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ED8290D-CE5B-4030-9118-23FD2C2C78F4}" xr6:coauthVersionLast="47" xr6:coauthVersionMax="47" xr10:uidLastSave="{00000000-0000-0000-0000-000000000000}"/>
  <bookViews>
    <workbookView xWindow="390" yWindow="390" windowWidth="18075" windowHeight="16020" activeTab="1" xr2:uid="{15B6BB99-49CE-4E25-AC80-7FF10E29866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0" i="2"/>
  <c r="D8" i="2"/>
  <c r="E8" i="2"/>
  <c r="D7" i="2"/>
  <c r="E7" i="2"/>
  <c r="J7" i="1"/>
  <c r="E50" i="2"/>
  <c r="E52" i="2" s="1"/>
  <c r="E42" i="2"/>
  <c r="E44" i="2" s="1"/>
  <c r="D26" i="2"/>
  <c r="C26" i="2"/>
  <c r="E26" i="2"/>
  <c r="E17" i="2"/>
  <c r="D17" i="2"/>
  <c r="C17" i="2"/>
  <c r="D14" i="2"/>
  <c r="D18" i="2" s="1"/>
  <c r="C14" i="2"/>
  <c r="C18" i="2" s="1"/>
  <c r="E18" i="2"/>
  <c r="E27" i="2" s="1"/>
  <c r="E29" i="2" s="1"/>
  <c r="E30" i="2" s="1"/>
  <c r="E5" i="2"/>
  <c r="D5" i="2"/>
  <c r="C5" i="2"/>
  <c r="D2" i="2"/>
  <c r="E2" i="2" s="1"/>
  <c r="J4" i="1"/>
  <c r="E33" i="2" l="1"/>
  <c r="C27" i="2"/>
  <c r="C29" i="2" s="1"/>
  <c r="C30" i="2" s="1"/>
  <c r="D27" i="2"/>
  <c r="D29" i="2" s="1"/>
  <c r="D30" i="2" s="1"/>
</calcChain>
</file>

<file path=xl/sharedStrings.xml><?xml version="1.0" encoding="utf-8"?>
<sst xmlns="http://schemas.openxmlformats.org/spreadsheetml/2006/main" count="58" uniqueCount="52">
  <si>
    <t>Price</t>
  </si>
  <si>
    <t>Shares</t>
  </si>
  <si>
    <t>MC</t>
  </si>
  <si>
    <t>Cash</t>
  </si>
  <si>
    <t>Debt</t>
  </si>
  <si>
    <t>EV</t>
  </si>
  <si>
    <t>Main</t>
  </si>
  <si>
    <t>Client Assets</t>
  </si>
  <si>
    <t>Accounts</t>
  </si>
  <si>
    <t>Average</t>
  </si>
  <si>
    <t>Interest Revenue</t>
  </si>
  <si>
    <t>Interest Expense</t>
  </si>
  <si>
    <t>NIR</t>
  </si>
  <si>
    <t>Asset Management</t>
  </si>
  <si>
    <t>Trading</t>
  </si>
  <si>
    <t>Bank+Other</t>
  </si>
  <si>
    <t>Revenue</t>
  </si>
  <si>
    <t>Operating Margin</t>
  </si>
  <si>
    <t>Operating Costs</t>
  </si>
  <si>
    <t>Compensation</t>
  </si>
  <si>
    <t>Professional</t>
  </si>
  <si>
    <t>Occupancy</t>
  </si>
  <si>
    <t>Advertising</t>
  </si>
  <si>
    <t>Communications</t>
  </si>
  <si>
    <t>Regulatory</t>
  </si>
  <si>
    <t>Other</t>
  </si>
  <si>
    <t>Taxes</t>
  </si>
  <si>
    <t>Net Income</t>
  </si>
  <si>
    <t>EPS</t>
  </si>
  <si>
    <t>Assets</t>
  </si>
  <si>
    <t>Goodwill</t>
  </si>
  <si>
    <t>Equipment</t>
  </si>
  <si>
    <t>Loans</t>
  </si>
  <si>
    <t>Bonds</t>
  </si>
  <si>
    <t>Securities</t>
  </si>
  <si>
    <t>Client Receivables</t>
  </si>
  <si>
    <t>Broker Receivables</t>
  </si>
  <si>
    <t>Segregated Cash</t>
  </si>
  <si>
    <t>L+SE</t>
  </si>
  <si>
    <t>SE</t>
  </si>
  <si>
    <t>Accrued Expenses</t>
  </si>
  <si>
    <t>Client Payable</t>
  </si>
  <si>
    <t>Broker Payable</t>
  </si>
  <si>
    <t>Deposits</t>
  </si>
  <si>
    <t>Net Cash</t>
  </si>
  <si>
    <t>Q424</t>
  </si>
  <si>
    <t>CFFO</t>
  </si>
  <si>
    <t>CFFI</t>
  </si>
  <si>
    <t>CFFF</t>
  </si>
  <si>
    <t>Accounts y/y</t>
  </si>
  <si>
    <t>Assets y/y</t>
  </si>
  <si>
    <t>Client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</si>
</sst>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BA67316-161F-42BF-9533-9500EBAF4E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3010-DF68-4E9D-A1DE-6E5D1756F6C7}">
  <dimension ref="I2:K7"/>
  <sheetViews>
    <sheetView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76.58</v>
      </c>
    </row>
    <row r="3" spans="9:11" x14ac:dyDescent="0.2">
      <c r="I3" t="s">
        <v>1</v>
      </c>
      <c r="J3" s="2">
        <v>1813</v>
      </c>
      <c r="K3" s="4" t="s">
        <v>45</v>
      </c>
    </row>
    <row r="4" spans="9:11" x14ac:dyDescent="0.2">
      <c r="I4" t="s">
        <v>2</v>
      </c>
      <c r="J4" s="2">
        <f>+J2*J3</f>
        <v>138839.54</v>
      </c>
      <c r="K4" s="4"/>
    </row>
    <row r="5" spans="9:11" x14ac:dyDescent="0.2">
      <c r="I5" t="s">
        <v>3</v>
      </c>
      <c r="J5" s="2">
        <v>42083</v>
      </c>
      <c r="K5" s="4" t="s">
        <v>45</v>
      </c>
    </row>
    <row r="6" spans="9:11" x14ac:dyDescent="0.2">
      <c r="I6" t="s">
        <v>4</v>
      </c>
      <c r="J6" s="2">
        <v>45127</v>
      </c>
      <c r="K6" s="4" t="s">
        <v>45</v>
      </c>
    </row>
    <row r="7" spans="9:11" x14ac:dyDescent="0.2">
      <c r="I7" t="s">
        <v>5</v>
      </c>
      <c r="J7" s="2">
        <f>+J4-J5+J6</f>
        <v>141883.54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72C6-13E9-434F-B61E-859E6DFFA768}">
  <dimension ref="A1:E56"/>
  <sheetViews>
    <sheetView tabSelected="1" zoomScaleNormal="1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E56" sqref="E56"/>
    </sheetView>
  </sheetViews>
  <sheetFormatPr defaultRowHeight="12.75" x14ac:dyDescent="0.2"/>
  <cols>
    <col min="1" max="1" width="5.42578125" customWidth="1"/>
    <col min="2" max="2" width="18.28515625" customWidth="1"/>
  </cols>
  <sheetData>
    <row r="1" spans="1:5" x14ac:dyDescent="0.2">
      <c r="A1" s="7" t="s">
        <v>6</v>
      </c>
    </row>
    <row r="2" spans="1:5" x14ac:dyDescent="0.2">
      <c r="C2">
        <v>2022</v>
      </c>
      <c r="D2">
        <f>+C2+1</f>
        <v>2023</v>
      </c>
      <c r="E2">
        <f>+D2+1</f>
        <v>2024</v>
      </c>
    </row>
    <row r="3" spans="1:5" s="2" customFormat="1" x14ac:dyDescent="0.2">
      <c r="B3" s="2" t="s">
        <v>7</v>
      </c>
      <c r="C3" s="2">
        <v>7049.8</v>
      </c>
      <c r="D3" s="2">
        <v>8516.6</v>
      </c>
      <c r="E3" s="2">
        <v>10101.299999999999</v>
      </c>
    </row>
    <row r="4" spans="1:5" s="2" customFormat="1" x14ac:dyDescent="0.2">
      <c r="B4" s="2" t="s">
        <v>8</v>
      </c>
      <c r="C4" s="2">
        <v>33758</v>
      </c>
      <c r="D4" s="2">
        <v>34838</v>
      </c>
      <c r="E4" s="2">
        <v>36456</v>
      </c>
    </row>
    <row r="5" spans="1:5" x14ac:dyDescent="0.2">
      <c r="B5" t="s">
        <v>9</v>
      </c>
      <c r="C5" s="1">
        <f>C3*1000/C4</f>
        <v>208.83346169796789</v>
      </c>
      <c r="D5" s="1">
        <f t="shared" ref="D5:E5" si="0">D3*1000/D4</f>
        <v>244.4629427636489</v>
      </c>
      <c r="E5" s="1">
        <f t="shared" si="0"/>
        <v>277.08196181698486</v>
      </c>
    </row>
    <row r="7" spans="1:5" x14ac:dyDescent="0.2">
      <c r="B7" t="s">
        <v>50</v>
      </c>
      <c r="D7" s="5">
        <f>+D3/C3-1</f>
        <v>0.20806264007489572</v>
      </c>
      <c r="E7" s="5">
        <f>+E3/D3-1</f>
        <v>0.18607190662940587</v>
      </c>
    </row>
    <row r="8" spans="1:5" x14ac:dyDescent="0.2">
      <c r="B8" t="s">
        <v>49</v>
      </c>
      <c r="D8" s="5">
        <f>+D4/C4-1</f>
        <v>3.1992416612358632E-2</v>
      </c>
      <c r="E8" s="5">
        <f>+E4/D4-1</f>
        <v>4.6443538664676431E-2</v>
      </c>
    </row>
    <row r="10" spans="1:5" x14ac:dyDescent="0.2">
      <c r="B10" t="s">
        <v>51</v>
      </c>
      <c r="E10" s="6">
        <f>(E14/(E3*1000))</f>
        <v>9.0523001989842897E-4</v>
      </c>
    </row>
    <row r="12" spans="1:5" s="2" customFormat="1" x14ac:dyDescent="0.2">
      <c r="B12" s="2" t="s">
        <v>10</v>
      </c>
      <c r="C12" s="2">
        <v>12227</v>
      </c>
      <c r="D12" s="2">
        <v>16111</v>
      </c>
      <c r="E12" s="2">
        <v>15537</v>
      </c>
    </row>
    <row r="13" spans="1:5" s="2" customFormat="1" x14ac:dyDescent="0.2">
      <c r="B13" s="2" t="s">
        <v>11</v>
      </c>
      <c r="C13" s="2">
        <v>1545</v>
      </c>
      <c r="D13" s="2">
        <v>6684</v>
      </c>
      <c r="E13" s="2">
        <v>6393</v>
      </c>
    </row>
    <row r="14" spans="1:5" s="2" customFormat="1" x14ac:dyDescent="0.2">
      <c r="B14" s="2" t="s">
        <v>12</v>
      </c>
      <c r="C14" s="2">
        <f t="shared" ref="C14:D14" si="1">+C12-C13</f>
        <v>10682</v>
      </c>
      <c r="D14" s="2">
        <f t="shared" si="1"/>
        <v>9427</v>
      </c>
      <c r="E14" s="2">
        <f>+E12-E13</f>
        <v>9144</v>
      </c>
    </row>
    <row r="15" spans="1:5" s="2" customFormat="1" x14ac:dyDescent="0.2">
      <c r="B15" s="2" t="s">
        <v>13</v>
      </c>
      <c r="C15" s="2">
        <v>4216</v>
      </c>
      <c r="D15" s="2">
        <v>4756</v>
      </c>
      <c r="E15" s="2">
        <v>5716</v>
      </c>
    </row>
    <row r="16" spans="1:5" s="2" customFormat="1" x14ac:dyDescent="0.2">
      <c r="B16" s="2" t="s">
        <v>14</v>
      </c>
      <c r="C16" s="2">
        <v>3673</v>
      </c>
      <c r="D16" s="2">
        <v>3230</v>
      </c>
      <c r="E16" s="2">
        <v>3264</v>
      </c>
    </row>
    <row r="17" spans="2:5" s="2" customFormat="1" x14ac:dyDescent="0.2">
      <c r="B17" s="2" t="s">
        <v>15</v>
      </c>
      <c r="C17" s="2">
        <f>1409+782</f>
        <v>2191</v>
      </c>
      <c r="D17" s="2">
        <f>705+719</f>
        <v>1424</v>
      </c>
      <c r="E17" s="2">
        <f>729+753</f>
        <v>1482</v>
      </c>
    </row>
    <row r="18" spans="2:5" s="2" customFormat="1" x14ac:dyDescent="0.2">
      <c r="B18" s="3" t="s">
        <v>16</v>
      </c>
      <c r="C18" s="3">
        <f>SUM(C14:C17)</f>
        <v>20762</v>
      </c>
      <c r="D18" s="3">
        <f>SUM(D14:D17)</f>
        <v>18837</v>
      </c>
      <c r="E18" s="3">
        <f>SUM(E14:E17)</f>
        <v>19606</v>
      </c>
    </row>
    <row r="19" spans="2:5" s="2" customFormat="1" x14ac:dyDescent="0.2">
      <c r="B19" s="2" t="s">
        <v>19</v>
      </c>
      <c r="C19" s="2">
        <v>5936</v>
      </c>
      <c r="D19" s="2">
        <v>6315</v>
      </c>
      <c r="E19" s="2">
        <v>6043</v>
      </c>
    </row>
    <row r="20" spans="2:5" s="2" customFormat="1" x14ac:dyDescent="0.2">
      <c r="B20" s="2" t="s">
        <v>20</v>
      </c>
      <c r="C20" s="2">
        <v>1032</v>
      </c>
      <c r="D20" s="2">
        <v>1058</v>
      </c>
      <c r="E20" s="2">
        <v>1053</v>
      </c>
    </row>
    <row r="21" spans="2:5" s="2" customFormat="1" x14ac:dyDescent="0.2">
      <c r="B21" s="2" t="s">
        <v>21</v>
      </c>
      <c r="C21" s="2">
        <v>1175</v>
      </c>
      <c r="D21" s="2">
        <v>1254</v>
      </c>
      <c r="E21" s="2">
        <v>1060</v>
      </c>
    </row>
    <row r="22" spans="2:5" s="2" customFormat="1" x14ac:dyDescent="0.2">
      <c r="B22" s="2" t="s">
        <v>22</v>
      </c>
      <c r="C22" s="2">
        <v>419</v>
      </c>
      <c r="D22" s="2">
        <v>397</v>
      </c>
      <c r="E22" s="2">
        <v>397</v>
      </c>
    </row>
    <row r="23" spans="2:5" s="2" customFormat="1" x14ac:dyDescent="0.2">
      <c r="B23" s="2" t="s">
        <v>23</v>
      </c>
      <c r="C23" s="2">
        <v>588</v>
      </c>
      <c r="D23" s="2">
        <v>629</v>
      </c>
      <c r="E23" s="2">
        <v>591</v>
      </c>
    </row>
    <row r="24" spans="2:5" s="2" customFormat="1" x14ac:dyDescent="0.2">
      <c r="B24" s="2" t="s">
        <v>24</v>
      </c>
      <c r="C24" s="2">
        <v>262</v>
      </c>
      <c r="D24" s="2">
        <v>547</v>
      </c>
      <c r="E24" s="2">
        <v>398</v>
      </c>
    </row>
    <row r="25" spans="2:5" s="2" customFormat="1" x14ac:dyDescent="0.2">
      <c r="B25" s="2" t="s">
        <v>25</v>
      </c>
      <c r="C25" s="2">
        <v>714</v>
      </c>
      <c r="D25" s="2">
        <v>921</v>
      </c>
      <c r="E25" s="2">
        <v>937</v>
      </c>
    </row>
    <row r="26" spans="2:5" s="2" customFormat="1" x14ac:dyDescent="0.2">
      <c r="B26" s="2" t="s">
        <v>18</v>
      </c>
      <c r="C26" s="2">
        <f t="shared" ref="C26:D26" si="2">SUM(C19:C25)</f>
        <v>10126</v>
      </c>
      <c r="D26" s="2">
        <f t="shared" si="2"/>
        <v>11121</v>
      </c>
      <c r="E26" s="2">
        <f>SUM(E19:E25)</f>
        <v>10479</v>
      </c>
    </row>
    <row r="27" spans="2:5" s="2" customFormat="1" x14ac:dyDescent="0.2">
      <c r="B27" s="2" t="s">
        <v>17</v>
      </c>
      <c r="C27" s="2">
        <f t="shared" ref="C27:D27" si="3">C18-C26</f>
        <v>10636</v>
      </c>
      <c r="D27" s="2">
        <f t="shared" si="3"/>
        <v>7716</v>
      </c>
      <c r="E27" s="2">
        <f>E18-E26</f>
        <v>9127</v>
      </c>
    </row>
    <row r="28" spans="2:5" x14ac:dyDescent="0.2">
      <c r="B28" s="2" t="s">
        <v>26</v>
      </c>
      <c r="C28" s="2">
        <v>2205</v>
      </c>
      <c r="D28" s="2">
        <v>1311</v>
      </c>
      <c r="E28" s="2">
        <v>1750</v>
      </c>
    </row>
    <row r="29" spans="2:5" x14ac:dyDescent="0.2">
      <c r="B29" s="2" t="s">
        <v>27</v>
      </c>
      <c r="C29" s="2">
        <f>+C27-C28</f>
        <v>8431</v>
      </c>
      <c r="D29" s="2">
        <f>+D27-D28</f>
        <v>6405</v>
      </c>
      <c r="E29" s="2">
        <f>+E27-E28</f>
        <v>7377</v>
      </c>
    </row>
    <row r="30" spans="2:5" x14ac:dyDescent="0.2">
      <c r="B30" s="2" t="s">
        <v>28</v>
      </c>
      <c r="C30" s="1">
        <f>+C29/C31</f>
        <v>4.4514255543822596</v>
      </c>
      <c r="D30" s="1">
        <f>+D29/D31</f>
        <v>3.4980884762424904</v>
      </c>
      <c r="E30" s="1">
        <f>+E29/E31</f>
        <v>4.0223555070883314</v>
      </c>
    </row>
    <row r="31" spans="2:5" s="2" customFormat="1" x14ac:dyDescent="0.2">
      <c r="B31" s="2" t="s">
        <v>1</v>
      </c>
      <c r="C31" s="2">
        <v>1894</v>
      </c>
      <c r="D31" s="2">
        <v>1831</v>
      </c>
      <c r="E31" s="2">
        <v>1834</v>
      </c>
    </row>
    <row r="33" spans="2:5" x14ac:dyDescent="0.2">
      <c r="B33" s="2" t="s">
        <v>44</v>
      </c>
      <c r="E33" s="2">
        <f>+E34-E50</f>
        <v>-3044</v>
      </c>
    </row>
    <row r="34" spans="2:5" s="2" customFormat="1" x14ac:dyDescent="0.2">
      <c r="B34" s="2" t="s">
        <v>3</v>
      </c>
      <c r="E34" s="2">
        <v>42083</v>
      </c>
    </row>
    <row r="35" spans="2:5" s="2" customFormat="1" x14ac:dyDescent="0.2">
      <c r="B35" s="2" t="s">
        <v>37</v>
      </c>
      <c r="E35" s="2">
        <v>38221</v>
      </c>
    </row>
    <row r="36" spans="2:5" s="2" customFormat="1" x14ac:dyDescent="0.2">
      <c r="B36" s="2" t="s">
        <v>36</v>
      </c>
      <c r="E36" s="2">
        <v>2440</v>
      </c>
    </row>
    <row r="37" spans="2:5" s="2" customFormat="1" x14ac:dyDescent="0.2">
      <c r="B37" s="2" t="s">
        <v>35</v>
      </c>
      <c r="E37" s="2">
        <v>85374</v>
      </c>
    </row>
    <row r="38" spans="2:5" s="2" customFormat="1" x14ac:dyDescent="0.2">
      <c r="B38" s="2" t="s">
        <v>34</v>
      </c>
      <c r="E38" s="2">
        <v>82994</v>
      </c>
    </row>
    <row r="39" spans="2:5" s="2" customFormat="1" x14ac:dyDescent="0.2">
      <c r="B39" s="2" t="s">
        <v>33</v>
      </c>
      <c r="E39" s="2">
        <v>146453</v>
      </c>
    </row>
    <row r="40" spans="2:5" s="2" customFormat="1" x14ac:dyDescent="0.2">
      <c r="B40" s="2" t="s">
        <v>32</v>
      </c>
      <c r="E40" s="2">
        <v>45215</v>
      </c>
    </row>
    <row r="41" spans="2:5" s="2" customFormat="1" x14ac:dyDescent="0.2">
      <c r="B41" s="2" t="s">
        <v>31</v>
      </c>
      <c r="E41" s="2">
        <v>3338</v>
      </c>
    </row>
    <row r="42" spans="2:5" s="2" customFormat="1" x14ac:dyDescent="0.2">
      <c r="B42" s="2" t="s">
        <v>30</v>
      </c>
      <c r="E42" s="2">
        <f>11951+7743</f>
        <v>19694</v>
      </c>
    </row>
    <row r="43" spans="2:5" s="2" customFormat="1" x14ac:dyDescent="0.2">
      <c r="B43" s="2" t="s">
        <v>25</v>
      </c>
      <c r="E43" s="2">
        <v>14031</v>
      </c>
    </row>
    <row r="44" spans="2:5" s="2" customFormat="1" x14ac:dyDescent="0.2">
      <c r="B44" s="2" t="s">
        <v>29</v>
      </c>
      <c r="E44" s="2">
        <f>SUM(E34:E43)</f>
        <v>479843</v>
      </c>
    </row>
    <row r="45" spans="2:5" s="2" customFormat="1" x14ac:dyDescent="0.2"/>
    <row r="46" spans="2:5" s="2" customFormat="1" x14ac:dyDescent="0.2">
      <c r="B46" s="2" t="s">
        <v>43</v>
      </c>
      <c r="E46" s="2">
        <v>259121</v>
      </c>
    </row>
    <row r="47" spans="2:5" s="2" customFormat="1" x14ac:dyDescent="0.2">
      <c r="B47" s="2" t="s">
        <v>42</v>
      </c>
      <c r="E47" s="2">
        <v>13336</v>
      </c>
    </row>
    <row r="48" spans="2:5" s="2" customFormat="1" x14ac:dyDescent="0.2">
      <c r="B48" s="2" t="s">
        <v>41</v>
      </c>
      <c r="E48" s="2">
        <v>101559</v>
      </c>
    </row>
    <row r="49" spans="2:5" s="2" customFormat="1" x14ac:dyDescent="0.2">
      <c r="B49" s="2" t="s">
        <v>40</v>
      </c>
      <c r="E49" s="2">
        <v>12325</v>
      </c>
    </row>
    <row r="50" spans="2:5" s="2" customFormat="1" x14ac:dyDescent="0.2">
      <c r="B50" s="2" t="s">
        <v>4</v>
      </c>
      <c r="E50" s="2">
        <f>5999+16700+22428</f>
        <v>45127</v>
      </c>
    </row>
    <row r="51" spans="2:5" s="2" customFormat="1" x14ac:dyDescent="0.2">
      <c r="B51" s="2" t="s">
        <v>39</v>
      </c>
      <c r="E51" s="2">
        <v>48375</v>
      </c>
    </row>
    <row r="52" spans="2:5" s="2" customFormat="1" x14ac:dyDescent="0.2">
      <c r="B52" s="2" t="s">
        <v>38</v>
      </c>
      <c r="E52" s="2">
        <f>SUM(E46:E51)</f>
        <v>479843</v>
      </c>
    </row>
    <row r="54" spans="2:5" s="2" customFormat="1" x14ac:dyDescent="0.2">
      <c r="B54" s="2" t="s">
        <v>46</v>
      </c>
      <c r="C54" s="2">
        <v>2057</v>
      </c>
      <c r="D54" s="2">
        <v>19587</v>
      </c>
      <c r="E54" s="2">
        <v>2670</v>
      </c>
    </row>
    <row r="55" spans="2:5" s="2" customFormat="1" x14ac:dyDescent="0.2">
      <c r="B55" s="2" t="s">
        <v>47</v>
      </c>
      <c r="C55" s="2">
        <v>32048</v>
      </c>
      <c r="D55" s="2">
        <v>57411</v>
      </c>
      <c r="E55" s="2">
        <v>35431</v>
      </c>
    </row>
    <row r="56" spans="2:5" s="2" customFormat="1" x14ac:dyDescent="0.2">
      <c r="B56" s="2" t="s">
        <v>48</v>
      </c>
      <c r="C56" s="2">
        <v>-68723</v>
      </c>
      <c r="D56" s="2">
        <v>-61245</v>
      </c>
      <c r="E56" s="2">
        <v>-47060</v>
      </c>
    </row>
  </sheetData>
  <hyperlinks>
    <hyperlink ref="A1" location="Main!A1" display="Main" xr:uid="{60C80D81-0E4B-4B25-AD2E-47D786B510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2025-04-01T14:48:43Z</dcterms:created>
  <dcterms:modified xsi:type="dcterms:W3CDTF">2025-10-15T20:02:20Z</dcterms:modified>
</cp:coreProperties>
</file>