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0C4BCFA8-28F9-4EDC-8519-20B534698F70}" xr6:coauthVersionLast="47" xr6:coauthVersionMax="47" xr10:uidLastSave="{00000000-0000-0000-0000-000000000000}"/>
  <bookViews>
    <workbookView xWindow="4185" yWindow="4185" windowWidth="18075" windowHeight="16020" activeTab="1" xr2:uid="{0615FC5D-2D86-4BFF-8876-836B7EDE3A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2" l="1"/>
  <c r="R19" i="2"/>
  <c r="Q12" i="2"/>
  <c r="P12" i="2"/>
  <c r="R12" i="2"/>
  <c r="R7" i="2"/>
  <c r="Q7" i="2"/>
  <c r="P7" i="2"/>
  <c r="K7" i="1"/>
  <c r="K5" i="1"/>
  <c r="K4" i="1"/>
  <c r="R13" i="2" l="1"/>
  <c r="R27" i="2" s="1"/>
  <c r="P13" i="2"/>
  <c r="Q13" i="2"/>
</calcChain>
</file>

<file path=xl/sharedStrings.xml><?xml version="1.0" encoding="utf-8"?>
<sst xmlns="http://schemas.openxmlformats.org/spreadsheetml/2006/main" count="44" uniqueCount="38">
  <si>
    <t>Price</t>
  </si>
  <si>
    <t>Shares</t>
  </si>
  <si>
    <t>MC</t>
  </si>
  <si>
    <t>Cash</t>
  </si>
  <si>
    <t>Debt</t>
  </si>
  <si>
    <t>EV</t>
  </si>
  <si>
    <t>Q423</t>
  </si>
  <si>
    <t>Main</t>
  </si>
  <si>
    <t>Loans</t>
  </si>
  <si>
    <t>Other</t>
  </si>
  <si>
    <t>Interest Income</t>
  </si>
  <si>
    <t>Securitizations</t>
  </si>
  <si>
    <t>Deposits</t>
  </si>
  <si>
    <t>Corporate</t>
  </si>
  <si>
    <t>Expense</t>
  </si>
  <si>
    <t>Operating Income</t>
  </si>
  <si>
    <t>Servicing</t>
  </si>
  <si>
    <t>Software</t>
  </si>
  <si>
    <t>Revenue</t>
  </si>
  <si>
    <t>Origination</t>
  </si>
  <si>
    <t>R&amp;D</t>
  </si>
  <si>
    <t>S&amp;M</t>
  </si>
  <si>
    <t>Operating Costs</t>
  </si>
  <si>
    <t>G&amp;A</t>
  </si>
  <si>
    <t>Credit Loss</t>
  </si>
  <si>
    <t>Operating Expenses</t>
  </si>
  <si>
    <t>Q124</t>
  </si>
  <si>
    <t>Q224</t>
  </si>
  <si>
    <t>Q324</t>
  </si>
  <si>
    <t>Q424</t>
  </si>
  <si>
    <t>Q123</t>
  </si>
  <si>
    <t>Q223</t>
  </si>
  <si>
    <t>Q323</t>
  </si>
  <si>
    <t>Members</t>
  </si>
  <si>
    <t>Q122</t>
  </si>
  <si>
    <t>Q222</t>
  </si>
  <si>
    <t>Q322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</si>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</sst>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FA398B5-E3B1-4ADA-84C1-1548A5D43D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B4AE-DA0B-42E5-B943-6834184D0DD0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6.6</v>
      </c>
    </row>
    <row r="3" spans="10:12" x14ac:dyDescent="0.2">
      <c r="J3" t="s">
        <v>1</v>
      </c>
      <c r="K3" s="2">
        <v>976.73687700000005</v>
      </c>
      <c r="L3" s="3" t="s">
        <v>6</v>
      </c>
    </row>
    <row r="4" spans="10:12" x14ac:dyDescent="0.2">
      <c r="J4" t="s">
        <v>2</v>
      </c>
      <c r="K4" s="2">
        <f>+K2*K3</f>
        <v>6446.4633881999998</v>
      </c>
    </row>
    <row r="5" spans="10:12" x14ac:dyDescent="0.2">
      <c r="J5" t="s">
        <v>3</v>
      </c>
      <c r="K5" s="2">
        <f>3085.02+530.558+701.935</f>
        <v>4317.5129999999999</v>
      </c>
      <c r="L5" s="3" t="s">
        <v>6</v>
      </c>
    </row>
    <row r="6" spans="10:12" x14ac:dyDescent="0.2">
      <c r="J6" t="s">
        <v>4</v>
      </c>
      <c r="K6" s="2">
        <v>5233.4160000000002</v>
      </c>
      <c r="L6" s="3" t="s">
        <v>6</v>
      </c>
    </row>
    <row r="7" spans="10:12" x14ac:dyDescent="0.2">
      <c r="J7" t="s">
        <v>5</v>
      </c>
      <c r="K7" s="2">
        <f>+K4-K5+K6</f>
        <v>7362.3663882000001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0757-C9C9-426E-9C83-D0E31B7A7B5C}">
  <dimension ref="A1:R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2.75" x14ac:dyDescent="0.2"/>
  <cols>
    <col min="1" max="1" width="5" bestFit="1" customWidth="1"/>
    <col min="2" max="2" width="18.140625" customWidth="1"/>
    <col min="3" max="14" width="7.85546875" style="3" customWidth="1"/>
    <col min="15" max="15" width="7.85546875" customWidth="1"/>
  </cols>
  <sheetData>
    <row r="1" spans="1:18" x14ac:dyDescent="0.2">
      <c r="A1" s="5" t="s">
        <v>7</v>
      </c>
    </row>
    <row r="2" spans="1:18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30</v>
      </c>
      <c r="H2" s="3" t="s">
        <v>31</v>
      </c>
      <c r="I2" s="3" t="s">
        <v>32</v>
      </c>
      <c r="J2" s="3" t="s">
        <v>6</v>
      </c>
      <c r="K2" s="3" t="s">
        <v>26</v>
      </c>
      <c r="L2" s="3" t="s">
        <v>27</v>
      </c>
      <c r="M2" s="3" t="s">
        <v>28</v>
      </c>
      <c r="N2" s="3" t="s">
        <v>29</v>
      </c>
      <c r="P2">
        <v>2021</v>
      </c>
      <c r="Q2">
        <v>2022</v>
      </c>
      <c r="R2">
        <v>2023</v>
      </c>
    </row>
    <row r="3" spans="1:18" x14ac:dyDescent="0.2">
      <c r="B3" t="s">
        <v>33</v>
      </c>
      <c r="D3" s="4"/>
      <c r="E3" s="4">
        <v>4742.6729999999998</v>
      </c>
      <c r="F3" s="4">
        <v>5222.5330000000004</v>
      </c>
      <c r="G3" s="4">
        <v>5655.7110000000002</v>
      </c>
      <c r="H3" s="4">
        <v>6240</v>
      </c>
      <c r="I3" s="4">
        <v>6957</v>
      </c>
      <c r="J3" s="4">
        <v>7542</v>
      </c>
      <c r="K3" s="4">
        <v>8132</v>
      </c>
      <c r="L3" s="4">
        <v>8774</v>
      </c>
    </row>
    <row r="5" spans="1:18" x14ac:dyDescent="0.2">
      <c r="B5" t="s">
        <v>8</v>
      </c>
      <c r="P5" s="2">
        <v>351.971</v>
      </c>
      <c r="Q5" s="2">
        <v>759.50400000000002</v>
      </c>
      <c r="R5" s="2">
        <v>1944.1279999999999</v>
      </c>
    </row>
    <row r="6" spans="1:18" x14ac:dyDescent="0.2">
      <c r="B6" t="s">
        <v>9</v>
      </c>
      <c r="P6" s="2">
        <v>3.0489999999999999</v>
      </c>
      <c r="Q6" s="2">
        <v>13.867000000000001</v>
      </c>
      <c r="R6" s="2">
        <v>106.93899999999999</v>
      </c>
    </row>
    <row r="7" spans="1:18" x14ac:dyDescent="0.2">
      <c r="B7" t="s">
        <v>10</v>
      </c>
      <c r="P7" s="2">
        <f>+P5+P6</f>
        <v>355.02</v>
      </c>
      <c r="Q7" s="2">
        <f>+Q5+Q6</f>
        <v>773.37099999999998</v>
      </c>
      <c r="R7" s="2">
        <f>+R5+R6</f>
        <v>2051.067</v>
      </c>
    </row>
    <row r="8" spans="1:18" x14ac:dyDescent="0.2">
      <c r="B8" t="s">
        <v>11</v>
      </c>
      <c r="P8" s="2"/>
      <c r="Q8" s="2"/>
      <c r="R8" s="2">
        <v>244.22</v>
      </c>
    </row>
    <row r="9" spans="1:18" x14ac:dyDescent="0.2">
      <c r="B9" t="s">
        <v>12</v>
      </c>
      <c r="P9" s="2"/>
      <c r="Q9" s="2"/>
      <c r="R9" s="2">
        <v>507.82</v>
      </c>
    </row>
    <row r="10" spans="1:18" x14ac:dyDescent="0.2">
      <c r="B10" t="s">
        <v>13</v>
      </c>
      <c r="P10" s="2"/>
      <c r="Q10" s="2"/>
      <c r="R10" s="2">
        <v>36.832999999999998</v>
      </c>
    </row>
    <row r="11" spans="1:18" x14ac:dyDescent="0.2">
      <c r="B11" t="s">
        <v>9</v>
      </c>
      <c r="P11" s="2"/>
      <c r="Q11" s="2"/>
      <c r="R11" s="2">
        <v>0.45400000000000001</v>
      </c>
    </row>
    <row r="12" spans="1:18" x14ac:dyDescent="0.2">
      <c r="B12" t="s">
        <v>14</v>
      </c>
      <c r="P12" s="2">
        <f t="shared" ref="P12:Q12" si="0">SUM(P8:P11)</f>
        <v>0</v>
      </c>
      <c r="Q12" s="2">
        <f t="shared" si="0"/>
        <v>0</v>
      </c>
      <c r="R12" s="2">
        <f>SUM(R8:R11)</f>
        <v>789.32699999999988</v>
      </c>
    </row>
    <row r="13" spans="1:18" x14ac:dyDescent="0.2">
      <c r="B13" t="s">
        <v>15</v>
      </c>
      <c r="P13" s="2">
        <f t="shared" ref="P13:Q13" si="1">P7-P12</f>
        <v>355.02</v>
      </c>
      <c r="Q13" s="2">
        <f t="shared" si="1"/>
        <v>773.37099999999998</v>
      </c>
      <c r="R13" s="2">
        <f>R7-R12</f>
        <v>1261.7400000000002</v>
      </c>
    </row>
    <row r="15" spans="1:18" s="2" customFormat="1" x14ac:dyDescent="0.2">
      <c r="B15" s="2" t="s">
        <v>19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R15" s="2">
        <v>371.81200000000001</v>
      </c>
    </row>
    <row r="16" spans="1:18" s="2" customFormat="1" x14ac:dyDescent="0.2">
      <c r="B16" s="2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R16" s="2">
        <v>37.328000000000003</v>
      </c>
    </row>
    <row r="17" spans="2:18" s="2" customFormat="1" x14ac:dyDescent="0.2">
      <c r="B17" s="2" t="s">
        <v>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R17" s="2">
        <v>323.97199999999998</v>
      </c>
    </row>
    <row r="18" spans="2:18" s="2" customFormat="1" x14ac:dyDescent="0.2">
      <c r="B18" s="2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R18" s="2">
        <v>127.937</v>
      </c>
    </row>
    <row r="19" spans="2:18" s="2" customFormat="1" x14ac:dyDescent="0.2">
      <c r="B19" s="2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R19" s="2">
        <f>SUM(R15:R18)</f>
        <v>861.04899999999998</v>
      </c>
    </row>
    <row r="21" spans="2:18" x14ac:dyDescent="0.2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/>
      <c r="R21" s="2">
        <v>511.41899999999998</v>
      </c>
    </row>
    <row r="22" spans="2:18" x14ac:dyDescent="0.2">
      <c r="B22" s="2" t="s"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R22" s="2">
        <v>719.4</v>
      </c>
    </row>
    <row r="23" spans="2:18" x14ac:dyDescent="0.2">
      <c r="B23" s="2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R23" s="2">
        <v>379.99799999999999</v>
      </c>
    </row>
    <row r="24" spans="2:18" x14ac:dyDescent="0.2">
      <c r="B24" s="2" t="s">
        <v>23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/>
      <c r="R24" s="2">
        <v>511.01100000000002</v>
      </c>
    </row>
    <row r="25" spans="2:18" x14ac:dyDescent="0.2">
      <c r="B25" s="2" t="s">
        <v>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/>
      <c r="R25" s="2">
        <v>54.945</v>
      </c>
    </row>
    <row r="26" spans="2:18" x14ac:dyDescent="0.2">
      <c r="B26" s="2" t="s">
        <v>25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/>
      <c r="R26" s="2">
        <f>SUM(R21:R25)</f>
        <v>2176.7730000000001</v>
      </c>
    </row>
    <row r="27" spans="2:18" x14ac:dyDescent="0.2">
      <c r="B27" s="2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/>
      <c r="R27" s="2">
        <f>R13+R19-R26</f>
        <v>-53.983999999999924</v>
      </c>
    </row>
  </sheetData>
  <hyperlinks>
    <hyperlink ref="A1" location="Main!A1" display="Main" xr:uid="{BE0CD09B-7DFC-440A-8A96-78504E6DDF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2024-08-05T14:10:44Z</dcterms:created>
  <dcterms:modified xsi:type="dcterms:W3CDTF">2025-10-15T23:55:31Z</dcterms:modified>
</cp:coreProperties>
</file>