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BD80A211-332A-4D93-A5F2-3CCE702666E5}" xr6:coauthVersionLast="47" xr6:coauthVersionMax="47" xr10:uidLastSave="{00000000-0000-0000-0000-000000000000}"/>
  <bookViews>
    <workbookView xWindow="3840" yWindow="3840" windowWidth="18075" windowHeight="16020" activeTab="1" xr2:uid="{C9B29819-6B6B-4068-871D-3BDB694D78E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2" l="1"/>
  <c r="E53" i="2"/>
  <c r="E47" i="2"/>
  <c r="E46" i="2"/>
  <c r="E54" i="2" s="1"/>
  <c r="E34" i="2"/>
  <c r="E42" i="2" s="1"/>
  <c r="E39" i="2"/>
  <c r="E20" i="2"/>
  <c r="D20" i="2"/>
  <c r="C20" i="2"/>
  <c r="E18" i="2"/>
  <c r="D18" i="2"/>
  <c r="C18" i="2"/>
  <c r="E14" i="2"/>
  <c r="E17" i="2" s="1"/>
  <c r="E19" i="2" s="1"/>
  <c r="E21" i="2" s="1"/>
  <c r="E22" i="2" s="1"/>
  <c r="D14" i="2"/>
  <c r="D17" i="2" s="1"/>
  <c r="D19" i="2" s="1"/>
  <c r="D21" i="2" s="1"/>
  <c r="D22" i="2" s="1"/>
  <c r="C14" i="2"/>
  <c r="C17" i="2" s="1"/>
  <c r="D2" i="2"/>
  <c r="E2" i="2" s="1"/>
  <c r="Q4" i="1"/>
  <c r="Q7" i="1" s="1"/>
  <c r="C19" i="2" l="1"/>
  <c r="C21" i="2" s="1"/>
  <c r="C22" i="2" s="1"/>
</calcChain>
</file>

<file path=xl/sharedStrings.xml><?xml version="1.0" encoding="utf-8"?>
<sst xmlns="http://schemas.openxmlformats.org/spreadsheetml/2006/main" count="84" uniqueCount="77">
  <si>
    <t>Price</t>
  </si>
  <si>
    <t>Shares</t>
  </si>
  <si>
    <t>MC</t>
  </si>
  <si>
    <t>Cash</t>
  </si>
  <si>
    <t>Debt</t>
  </si>
  <si>
    <t>EV</t>
  </si>
  <si>
    <t>Q424</t>
  </si>
  <si>
    <t>Ratings</t>
  </si>
  <si>
    <t>Commodity</t>
  </si>
  <si>
    <t>Mobility</t>
  </si>
  <si>
    <t>Indices</t>
  </si>
  <si>
    <t>CEO: Martina L. Cheung</t>
  </si>
  <si>
    <t>Main</t>
  </si>
  <si>
    <t>Revenue</t>
  </si>
  <si>
    <t>Subscription</t>
  </si>
  <si>
    <t>Transaction</t>
  </si>
  <si>
    <t>Other</t>
  </si>
  <si>
    <t>Asset-linked</t>
  </si>
  <si>
    <t>Royalties</t>
  </si>
  <si>
    <t>Variable</t>
  </si>
  <si>
    <t>US</t>
  </si>
  <si>
    <t>EU</t>
  </si>
  <si>
    <t>Asia</t>
  </si>
  <si>
    <t>ROW</t>
  </si>
  <si>
    <t>Market Intel</t>
  </si>
  <si>
    <t>Engineering</t>
  </si>
  <si>
    <t>SG&amp;A</t>
  </si>
  <si>
    <t>Operating</t>
  </si>
  <si>
    <t>Operating Income</t>
  </si>
  <si>
    <t>Interest</t>
  </si>
  <si>
    <t>Pretax</t>
  </si>
  <si>
    <t>Taxes</t>
  </si>
  <si>
    <t>Net Income</t>
  </si>
  <si>
    <t>EPS</t>
  </si>
  <si>
    <t>Assets</t>
  </si>
  <si>
    <t>Goodwill</t>
  </si>
  <si>
    <t>AR</t>
  </si>
  <si>
    <t>Prepaids</t>
  </si>
  <si>
    <t>PP&amp;E</t>
  </si>
  <si>
    <t>ROU</t>
  </si>
  <si>
    <t>Pension</t>
  </si>
  <si>
    <t>ONCA</t>
  </si>
  <si>
    <t>L+SE</t>
  </si>
  <si>
    <t>S/E</t>
  </si>
  <si>
    <t>AP</t>
  </si>
  <si>
    <t>Compensation</t>
  </si>
  <si>
    <t>DR</t>
  </si>
  <si>
    <t>OCL</t>
  </si>
  <si>
    <t>Leases</t>
  </si>
  <si>
    <t>ONCL</t>
  </si>
  <si>
    <t>Net Cash</t>
  </si>
  <si>
    <t>CFFO</t>
  </si>
  <si>
    <t>Overview</t>
  </si>
  <si>
    <t>Data infrastructure for finance, commodities, mobility, and indices.</t>
  </si>
  <si>
    <t>Segments &amp; key products</t>
  </si>
  <si>
    <t>Market Intelligence — Capital IQ / Capital IQ Pro, Enterprise Data Manager (EDM), iLEVEL, Wall Street Office, Information Mosaic.</t>
  </si>
  <si>
    <t>Ratings — credit ratings + content via RatingsDirect and RatingsXpress.</t>
  </si>
  <si>
    <t>Commodity Insights — energy/commodity pricing (ex-Platts), fundamentals, analytics.</t>
  </si>
  <si>
    <t>Mobility — dealer analytics, vehicle history/used-car data, manufacturing forecasts, insurance data.</t>
  </si>
  <si>
    <t>Indices (S&amp;P DJI) — index IP (e.g., S&amp;P 500) powering ETFs, derivatives, and benchmarks.</t>
  </si>
  <si>
    <r>
      <t xml:space="preserve">Core moats: </t>
    </r>
    <r>
      <rPr>
        <b/>
        <sz val="10"/>
        <color theme="1"/>
        <rFont val="Arial"/>
        <family val="2"/>
      </rPr>
      <t>credit ratings</t>
    </r>
    <r>
      <rPr>
        <sz val="10"/>
        <color theme="1"/>
        <rFont val="Arial"/>
        <family val="2"/>
      </rPr>
      <t xml:space="preserve">, </t>
    </r>
    <r>
      <rPr>
        <b/>
        <sz val="10"/>
        <color theme="1"/>
        <rFont val="Arial"/>
        <family val="2"/>
      </rPr>
      <t>index licensing</t>
    </r>
    <r>
      <rPr>
        <sz val="10"/>
        <color theme="1"/>
        <rFont val="Arial"/>
        <family val="2"/>
      </rPr>
      <t>, and deep proprietary datasets.</t>
    </r>
  </si>
  <si>
    <t>Brands / platforms</t>
  </si>
  <si>
    <t>2020-11-30 — Announces IHS Markit merger.</t>
  </si>
  <si>
    <t>2018-03-06 — Acquires Kensho for $550m.</t>
  </si>
  <si>
    <t>2016-04-27 — Corporate name changes to S&amp;P Global.</t>
  </si>
  <si>
    <t>2015-07-27 — (McGraw Hill Financial) acquires SNL Financial for $2.225B.</t>
  </si>
  <si>
    <t>2013-05-11 — Name changes to McGraw Hill Financial.</t>
  </si>
  <si>
    <t>2012-04-03 — Capital IQ acquires QuantHouse (later sold back to founder).</t>
  </si>
  <si>
    <t>2010-09-21 — Capital IQ acquires TheMarkets.com.</t>
  </si>
  <si>
    <t>2004-09-17 — McGraw-Hill acquires Capital IQ (founded 1998).</t>
  </si>
  <si>
    <t>Platts (now Commodity Insights)</t>
  </si>
  <si>
    <r>
      <t>2025-04-29</t>
    </r>
    <r>
      <rPr>
        <sz val="11"/>
        <color theme="1"/>
        <rFont val="Aptos Narrow"/>
        <family val="2"/>
        <scheme val="minor"/>
      </rPr>
      <t xml:space="preserve"> — Divesting Mobility.</t>
    </r>
  </si>
  <si>
    <r>
      <t>2025-01-06</t>
    </r>
    <r>
      <rPr>
        <sz val="11"/>
        <color theme="1"/>
        <rFont val="Aptos Narrow"/>
        <family val="2"/>
        <scheme val="minor"/>
      </rPr>
      <t xml:space="preserve"> — Acquires ProntoNLP.</t>
    </r>
  </si>
  <si>
    <r>
      <t>2024-11-01</t>
    </r>
    <r>
      <rPr>
        <sz val="11"/>
        <color theme="1"/>
        <rFont val="Aptos Narrow"/>
        <family val="2"/>
        <scheme val="minor"/>
      </rPr>
      <t xml:space="preserve"> — PrimeOne sold to TS Imagine.</t>
    </r>
  </si>
  <si>
    <r>
      <t>2024-08-15</t>
    </r>
    <r>
      <rPr>
        <sz val="11"/>
        <color theme="1"/>
        <rFont val="Aptos Narrow"/>
        <family val="2"/>
        <scheme val="minor"/>
      </rPr>
      <t xml:space="preserve"> — Fincentric sold to Stellex Capital.</t>
    </r>
  </si>
  <si>
    <r>
      <t>2024-05-01</t>
    </r>
    <r>
      <rPr>
        <sz val="11"/>
        <color theme="1"/>
        <rFont val="Aptos Narrow"/>
        <family val="2"/>
        <scheme val="minor"/>
      </rPr>
      <t xml:space="preserve"> — Acquires Visible Alpha for $500m.</t>
    </r>
  </si>
  <si>
    <r>
      <t>2022-02-28</t>
    </r>
    <r>
      <rPr>
        <sz val="11"/>
        <color theme="1"/>
        <rFont val="Aptos Narrow"/>
        <family val="2"/>
        <scheme val="minor"/>
      </rPr>
      <t xml:space="preserve"> — Merger closed with IHS Markit (~$44B).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</si>
</sst>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4" fillId="0" borderId="0" xfId="1" applyFont="1"/>
    <xf numFmtId="0" fontId="5" fillId="0" borderId="0" xfId="0" applyFont="1"/>
    <xf numFmtId="3" fontId="5" fillId="0" borderId="0" xfId="0" applyNumberFormat="1" applyFont="1"/>
    <xf numFmtId="0" fontId="0" fillId="0" borderId="0" xfId="0" applyAlignment="1">
      <alignment horizontal="left" vertical="center" indent="1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338D-DC8B-408E-B6F1-D23C9BFE8B60}">
  <dimension ref="A2:R26"/>
  <sheetViews>
    <sheetView zoomScale="85" zoomScaleNormal="85" workbookViewId="0">
      <selection activeCell="R7" sqref="R7"/>
    </sheetView>
  </sheetViews>
  <sheetFormatPr defaultColWidth="8.7109375" defaultRowHeight="12.75" x14ac:dyDescent="0.2"/>
  <cols>
    <col min="1" max="16384" width="8.7109375" style="1"/>
  </cols>
  <sheetData>
    <row r="2" spans="1:18" x14ac:dyDescent="0.2">
      <c r="A2" s="9"/>
      <c r="B2" s="9"/>
      <c r="C2" s="9"/>
      <c r="D2" s="9"/>
      <c r="E2" s="9"/>
      <c r="P2" s="1" t="s">
        <v>0</v>
      </c>
      <c r="Q2" s="2">
        <v>530</v>
      </c>
    </row>
    <row r="3" spans="1:18" x14ac:dyDescent="0.2">
      <c r="A3" s="9"/>
      <c r="B3" s="9"/>
      <c r="C3" s="9"/>
      <c r="D3" s="9"/>
      <c r="E3" s="9"/>
      <c r="P3" s="1" t="s">
        <v>1</v>
      </c>
      <c r="Q3" s="3">
        <v>307.8</v>
      </c>
      <c r="R3" s="4" t="s">
        <v>6</v>
      </c>
    </row>
    <row r="4" spans="1:18" x14ac:dyDescent="0.2">
      <c r="A4" s="9"/>
      <c r="B4" s="9"/>
      <c r="C4" s="9"/>
      <c r="D4" s="9"/>
      <c r="E4" s="9"/>
      <c r="P4" s="1" t="s">
        <v>2</v>
      </c>
      <c r="Q4" s="3">
        <f>+Q2*Q3</f>
        <v>163134</v>
      </c>
    </row>
    <row r="5" spans="1:18" x14ac:dyDescent="0.2">
      <c r="A5" s="9"/>
      <c r="B5" s="6" t="s">
        <v>52</v>
      </c>
      <c r="C5" s="9"/>
      <c r="D5" s="9"/>
      <c r="E5" s="9"/>
      <c r="P5" s="1" t="s">
        <v>3</v>
      </c>
      <c r="Q5" s="3">
        <v>3460</v>
      </c>
      <c r="R5" s="4" t="s">
        <v>6</v>
      </c>
    </row>
    <row r="6" spans="1:18" x14ac:dyDescent="0.2">
      <c r="A6" s="9"/>
      <c r="B6" s="1" t="s">
        <v>53</v>
      </c>
      <c r="C6" s="9"/>
      <c r="D6" s="9"/>
      <c r="E6" s="9"/>
      <c r="P6" s="1" t="s">
        <v>4</v>
      </c>
      <c r="Q6" s="3">
        <v>11398</v>
      </c>
      <c r="R6" s="4" t="s">
        <v>6</v>
      </c>
    </row>
    <row r="7" spans="1:18" x14ac:dyDescent="0.2">
      <c r="A7" s="9"/>
      <c r="B7" s="1" t="s">
        <v>60</v>
      </c>
      <c r="C7" s="9"/>
      <c r="D7" s="9"/>
      <c r="E7" s="9"/>
      <c r="P7" s="1" t="s">
        <v>5</v>
      </c>
      <c r="Q7" s="3">
        <f>+Q4-Q5+Q6</f>
        <v>171072</v>
      </c>
      <c r="R7" s="4"/>
    </row>
    <row r="8" spans="1:18" x14ac:dyDescent="0.2">
      <c r="A8" s="9"/>
      <c r="C8" s="9"/>
      <c r="D8" s="9"/>
      <c r="E8" s="9"/>
    </row>
    <row r="9" spans="1:18" x14ac:dyDescent="0.2">
      <c r="A9" s="9"/>
      <c r="B9" s="6" t="s">
        <v>54</v>
      </c>
      <c r="C9" s="9"/>
      <c r="D9" s="9"/>
      <c r="E9" s="9"/>
      <c r="P9" s="1" t="s">
        <v>11</v>
      </c>
    </row>
    <row r="10" spans="1:18" x14ac:dyDescent="0.2">
      <c r="A10" s="9"/>
      <c r="B10" s="1" t="s">
        <v>55</v>
      </c>
      <c r="C10" s="9"/>
      <c r="D10" s="9"/>
      <c r="E10" s="9"/>
    </row>
    <row r="11" spans="1:18" ht="15" x14ac:dyDescent="0.25">
      <c r="A11" s="9"/>
      <c r="B11" s="1" t="s">
        <v>56</v>
      </c>
      <c r="C11" s="9"/>
      <c r="D11" s="9"/>
      <c r="E11" s="9"/>
      <c r="P11" s="1" t="s">
        <v>71</v>
      </c>
    </row>
    <row r="12" spans="1:18" ht="15" x14ac:dyDescent="0.25">
      <c r="A12" s="9"/>
      <c r="B12" s="1" t="s">
        <v>57</v>
      </c>
      <c r="C12" s="9"/>
      <c r="D12" s="9"/>
      <c r="E12" s="9"/>
      <c r="P12" s="1" t="s">
        <v>72</v>
      </c>
    </row>
    <row r="13" spans="1:18" ht="15" x14ac:dyDescent="0.25">
      <c r="A13" s="9"/>
      <c r="B13" s="1" t="s">
        <v>58</v>
      </c>
      <c r="C13" s="9"/>
      <c r="D13" s="9"/>
      <c r="E13" s="9"/>
      <c r="P13" s="1" t="s">
        <v>73</v>
      </c>
    </row>
    <row r="14" spans="1:18" ht="15" x14ac:dyDescent="0.25">
      <c r="A14" s="9"/>
      <c r="B14" s="1" t="s">
        <v>59</v>
      </c>
      <c r="C14" s="9"/>
      <c r="D14" s="9"/>
      <c r="E14" s="9"/>
      <c r="P14" s="1" t="s">
        <v>74</v>
      </c>
    </row>
    <row r="15" spans="1:18" ht="15" x14ac:dyDescent="0.25">
      <c r="A15" s="9"/>
      <c r="C15" s="9"/>
      <c r="D15" s="9"/>
      <c r="E15" s="9"/>
      <c r="P15" s="1" t="s">
        <v>75</v>
      </c>
    </row>
    <row r="16" spans="1:18" ht="15" x14ac:dyDescent="0.25">
      <c r="A16" s="9"/>
      <c r="C16" s="9"/>
      <c r="D16" s="9"/>
      <c r="E16" s="9"/>
      <c r="P16" s="1" t="s">
        <v>76</v>
      </c>
    </row>
    <row r="17" spans="1:16" x14ac:dyDescent="0.2">
      <c r="A17" s="9"/>
      <c r="C17" s="9"/>
      <c r="D17" s="9"/>
      <c r="E17" s="9"/>
      <c r="P17" s="1" t="s">
        <v>62</v>
      </c>
    </row>
    <row r="18" spans="1:16" x14ac:dyDescent="0.2">
      <c r="A18" s="9"/>
      <c r="C18" s="9"/>
      <c r="D18" s="9"/>
      <c r="E18" s="9"/>
      <c r="P18" s="1" t="s">
        <v>63</v>
      </c>
    </row>
    <row r="19" spans="1:16" x14ac:dyDescent="0.2">
      <c r="A19" s="9"/>
      <c r="C19" s="9"/>
      <c r="D19" s="9"/>
      <c r="E19" s="9"/>
      <c r="P19" s="1" t="s">
        <v>64</v>
      </c>
    </row>
    <row r="20" spans="1:16" ht="15" x14ac:dyDescent="0.2">
      <c r="B20" s="8"/>
      <c r="P20" s="1" t="s">
        <v>65</v>
      </c>
    </row>
    <row r="21" spans="1:16" x14ac:dyDescent="0.2">
      <c r="P21" s="1" t="s">
        <v>66</v>
      </c>
    </row>
    <row r="22" spans="1:16" x14ac:dyDescent="0.2">
      <c r="P22" s="1" t="s">
        <v>67</v>
      </c>
    </row>
    <row r="23" spans="1:16" x14ac:dyDescent="0.2">
      <c r="P23" s="1" t="s">
        <v>68</v>
      </c>
    </row>
    <row r="24" spans="1:16" x14ac:dyDescent="0.2">
      <c r="P24" s="1" t="s">
        <v>69</v>
      </c>
    </row>
    <row r="25" spans="1:16" x14ac:dyDescent="0.2">
      <c r="P25" s="1" t="s">
        <v>61</v>
      </c>
    </row>
    <row r="26" spans="1:16" x14ac:dyDescent="0.2">
      <c r="P26" s="1" t="s">
        <v>70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0DDB-755C-4649-88DA-B9E36BAA39C0}">
  <dimension ref="A1:E56"/>
  <sheetViews>
    <sheetView tabSelected="1" zoomScaleNormal="10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E56" sqref="E56"/>
    </sheetView>
  </sheetViews>
  <sheetFormatPr defaultColWidth="8.7109375" defaultRowHeight="12.75" x14ac:dyDescent="0.2"/>
  <cols>
    <col min="1" max="1" width="4.7109375" style="1" bestFit="1" customWidth="1"/>
    <col min="2" max="2" width="15.28515625" style="1" bestFit="1" customWidth="1"/>
    <col min="3" max="16384" width="8.7109375" style="1"/>
  </cols>
  <sheetData>
    <row r="1" spans="1:5" x14ac:dyDescent="0.2">
      <c r="A1" s="5" t="s">
        <v>12</v>
      </c>
    </row>
    <row r="2" spans="1:5" x14ac:dyDescent="0.2">
      <c r="C2" s="1">
        <v>2022</v>
      </c>
      <c r="D2" s="1">
        <f>+C2+1</f>
        <v>2023</v>
      </c>
      <c r="E2" s="1">
        <f>+D2+1</f>
        <v>2024</v>
      </c>
    </row>
    <row r="3" spans="1:5" s="3" customFormat="1" x14ac:dyDescent="0.2">
      <c r="B3" s="3" t="s">
        <v>20</v>
      </c>
      <c r="C3" s="3">
        <v>6653</v>
      </c>
      <c r="D3" s="3">
        <v>7542</v>
      </c>
      <c r="E3" s="3">
        <v>8640</v>
      </c>
    </row>
    <row r="4" spans="1:5" s="3" customFormat="1" x14ac:dyDescent="0.2">
      <c r="B4" s="3" t="s">
        <v>21</v>
      </c>
      <c r="C4" s="3">
        <v>2597</v>
      </c>
      <c r="D4" s="3">
        <v>2822</v>
      </c>
      <c r="E4" s="3">
        <v>3256</v>
      </c>
    </row>
    <row r="5" spans="1:5" s="3" customFormat="1" x14ac:dyDescent="0.2">
      <c r="B5" s="3" t="s">
        <v>22</v>
      </c>
      <c r="C5" s="3">
        <v>1246</v>
      </c>
      <c r="D5" s="3">
        <v>1375</v>
      </c>
      <c r="E5" s="3">
        <v>1491</v>
      </c>
    </row>
    <row r="6" spans="1:5" s="3" customFormat="1" x14ac:dyDescent="0.2">
      <c r="B6" s="3" t="s">
        <v>23</v>
      </c>
      <c r="C6" s="3">
        <v>685</v>
      </c>
      <c r="D6" s="3">
        <v>758</v>
      </c>
      <c r="E6" s="3">
        <v>821</v>
      </c>
    </row>
    <row r="8" spans="1:5" s="3" customFormat="1" x14ac:dyDescent="0.2">
      <c r="B8" s="3" t="s">
        <v>14</v>
      </c>
      <c r="C8" s="3">
        <v>6201</v>
      </c>
      <c r="D8" s="3">
        <v>6963</v>
      </c>
      <c r="E8" s="3">
        <v>7346</v>
      </c>
    </row>
    <row r="9" spans="1:5" s="3" customFormat="1" x14ac:dyDescent="0.2">
      <c r="B9" s="3" t="s">
        <v>15</v>
      </c>
      <c r="C9" s="3">
        <v>1807</v>
      </c>
      <c r="D9" s="3">
        <v>2093</v>
      </c>
      <c r="E9" s="3">
        <v>2986</v>
      </c>
    </row>
    <row r="10" spans="1:5" s="3" customFormat="1" x14ac:dyDescent="0.2">
      <c r="B10" s="3" t="s">
        <v>16</v>
      </c>
      <c r="C10" s="3">
        <v>1640</v>
      </c>
      <c r="D10" s="3">
        <v>1730</v>
      </c>
      <c r="E10" s="3">
        <v>1858</v>
      </c>
    </row>
    <row r="11" spans="1:5" s="3" customFormat="1" x14ac:dyDescent="0.2">
      <c r="B11" s="3" t="s">
        <v>17</v>
      </c>
      <c r="C11" s="3">
        <v>862</v>
      </c>
      <c r="D11" s="3">
        <v>859</v>
      </c>
      <c r="E11" s="3">
        <v>1046</v>
      </c>
    </row>
    <row r="12" spans="1:5" s="3" customFormat="1" x14ac:dyDescent="0.2">
      <c r="B12" s="3" t="s">
        <v>18</v>
      </c>
      <c r="C12" s="3">
        <v>286</v>
      </c>
      <c r="D12" s="3">
        <v>348</v>
      </c>
      <c r="E12" s="3">
        <v>393</v>
      </c>
    </row>
    <row r="13" spans="1:5" s="3" customFormat="1" x14ac:dyDescent="0.2">
      <c r="B13" s="3" t="s">
        <v>19</v>
      </c>
      <c r="C13" s="3">
        <v>385</v>
      </c>
      <c r="D13" s="3">
        <v>504</v>
      </c>
      <c r="E13" s="3">
        <v>579</v>
      </c>
    </row>
    <row r="14" spans="1:5" s="6" customFormat="1" x14ac:dyDescent="0.2">
      <c r="B14" s="6" t="s">
        <v>13</v>
      </c>
      <c r="C14" s="7">
        <f>SUM(C8:C13)</f>
        <v>11181</v>
      </c>
      <c r="D14" s="7">
        <f>SUM(D8:D13)</f>
        <v>12497</v>
      </c>
      <c r="E14" s="7">
        <f>SUM(E8:E13)</f>
        <v>14208</v>
      </c>
    </row>
    <row r="15" spans="1:5" x14ac:dyDescent="0.2">
      <c r="B15" s="1" t="s">
        <v>27</v>
      </c>
      <c r="C15" s="3">
        <v>3753</v>
      </c>
      <c r="D15" s="3">
        <v>4141</v>
      </c>
      <c r="E15" s="3">
        <v>4391</v>
      </c>
    </row>
    <row r="16" spans="1:5" x14ac:dyDescent="0.2">
      <c r="B16" s="1" t="s">
        <v>26</v>
      </c>
      <c r="C16" s="3">
        <v>3396</v>
      </c>
      <c r="D16" s="3">
        <v>3159</v>
      </c>
      <c r="E16" s="3">
        <v>3166</v>
      </c>
    </row>
    <row r="17" spans="2:5" x14ac:dyDescent="0.2">
      <c r="B17" s="1" t="s">
        <v>28</v>
      </c>
      <c r="C17" s="3">
        <f>+C14-C15-C16</f>
        <v>4032</v>
      </c>
      <c r="D17" s="3">
        <f t="shared" ref="D17:E17" si="0">+D14-D15-D16</f>
        <v>5197</v>
      </c>
      <c r="E17" s="3">
        <f t="shared" si="0"/>
        <v>6651</v>
      </c>
    </row>
    <row r="18" spans="2:5" x14ac:dyDescent="0.2">
      <c r="B18" s="1" t="s">
        <v>29</v>
      </c>
      <c r="C18" s="1">
        <f>-304+70</f>
        <v>-234</v>
      </c>
      <c r="D18" s="1">
        <f>-334-15</f>
        <v>-349</v>
      </c>
      <c r="E18" s="1">
        <f>-297+25</f>
        <v>-272</v>
      </c>
    </row>
    <row r="19" spans="2:5" x14ac:dyDescent="0.2">
      <c r="B19" s="1" t="s">
        <v>30</v>
      </c>
      <c r="C19" s="3">
        <f>+C17+C18</f>
        <v>3798</v>
      </c>
      <c r="D19" s="3">
        <f>+D17+D18</f>
        <v>4848</v>
      </c>
      <c r="E19" s="3">
        <f>+E17+E18</f>
        <v>6379</v>
      </c>
    </row>
    <row r="20" spans="2:5" x14ac:dyDescent="0.2">
      <c r="B20" s="1" t="s">
        <v>31</v>
      </c>
      <c r="C20" s="3">
        <f>1180+274</f>
        <v>1454</v>
      </c>
      <c r="D20" s="3">
        <f>778+267</f>
        <v>1045</v>
      </c>
      <c r="E20" s="3">
        <f>1141+315</f>
        <v>1456</v>
      </c>
    </row>
    <row r="21" spans="2:5" x14ac:dyDescent="0.2">
      <c r="B21" s="1" t="s">
        <v>32</v>
      </c>
      <c r="C21" s="3">
        <f t="shared" ref="C21:D21" si="1">+C19-C20</f>
        <v>2344</v>
      </c>
      <c r="D21" s="3">
        <f t="shared" si="1"/>
        <v>3803</v>
      </c>
      <c r="E21" s="3">
        <f>+E19-E20</f>
        <v>4923</v>
      </c>
    </row>
    <row r="22" spans="2:5" x14ac:dyDescent="0.2">
      <c r="B22" s="1" t="s">
        <v>33</v>
      </c>
      <c r="C22" s="2">
        <f t="shared" ref="C22:D22" si="2">+C21/C23</f>
        <v>7.2817645231438339</v>
      </c>
      <c r="D22" s="2">
        <f t="shared" si="2"/>
        <v>12.107609041706462</v>
      </c>
      <c r="E22" s="2">
        <f>+E21/E23</f>
        <v>15.994152046783626</v>
      </c>
    </row>
    <row r="23" spans="2:5" x14ac:dyDescent="0.2">
      <c r="B23" s="1" t="s">
        <v>1</v>
      </c>
      <c r="C23" s="3">
        <v>321.89999999999998</v>
      </c>
      <c r="D23" s="3">
        <v>314.10000000000002</v>
      </c>
      <c r="E23" s="3">
        <v>307.8</v>
      </c>
    </row>
    <row r="25" spans="2:5" x14ac:dyDescent="0.2">
      <c r="B25" s="1" t="s">
        <v>24</v>
      </c>
      <c r="C25" s="3">
        <v>2488</v>
      </c>
      <c r="D25" s="3">
        <v>714</v>
      </c>
      <c r="E25" s="3">
        <v>875</v>
      </c>
    </row>
    <row r="26" spans="2:5" x14ac:dyDescent="0.2">
      <c r="B26" s="1" t="s">
        <v>7</v>
      </c>
      <c r="C26" s="3">
        <v>1672</v>
      </c>
      <c r="D26" s="3">
        <v>1864</v>
      </c>
      <c r="E26" s="3">
        <v>2707</v>
      </c>
    </row>
    <row r="27" spans="2:5" x14ac:dyDescent="0.2">
      <c r="B27" s="1" t="s">
        <v>8</v>
      </c>
      <c r="C27" s="3">
        <v>591</v>
      </c>
      <c r="D27" s="3">
        <v>704</v>
      </c>
      <c r="E27" s="3">
        <v>845</v>
      </c>
    </row>
    <row r="28" spans="2:5" x14ac:dyDescent="0.2">
      <c r="B28" s="1" t="s">
        <v>9</v>
      </c>
      <c r="C28" s="3">
        <v>213</v>
      </c>
      <c r="D28" s="3">
        <v>260</v>
      </c>
      <c r="E28" s="3">
        <v>312</v>
      </c>
    </row>
    <row r="29" spans="2:5" x14ac:dyDescent="0.2">
      <c r="B29" s="1" t="s">
        <v>10</v>
      </c>
      <c r="C29" s="3">
        <v>927</v>
      </c>
      <c r="D29" s="3">
        <v>925</v>
      </c>
      <c r="E29" s="3">
        <v>1103</v>
      </c>
    </row>
    <row r="30" spans="2:5" x14ac:dyDescent="0.2">
      <c r="B30" s="1" t="s">
        <v>25</v>
      </c>
      <c r="C30" s="3">
        <v>15</v>
      </c>
      <c r="D30" s="3">
        <v>19</v>
      </c>
      <c r="E30" s="3">
        <v>0</v>
      </c>
    </row>
    <row r="33" spans="2:5" x14ac:dyDescent="0.2">
      <c r="B33" s="1" t="s">
        <v>50</v>
      </c>
      <c r="E33" s="3">
        <f>+E34-E46</f>
        <v>-7938</v>
      </c>
    </row>
    <row r="34" spans="2:5" x14ac:dyDescent="0.2">
      <c r="B34" s="1" t="s">
        <v>3</v>
      </c>
      <c r="E34" s="3">
        <f>1666+20+1774</f>
        <v>3460</v>
      </c>
    </row>
    <row r="35" spans="2:5" x14ac:dyDescent="0.2">
      <c r="B35" s="1" t="s">
        <v>36</v>
      </c>
      <c r="E35" s="3">
        <v>2867</v>
      </c>
    </row>
    <row r="36" spans="2:5" x14ac:dyDescent="0.2">
      <c r="B36" s="1" t="s">
        <v>37</v>
      </c>
      <c r="E36" s="3">
        <v>906</v>
      </c>
    </row>
    <row r="37" spans="2:5" x14ac:dyDescent="0.2">
      <c r="B37" s="1" t="s">
        <v>38</v>
      </c>
      <c r="E37" s="3">
        <v>265</v>
      </c>
    </row>
    <row r="38" spans="2:5" x14ac:dyDescent="0.2">
      <c r="B38" s="1" t="s">
        <v>39</v>
      </c>
      <c r="E38" s="3">
        <v>413</v>
      </c>
    </row>
    <row r="39" spans="2:5" x14ac:dyDescent="0.2">
      <c r="B39" s="1" t="s">
        <v>35</v>
      </c>
      <c r="E39" s="3">
        <f>34917+16556</f>
        <v>51473</v>
      </c>
    </row>
    <row r="40" spans="2:5" x14ac:dyDescent="0.2">
      <c r="B40" s="1" t="s">
        <v>40</v>
      </c>
      <c r="E40" s="3">
        <v>246</v>
      </c>
    </row>
    <row r="41" spans="2:5" x14ac:dyDescent="0.2">
      <c r="B41" s="1" t="s">
        <v>41</v>
      </c>
      <c r="E41" s="3">
        <v>591</v>
      </c>
    </row>
    <row r="42" spans="2:5" x14ac:dyDescent="0.2">
      <c r="B42" s="1" t="s">
        <v>34</v>
      </c>
      <c r="E42" s="3">
        <f>SUM(E34:E41)</f>
        <v>60221</v>
      </c>
    </row>
    <row r="44" spans="2:5" s="3" customFormat="1" x14ac:dyDescent="0.2">
      <c r="B44" s="3" t="s">
        <v>44</v>
      </c>
      <c r="E44" s="3">
        <v>553</v>
      </c>
    </row>
    <row r="45" spans="2:5" s="3" customFormat="1" x14ac:dyDescent="0.2">
      <c r="B45" s="3" t="s">
        <v>45</v>
      </c>
      <c r="E45" s="3">
        <v>1073</v>
      </c>
    </row>
    <row r="46" spans="2:5" s="3" customFormat="1" x14ac:dyDescent="0.2">
      <c r="B46" s="3" t="s">
        <v>4</v>
      </c>
      <c r="E46" s="3">
        <f>4+11394</f>
        <v>11398</v>
      </c>
    </row>
    <row r="47" spans="2:5" s="3" customFormat="1" x14ac:dyDescent="0.2">
      <c r="B47" s="3" t="s">
        <v>31</v>
      </c>
      <c r="E47" s="3">
        <f>199+3397</f>
        <v>3596</v>
      </c>
    </row>
    <row r="48" spans="2:5" s="3" customFormat="1" x14ac:dyDescent="0.2">
      <c r="B48" s="3" t="s">
        <v>46</v>
      </c>
      <c r="E48" s="3">
        <v>3694</v>
      </c>
    </row>
    <row r="49" spans="2:5" s="3" customFormat="1" x14ac:dyDescent="0.2">
      <c r="B49" s="3" t="s">
        <v>47</v>
      </c>
      <c r="E49" s="3">
        <v>869</v>
      </c>
    </row>
    <row r="50" spans="2:5" s="3" customFormat="1" x14ac:dyDescent="0.2">
      <c r="B50" s="3" t="s">
        <v>48</v>
      </c>
      <c r="E50" s="3">
        <v>535</v>
      </c>
    </row>
    <row r="51" spans="2:5" s="3" customFormat="1" x14ac:dyDescent="0.2">
      <c r="B51" s="3" t="s">
        <v>40</v>
      </c>
      <c r="E51" s="3">
        <v>180</v>
      </c>
    </row>
    <row r="52" spans="2:5" s="3" customFormat="1" x14ac:dyDescent="0.2">
      <c r="B52" s="3" t="s">
        <v>49</v>
      </c>
      <c r="E52" s="3">
        <v>815</v>
      </c>
    </row>
    <row r="53" spans="2:5" s="3" customFormat="1" x14ac:dyDescent="0.2">
      <c r="B53" s="3" t="s">
        <v>43</v>
      </c>
      <c r="E53" s="3">
        <f>4252+33256</f>
        <v>37508</v>
      </c>
    </row>
    <row r="54" spans="2:5" x14ac:dyDescent="0.2">
      <c r="B54" s="1" t="s">
        <v>42</v>
      </c>
      <c r="E54" s="3">
        <f>SUM(E44:E53)</f>
        <v>60221</v>
      </c>
    </row>
    <row r="56" spans="2:5" x14ac:dyDescent="0.2">
      <c r="B56" s="1" t="s">
        <v>51</v>
      </c>
      <c r="C56" s="3">
        <v>2603</v>
      </c>
      <c r="D56" s="3">
        <v>3710</v>
      </c>
      <c r="E56" s="3">
        <v>5689</v>
      </c>
    </row>
  </sheetData>
  <hyperlinks>
    <hyperlink ref="A1" location="Main!A1" display="Main" xr:uid="{F63B61CC-C784-43BA-9EEC-DE1753380E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2025-02-12T16:22:22Z</dcterms:created>
  <dcterms:modified xsi:type="dcterms:W3CDTF">2025-10-15T23:19:21Z</dcterms:modified>
</cp:coreProperties>
</file>