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18D841BE-F65D-4CC6-AB44-2A5A55AEED1E}" xr6:coauthVersionLast="47" xr6:coauthVersionMax="47" xr10:uidLastSave="{00000000-0000-0000-0000-000000000000}"/>
  <bookViews>
    <workbookView xWindow="1170" yWindow="1170" windowWidth="18075" windowHeight="16020" activeTab="1" xr2:uid="{27345A77-8948-4DAE-A79C-663C6F77E17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2" l="1"/>
  <c r="M24" i="2"/>
  <c r="N23" i="2"/>
  <c r="N22" i="2"/>
  <c r="M8" i="2"/>
  <c r="M10" i="2" s="1"/>
  <c r="M12" i="2" s="1"/>
  <c r="M14" i="2" s="1"/>
  <c r="M16" i="2" s="1"/>
  <c r="M17" i="2" s="1"/>
  <c r="L8" i="2"/>
  <c r="L10" i="2" s="1"/>
  <c r="L12" i="2" s="1"/>
  <c r="L14" i="2" s="1"/>
  <c r="L16" i="2" s="1"/>
  <c r="L17" i="2" s="1"/>
  <c r="F18" i="2"/>
  <c r="F15" i="2"/>
  <c r="F13" i="2"/>
  <c r="F11" i="2"/>
  <c r="F9" i="2"/>
  <c r="F7" i="2"/>
  <c r="F6" i="2"/>
  <c r="N8" i="2"/>
  <c r="N10" i="2" s="1"/>
  <c r="N12" i="2" s="1"/>
  <c r="N14" i="2" s="1"/>
  <c r="N16" i="2" s="1"/>
  <c r="N17" i="2" s="1"/>
  <c r="H23" i="2"/>
  <c r="I23" i="2" s="1"/>
  <c r="H22" i="2"/>
  <c r="I22" i="2" s="1"/>
  <c r="D23" i="2"/>
  <c r="E23" i="2" s="1"/>
  <c r="F23" i="2" s="1"/>
  <c r="D22" i="2"/>
  <c r="E22" i="2" s="1"/>
  <c r="F22" i="2" s="1"/>
  <c r="C24" i="2"/>
  <c r="C8" i="2"/>
  <c r="C10" i="2" s="1"/>
  <c r="C12" i="2" s="1"/>
  <c r="C14" i="2" s="1"/>
  <c r="C16" i="2" s="1"/>
  <c r="C17" i="2" s="1"/>
  <c r="G24" i="2"/>
  <c r="G8" i="2"/>
  <c r="G10" i="2" s="1"/>
  <c r="G12" i="2" s="1"/>
  <c r="G14" i="2" s="1"/>
  <c r="G16" i="2" s="1"/>
  <c r="G17" i="2" s="1"/>
  <c r="D8" i="2"/>
  <c r="D10" i="2" s="1"/>
  <c r="D12" i="2" s="1"/>
  <c r="D14" i="2" s="1"/>
  <c r="D16" i="2" s="1"/>
  <c r="D17" i="2" s="1"/>
  <c r="H8" i="2"/>
  <c r="H10" i="2" s="1"/>
  <c r="H12" i="2" s="1"/>
  <c r="H14" i="2" s="1"/>
  <c r="H16" i="2" s="1"/>
  <c r="H17" i="2" s="1"/>
  <c r="E8" i="2"/>
  <c r="E10" i="2" s="1"/>
  <c r="E12" i="2" s="1"/>
  <c r="E14" i="2" s="1"/>
  <c r="E16" i="2" s="1"/>
  <c r="E17" i="2" s="1"/>
  <c r="I8" i="2"/>
  <c r="I10" i="2" s="1"/>
  <c r="I12" i="2" s="1"/>
  <c r="I14" i="2" s="1"/>
  <c r="I16" i="2" s="1"/>
  <c r="I17" i="2" s="1"/>
  <c r="J6" i="1"/>
  <c r="J7" i="1"/>
  <c r="J4" i="1"/>
  <c r="N24" i="2" l="1"/>
  <c r="M20" i="2"/>
  <c r="N20" i="2"/>
  <c r="D24" i="2"/>
  <c r="F24" i="2"/>
  <c r="I24" i="2"/>
  <c r="F8" i="2"/>
  <c r="F10" i="2" s="1"/>
  <c r="F12" i="2" s="1"/>
  <c r="F14" i="2" s="1"/>
  <c r="F16" i="2" s="1"/>
  <c r="F17" i="2" s="1"/>
  <c r="E24" i="2"/>
  <c r="H24" i="2"/>
</calcChain>
</file>

<file path=xl/sharedStrings.xml><?xml version="1.0" encoding="utf-8"?>
<sst xmlns="http://schemas.openxmlformats.org/spreadsheetml/2006/main" count="29" uniqueCount="26">
  <si>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</si>
  <si>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</si>
  <si>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</si>
  <si>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</si>
  <si>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</si>
  <si>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</si>
  <si>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</si>
  <si>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</si>
  <si>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</si>
  <si>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Excise Taxes</t>
  </si>
  <si>
    <t>Net Sales</t>
  </si>
  <si>
    <t>COGS</t>
  </si>
  <si>
    <t>Gross Profit</t>
  </si>
  <si>
    <t>SG&amp;A</t>
  </si>
  <si>
    <t>Operating Income</t>
  </si>
  <si>
    <t>Interest Income</t>
  </si>
  <si>
    <t>Pretax Income</t>
  </si>
  <si>
    <t>Taxes</t>
  </si>
  <si>
    <t>Net Income</t>
  </si>
  <si>
    <t>EPS</t>
  </si>
  <si>
    <t>Beer</t>
  </si>
  <si>
    <t>CFFO</t>
  </si>
  <si>
    <t>FCF</t>
  </si>
  <si>
    <t>CX</t>
  </si>
  <si>
    <t>2/29/22</t>
  </si>
  <si>
    <t>2/29/23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</si>
</sst>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3" fillId="0" borderId="0" xfId="1" applyFont="1"/>
    <xf numFmtId="164" fontId="1" fillId="0" borderId="0" xfId="0" applyNumberFormat="1" applyFont="1"/>
    <xf numFmtId="4" fontId="1" fillId="0" borderId="0" xfId="0" applyNumberFormat="1" applyFont="1"/>
    <xf numFmtId="3" fontId="4" fillId="0" borderId="0" xfId="0" applyNumberFormat="1" applyFont="1"/>
    <xf numFmtId="16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B6E35-A1FA-46F1-A8DF-1C748BA953E1}">
  <dimension ref="I2:K7"/>
  <sheetViews>
    <sheetView zoomScaleNormal="100" workbookViewId="0">
      <selection activeCell="K7" sqref="K7"/>
    </sheetView>
  </sheetViews>
  <sheetFormatPr defaultRowHeight="12.75" x14ac:dyDescent="0.2"/>
  <cols>
    <col min="1" max="9" width="9.140625" style="1"/>
    <col min="10" max="10" width="9.28515625" style="1" customWidth="1"/>
    <col min="11" max="16384" width="9.140625" style="1"/>
  </cols>
  <sheetData>
    <row r="2" spans="9:11" x14ac:dyDescent="0.2">
      <c r="I2" s="1" t="s">
        <v>0</v>
      </c>
      <c r="J2" s="1">
        <v>179.76</v>
      </c>
    </row>
    <row r="3" spans="9:11" x14ac:dyDescent="0.2">
      <c r="I3" s="1" t="s">
        <v>1</v>
      </c>
      <c r="J3" s="2">
        <v>180.704555</v>
      </c>
      <c r="K3" s="3" t="s">
        <v>6</v>
      </c>
    </row>
    <row r="4" spans="9:11" x14ac:dyDescent="0.2">
      <c r="I4" s="1" t="s">
        <v>2</v>
      </c>
      <c r="J4" s="2">
        <f>+J2*J3</f>
        <v>32483.4508068</v>
      </c>
    </row>
    <row r="5" spans="9:11" x14ac:dyDescent="0.2">
      <c r="I5" s="1" t="s">
        <v>3</v>
      </c>
      <c r="J5" s="2">
        <v>73.7</v>
      </c>
      <c r="K5" s="3" t="s">
        <v>6</v>
      </c>
    </row>
    <row r="6" spans="9:11" x14ac:dyDescent="0.2">
      <c r="I6" s="1" t="s">
        <v>4</v>
      </c>
      <c r="J6" s="2">
        <f>890.1+503.3+10185.7</f>
        <v>11579.1</v>
      </c>
      <c r="K6" s="3" t="s">
        <v>6</v>
      </c>
    </row>
    <row r="7" spans="9:11" x14ac:dyDescent="0.2">
      <c r="I7" s="1" t="s">
        <v>5</v>
      </c>
      <c r="J7" s="2">
        <f>+J4-J5+J6</f>
        <v>43988.850806800001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B98E2-A80C-4305-8854-20FFADB0E09C}">
  <dimension ref="A1:N24"/>
  <sheetViews>
    <sheetView tabSelected="1" zoomScaleNormal="1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N8" sqref="N8"/>
    </sheetView>
  </sheetViews>
  <sheetFormatPr defaultRowHeight="12.75" x14ac:dyDescent="0.2"/>
  <cols>
    <col min="1" max="1" width="5.42578125" style="1" bestFit="1" customWidth="1"/>
    <col min="2" max="2" width="15.7109375" style="1" bestFit="1" customWidth="1"/>
    <col min="3" max="5" width="10.85546875" style="1" bestFit="1" customWidth="1"/>
    <col min="6" max="6" width="10.85546875" style="1" customWidth="1"/>
    <col min="7" max="9" width="10.85546875" style="1" bestFit="1" customWidth="1"/>
    <col min="10" max="11" width="10.85546875" style="1" customWidth="1"/>
    <col min="12" max="14" width="11.28515625" style="3" customWidth="1"/>
    <col min="15" max="16384" width="9.140625" style="1"/>
  </cols>
  <sheetData>
    <row r="1" spans="1:14" x14ac:dyDescent="0.2">
      <c r="A1" s="4" t="s">
        <v>7</v>
      </c>
    </row>
    <row r="2" spans="1:14" s="5" customFormat="1" x14ac:dyDescent="0.2">
      <c r="C2" s="5">
        <v>45077</v>
      </c>
      <c r="D2" s="5">
        <v>45169</v>
      </c>
      <c r="E2" s="5">
        <v>45260</v>
      </c>
      <c r="F2" s="5">
        <v>45351</v>
      </c>
      <c r="G2" s="5">
        <v>45443</v>
      </c>
      <c r="H2" s="5">
        <v>45535</v>
      </c>
      <c r="I2" s="5">
        <v>45626</v>
      </c>
      <c r="L2" s="8" t="s">
        <v>24</v>
      </c>
      <c r="M2" s="8" t="s">
        <v>25</v>
      </c>
      <c r="N2" s="8">
        <v>45351</v>
      </c>
    </row>
    <row r="3" spans="1:14" s="2" customFormat="1" x14ac:dyDescent="0.2">
      <c r="B3" s="2" t="s">
        <v>20</v>
      </c>
      <c r="E3" s="2">
        <v>1968.5</v>
      </c>
      <c r="I3" s="2">
        <v>2032.4</v>
      </c>
      <c r="L3" s="9"/>
      <c r="M3" s="9"/>
      <c r="N3" s="9"/>
    </row>
    <row r="4" spans="1:14" s="2" customFormat="1" x14ac:dyDescent="0.2">
      <c r="E4" s="2">
        <v>502.4</v>
      </c>
      <c r="I4" s="2">
        <v>431.4</v>
      </c>
      <c r="L4" s="9"/>
      <c r="M4" s="9"/>
      <c r="N4" s="9"/>
    </row>
    <row r="5" spans="1:14" s="2" customFormat="1" x14ac:dyDescent="0.2">
      <c r="L5" s="9"/>
      <c r="M5" s="9"/>
      <c r="N5" s="9"/>
    </row>
    <row r="6" spans="1:14" s="2" customFormat="1" x14ac:dyDescent="0.2">
      <c r="B6" s="2" t="s">
        <v>8</v>
      </c>
      <c r="C6" s="2">
        <v>2699.5</v>
      </c>
      <c r="D6" s="2">
        <v>3053</v>
      </c>
      <c r="E6" s="2">
        <v>2658.2</v>
      </c>
      <c r="F6" s="2">
        <f>+N6-E6-D6-C6</f>
        <v>2300.3000000000002</v>
      </c>
      <c r="G6" s="2">
        <v>2860.7</v>
      </c>
      <c r="H6" s="2">
        <v>3139.1</v>
      </c>
      <c r="I6" s="2">
        <v>2644.4</v>
      </c>
      <c r="L6" s="9">
        <v>9529.1</v>
      </c>
      <c r="M6" s="9">
        <v>10177.200000000001</v>
      </c>
      <c r="N6" s="9">
        <v>10711</v>
      </c>
    </row>
    <row r="7" spans="1:14" s="2" customFormat="1" x14ac:dyDescent="0.2">
      <c r="B7" s="2" t="s">
        <v>9</v>
      </c>
      <c r="C7" s="2">
        <v>184.6</v>
      </c>
      <c r="D7" s="2">
        <v>216.2</v>
      </c>
      <c r="E7" s="2">
        <v>187.3</v>
      </c>
      <c r="F7" s="2">
        <f>+N7-E7-D7-C7</f>
        <v>161.10000000000011</v>
      </c>
      <c r="G7" s="2">
        <v>198.9</v>
      </c>
      <c r="H7" s="2">
        <v>220.2</v>
      </c>
      <c r="I7" s="2">
        <v>180.6</v>
      </c>
      <c r="L7" s="9">
        <v>708.4</v>
      </c>
      <c r="M7" s="9">
        <v>724.6</v>
      </c>
      <c r="N7" s="9">
        <v>749.2</v>
      </c>
    </row>
    <row r="8" spans="1:14" s="7" customFormat="1" x14ac:dyDescent="0.2">
      <c r="B8" s="7" t="s">
        <v>10</v>
      </c>
      <c r="C8" s="7">
        <f t="shared" ref="C8:I8" si="0">+C6-C7</f>
        <v>2514.9</v>
      </c>
      <c r="D8" s="7">
        <f t="shared" si="0"/>
        <v>2836.8</v>
      </c>
      <c r="E8" s="7">
        <f t="shared" si="0"/>
        <v>2470.8999999999996</v>
      </c>
      <c r="F8" s="7">
        <f t="shared" si="0"/>
        <v>2139.2000000000003</v>
      </c>
      <c r="G8" s="7">
        <f t="shared" si="0"/>
        <v>2661.7999999999997</v>
      </c>
      <c r="H8" s="7">
        <f t="shared" si="0"/>
        <v>2918.9</v>
      </c>
      <c r="I8" s="7">
        <f t="shared" si="0"/>
        <v>2463.8000000000002</v>
      </c>
      <c r="L8" s="10">
        <f t="shared" ref="L8:M8" si="1">+L6-L7</f>
        <v>8820.7000000000007</v>
      </c>
      <c r="M8" s="10">
        <f t="shared" si="1"/>
        <v>9452.6</v>
      </c>
      <c r="N8" s="10">
        <f>+N6-N7</f>
        <v>9961.7999999999993</v>
      </c>
    </row>
    <row r="9" spans="1:14" s="2" customFormat="1" x14ac:dyDescent="0.2">
      <c r="B9" s="2" t="s">
        <v>11</v>
      </c>
      <c r="C9" s="2">
        <v>1257.0999999999999</v>
      </c>
      <c r="D9" s="2">
        <v>1386.9</v>
      </c>
      <c r="E9" s="2">
        <v>1200.3</v>
      </c>
      <c r="F9" s="2">
        <f>+N9-E9-D9-C9</f>
        <v>1100</v>
      </c>
      <c r="G9" s="2">
        <v>1258</v>
      </c>
      <c r="H9" s="2">
        <v>1407.1</v>
      </c>
      <c r="I9" s="2">
        <v>1179.5</v>
      </c>
      <c r="L9" s="9">
        <v>4113.3999999999996</v>
      </c>
      <c r="M9" s="9">
        <v>4683.6000000000004</v>
      </c>
      <c r="N9" s="9">
        <v>4944.3</v>
      </c>
    </row>
    <row r="10" spans="1:14" s="2" customFormat="1" x14ac:dyDescent="0.2">
      <c r="B10" s="2" t="s">
        <v>12</v>
      </c>
      <c r="C10" s="2">
        <f t="shared" ref="C10:D10" si="2">+C8-C9</f>
        <v>1257.8000000000002</v>
      </c>
      <c r="D10" s="2">
        <f t="shared" si="2"/>
        <v>1449.9</v>
      </c>
      <c r="E10" s="2">
        <f>+E8-E9</f>
        <v>1270.5999999999997</v>
      </c>
      <c r="F10" s="2">
        <f>+F8-F9</f>
        <v>1039.2000000000003</v>
      </c>
      <c r="G10" s="2">
        <f>+G8-G9</f>
        <v>1403.7999999999997</v>
      </c>
      <c r="H10" s="2">
        <f>+H8-H9</f>
        <v>1511.8000000000002</v>
      </c>
      <c r="I10" s="2">
        <f>+I8-I9</f>
        <v>1284.3000000000002</v>
      </c>
      <c r="L10" s="9">
        <f t="shared" ref="L10:M10" si="3">+L8-L9</f>
        <v>4707.3000000000011</v>
      </c>
      <c r="M10" s="9">
        <f t="shared" si="3"/>
        <v>4769</v>
      </c>
      <c r="N10" s="9">
        <f>+N8-N9</f>
        <v>5017.4999999999991</v>
      </c>
    </row>
    <row r="11" spans="1:14" s="2" customFormat="1" x14ac:dyDescent="0.2">
      <c r="B11" s="2" t="s">
        <v>13</v>
      </c>
      <c r="C11" s="2">
        <v>493.1</v>
      </c>
      <c r="D11" s="2">
        <v>471.2</v>
      </c>
      <c r="E11" s="2">
        <v>473.7</v>
      </c>
      <c r="F11" s="2">
        <f>+N11-E11-D11-C11</f>
        <v>409.79999999999984</v>
      </c>
      <c r="G11" s="2">
        <v>462.2</v>
      </c>
      <c r="H11" s="2">
        <v>491.2</v>
      </c>
      <c r="I11" s="2">
        <v>491.3</v>
      </c>
      <c r="L11" s="9">
        <v>1709.7</v>
      </c>
      <c r="M11" s="9">
        <v>1926.1</v>
      </c>
      <c r="N11" s="9">
        <v>1847.8</v>
      </c>
    </row>
    <row r="12" spans="1:14" s="2" customFormat="1" x14ac:dyDescent="0.2">
      <c r="B12" s="2" t="s">
        <v>14</v>
      </c>
      <c r="C12" s="2">
        <f t="shared" ref="C12:D12" si="4">+C10-C11</f>
        <v>764.70000000000016</v>
      </c>
      <c r="D12" s="2">
        <f t="shared" si="4"/>
        <v>978.7</v>
      </c>
      <c r="E12" s="2">
        <f t="shared" ref="E12:F12" si="5">+E10-E11</f>
        <v>796.89999999999964</v>
      </c>
      <c r="F12" s="2">
        <f t="shared" si="5"/>
        <v>629.40000000000043</v>
      </c>
      <c r="G12" s="2">
        <f>+G10-G11</f>
        <v>941.59999999999968</v>
      </c>
      <c r="H12" s="2">
        <f>+H10-H11</f>
        <v>1020.6000000000001</v>
      </c>
      <c r="I12" s="2">
        <f>+I10-I11</f>
        <v>793.00000000000023</v>
      </c>
      <c r="L12" s="9">
        <f t="shared" ref="L12:M12" si="6">+L10-L11</f>
        <v>2997.6000000000013</v>
      </c>
      <c r="M12" s="9">
        <f t="shared" si="6"/>
        <v>2842.9</v>
      </c>
      <c r="N12" s="9">
        <f>+N10-N11</f>
        <v>3169.6999999999989</v>
      </c>
    </row>
    <row r="13" spans="1:14" s="2" customFormat="1" x14ac:dyDescent="0.2">
      <c r="B13" s="2" t="s">
        <v>15</v>
      </c>
      <c r="C13" s="2">
        <v>-118.9</v>
      </c>
      <c r="D13" s="2">
        <v>-110.6</v>
      </c>
      <c r="E13" s="2">
        <v>-104.2</v>
      </c>
      <c r="F13" s="2">
        <f>+N13-E13-D13-C13</f>
        <v>-101.69999999999999</v>
      </c>
      <c r="G13" s="2">
        <v>-102.8</v>
      </c>
      <c r="H13" s="2">
        <v>-104</v>
      </c>
      <c r="I13" s="2">
        <v>-104.4</v>
      </c>
      <c r="L13" s="9">
        <v>-356.4</v>
      </c>
      <c r="M13" s="9">
        <v>-398.7</v>
      </c>
      <c r="N13" s="9">
        <v>-435.4</v>
      </c>
    </row>
    <row r="14" spans="1:14" s="2" customFormat="1" x14ac:dyDescent="0.2">
      <c r="B14" s="2" t="s">
        <v>16</v>
      </c>
      <c r="C14" s="2">
        <f t="shared" ref="C14:D14" si="7">+C12+C13</f>
        <v>645.80000000000018</v>
      </c>
      <c r="D14" s="2">
        <f t="shared" si="7"/>
        <v>868.1</v>
      </c>
      <c r="E14" s="2">
        <f>+E12+E13</f>
        <v>692.69999999999959</v>
      </c>
      <c r="F14" s="2">
        <f>+F12+F13</f>
        <v>527.7000000000005</v>
      </c>
      <c r="G14" s="2">
        <f>+G12+G13</f>
        <v>838.79999999999973</v>
      </c>
      <c r="H14" s="2">
        <f>+H12+H13</f>
        <v>916.60000000000014</v>
      </c>
      <c r="I14" s="2">
        <f>+I12+I13</f>
        <v>688.60000000000025</v>
      </c>
      <c r="L14" s="9">
        <f t="shared" ref="L14:M14" si="8">+L12+L13</f>
        <v>2641.2000000000012</v>
      </c>
      <c r="M14" s="9">
        <f t="shared" si="8"/>
        <v>2444.2000000000003</v>
      </c>
      <c r="N14" s="9">
        <f>+N12+N13</f>
        <v>2734.2999999999988</v>
      </c>
    </row>
    <row r="15" spans="1:14" s="2" customFormat="1" x14ac:dyDescent="0.2">
      <c r="B15" s="2" t="s">
        <v>17</v>
      </c>
      <c r="C15" s="2">
        <v>91.2</v>
      </c>
      <c r="D15" s="2">
        <v>147.19999999999999</v>
      </c>
      <c r="E15" s="2">
        <v>130</v>
      </c>
      <c r="F15" s="2">
        <f>+N15-E15-D15-C15</f>
        <v>88.200000000000031</v>
      </c>
      <c r="G15" s="2">
        <v>28</v>
      </c>
      <c r="H15" s="2">
        <v>152.19999999999999</v>
      </c>
      <c r="I15" s="2">
        <v>44.5</v>
      </c>
      <c r="L15" s="9">
        <v>309.39999999999998</v>
      </c>
      <c r="M15" s="9">
        <v>422.1</v>
      </c>
      <c r="N15" s="9">
        <v>456.6</v>
      </c>
    </row>
    <row r="16" spans="1:14" s="2" customFormat="1" x14ac:dyDescent="0.2">
      <c r="B16" s="2" t="s">
        <v>18</v>
      </c>
      <c r="C16" s="2">
        <f t="shared" ref="C16:D16" si="9">+C14-C15</f>
        <v>554.60000000000014</v>
      </c>
      <c r="D16" s="2">
        <f t="shared" si="9"/>
        <v>720.90000000000009</v>
      </c>
      <c r="E16" s="2">
        <f>+E14-E15</f>
        <v>562.69999999999959</v>
      </c>
      <c r="F16" s="2">
        <f>+F14-F15</f>
        <v>439.50000000000045</v>
      </c>
      <c r="G16" s="2">
        <f>+G14-G15</f>
        <v>810.79999999999973</v>
      </c>
      <c r="H16" s="2">
        <f>+H14-H15</f>
        <v>764.40000000000009</v>
      </c>
      <c r="I16" s="2">
        <f>+I14-I15</f>
        <v>644.10000000000025</v>
      </c>
      <c r="L16" s="9">
        <f t="shared" ref="L16:M16" si="10">+L14-L15</f>
        <v>2331.8000000000011</v>
      </c>
      <c r="M16" s="9">
        <f t="shared" si="10"/>
        <v>2022.1000000000004</v>
      </c>
      <c r="N16" s="9">
        <f>+N14-N15</f>
        <v>2277.6999999999989</v>
      </c>
    </row>
    <row r="17" spans="2:14" x14ac:dyDescent="0.2">
      <c r="B17" s="1" t="s">
        <v>19</v>
      </c>
      <c r="C17" s="6">
        <f t="shared" ref="C17:D17" si="11">+C16/C18</f>
        <v>3.016376323675781</v>
      </c>
      <c r="D17" s="6">
        <f t="shared" si="11"/>
        <v>3.912045453312134</v>
      </c>
      <c r="E17" s="6">
        <f>+E16/E18</f>
        <v>3.0553293153065084</v>
      </c>
      <c r="F17" s="6">
        <f>+F16/F18</f>
        <v>2.3891193146298928</v>
      </c>
      <c r="G17" s="6">
        <f>+G16/G18</f>
        <v>4.4194678978093416</v>
      </c>
      <c r="H17" s="6">
        <f>+H16/H18</f>
        <v>4.148103127357186</v>
      </c>
      <c r="I17" s="6">
        <f>+I16/I18</f>
        <v>3.5438204596347807</v>
      </c>
      <c r="J17" s="6"/>
      <c r="K17" s="6"/>
      <c r="L17" s="11">
        <f t="shared" ref="L17:M17" si="12">+L16/L18</f>
        <v>13.926931094002908</v>
      </c>
      <c r="M17" s="11">
        <f t="shared" si="12"/>
        <v>11.941276862115194</v>
      </c>
      <c r="N17" s="11">
        <f>+N16/N18</f>
        <v>12.381563283122864</v>
      </c>
    </row>
    <row r="18" spans="2:14" s="2" customFormat="1" x14ac:dyDescent="0.2">
      <c r="B18" s="2" t="s">
        <v>1</v>
      </c>
      <c r="C18" s="2">
        <v>183.863</v>
      </c>
      <c r="D18" s="2">
        <v>184.27699999999999</v>
      </c>
      <c r="E18" s="2">
        <v>184.17</v>
      </c>
      <c r="F18" s="2">
        <f>+N18</f>
        <v>183.959</v>
      </c>
      <c r="G18" s="2">
        <v>183.46100000000001</v>
      </c>
      <c r="H18" s="2">
        <v>184.27699999999999</v>
      </c>
      <c r="I18" s="2">
        <v>181.75299999999999</v>
      </c>
      <c r="L18" s="9">
        <v>167.43100000000001</v>
      </c>
      <c r="M18" s="9">
        <v>169.33699999999999</v>
      </c>
      <c r="N18" s="9">
        <v>183.959</v>
      </c>
    </row>
    <row r="20" spans="2:14" x14ac:dyDescent="0.2">
      <c r="M20" s="12">
        <f>+M8/L8-1</f>
        <v>7.1638305349915443E-2</v>
      </c>
      <c r="N20" s="12">
        <f>+N8/M8-1</f>
        <v>5.3868776844465893E-2</v>
      </c>
    </row>
    <row r="21" spans="2:14" x14ac:dyDescent="0.2">
      <c r="M21" s="12"/>
      <c r="N21" s="12"/>
    </row>
    <row r="22" spans="2:14" s="2" customFormat="1" x14ac:dyDescent="0.2">
      <c r="B22" s="2" t="s">
        <v>21</v>
      </c>
      <c r="C22" s="2">
        <v>665.4</v>
      </c>
      <c r="D22" s="2">
        <f>1622-C22</f>
        <v>956.6</v>
      </c>
      <c r="E22" s="2">
        <f>2346.8-D22-C22</f>
        <v>724.8000000000003</v>
      </c>
      <c r="F22" s="2">
        <f>2780-E22-D22-C22</f>
        <v>433.19999999999993</v>
      </c>
      <c r="G22" s="2">
        <v>690.5</v>
      </c>
      <c r="H22" s="2">
        <f>1872.3-G22</f>
        <v>1181.8</v>
      </c>
      <c r="I22" s="2">
        <f>2557.5-H22-G22</f>
        <v>685.2</v>
      </c>
      <c r="L22" s="2">
        <v>2705.4</v>
      </c>
      <c r="M22" s="2">
        <v>2756.9</v>
      </c>
      <c r="N22" s="2">
        <f>SUM(C22:F22)</f>
        <v>2780</v>
      </c>
    </row>
    <row r="23" spans="2:14" s="2" customFormat="1" x14ac:dyDescent="0.2">
      <c r="B23" s="2" t="s">
        <v>23</v>
      </c>
      <c r="C23" s="2">
        <v>277</v>
      </c>
      <c r="D23" s="2">
        <f>582-C23</f>
        <v>305</v>
      </c>
      <c r="E23" s="2">
        <f>911.9-D23-C23</f>
        <v>329.9</v>
      </c>
      <c r="F23" s="2">
        <f>1269.1-E23-D23-C23</f>
        <v>357.19999999999993</v>
      </c>
      <c r="G23" s="2">
        <v>375.3</v>
      </c>
      <c r="H23" s="2">
        <f>703.1-G23</f>
        <v>327.8</v>
      </c>
      <c r="I23" s="2">
        <f>931.5-H23-G23</f>
        <v>228.40000000000003</v>
      </c>
      <c r="L23" s="2">
        <v>1026.8</v>
      </c>
      <c r="M23" s="2">
        <v>1035.4000000000001</v>
      </c>
      <c r="N23" s="2">
        <f>SUM(C23:F23)</f>
        <v>1269.0999999999999</v>
      </c>
    </row>
    <row r="24" spans="2:14" s="2" customFormat="1" x14ac:dyDescent="0.2">
      <c r="B24" s="2" t="s">
        <v>22</v>
      </c>
      <c r="C24" s="2">
        <f t="shared" ref="C24:I24" si="13">+C22-C23</f>
        <v>388.4</v>
      </c>
      <c r="D24" s="2">
        <f t="shared" si="13"/>
        <v>651.6</v>
      </c>
      <c r="E24" s="2">
        <f t="shared" si="13"/>
        <v>394.90000000000032</v>
      </c>
      <c r="F24" s="2">
        <f t="shared" si="13"/>
        <v>76</v>
      </c>
      <c r="G24" s="2">
        <f t="shared" si="13"/>
        <v>315.2</v>
      </c>
      <c r="H24" s="2">
        <f t="shared" si="13"/>
        <v>854</v>
      </c>
      <c r="I24" s="2">
        <f t="shared" si="13"/>
        <v>456.8</v>
      </c>
      <c r="L24" s="9">
        <f>+L22-L23</f>
        <v>1678.6000000000001</v>
      </c>
      <c r="M24" s="9">
        <f>+M22-M23</f>
        <v>1721.5</v>
      </c>
      <c r="N24" s="9">
        <f>+N22-N23</f>
        <v>1510.9</v>
      </c>
    </row>
  </sheetData>
  <hyperlinks>
    <hyperlink ref="A1" location="Main!A1" display="Main" xr:uid="{0B419532-B2E8-4572-A4BC-B997C6531F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2025-03-24T19:39:48Z</dcterms:created>
  <dcterms:modified xsi:type="dcterms:W3CDTF">2025-10-15T19:22:06Z</dcterms:modified>
</cp:coreProperties>
</file>