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F4B0F8B-E558-4B25-BB2D-10FEF3D8D396}" xr6:coauthVersionLast="47" xr6:coauthVersionMax="47" xr10:uidLastSave="{00000000-0000-0000-0000-000000000000}"/>
  <bookViews>
    <workbookView xWindow="2115" yWindow="2115" windowWidth="18075" windowHeight="16020" xr2:uid="{F88A0A03-F12B-4F8A-A8FE-FFA0575DD21C}"/>
  </bookViews>
  <sheets>
    <sheet name="Main" sheetId="1" r:id="rId1"/>
    <sheet name="Model" sheetId="3" r:id="rId2"/>
    <sheet name="nirogacest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3" l="1"/>
  <c r="X11" i="3"/>
  <c r="W11" i="3"/>
  <c r="V11" i="3"/>
  <c r="U11" i="3"/>
  <c r="T11" i="3"/>
  <c r="S11" i="3"/>
  <c r="R11" i="3"/>
  <c r="Q11" i="3"/>
  <c r="R10" i="3"/>
  <c r="X10" i="3"/>
  <c r="W10" i="3"/>
  <c r="V10" i="3"/>
  <c r="U10" i="3"/>
  <c r="T10" i="3"/>
  <c r="S10" i="3"/>
  <c r="Q10" i="3"/>
  <c r="X9" i="3"/>
  <c r="W9" i="3"/>
  <c r="V9" i="3"/>
  <c r="U9" i="3"/>
  <c r="T9" i="3"/>
  <c r="S9" i="3"/>
  <c r="R9" i="3"/>
  <c r="Q9" i="3"/>
  <c r="X8" i="3"/>
  <c r="W8" i="3"/>
  <c r="V8" i="3"/>
  <c r="U8" i="3"/>
  <c r="T8" i="3"/>
  <c r="S8" i="3"/>
  <c r="R8" i="3"/>
  <c r="Q8" i="3"/>
  <c r="X3" i="3"/>
  <c r="X5" i="3" s="1"/>
  <c r="X7" i="3" s="1"/>
  <c r="X4" i="3"/>
  <c r="X2" i="3"/>
  <c r="V7" i="3"/>
  <c r="U7" i="3"/>
  <c r="T7" i="3"/>
  <c r="S7" i="3"/>
  <c r="R7" i="3"/>
  <c r="Q7" i="3"/>
  <c r="W5" i="3"/>
  <c r="W7" i="3" s="1"/>
  <c r="V5" i="3"/>
  <c r="U5" i="3"/>
  <c r="T5" i="3"/>
  <c r="S5" i="3"/>
  <c r="R5" i="3"/>
  <c r="Q5" i="3"/>
  <c r="R4" i="3"/>
  <c r="S4" i="3"/>
  <c r="T4" i="3" s="1"/>
  <c r="U4" i="3" s="1"/>
  <c r="V4" i="3" s="1"/>
  <c r="W4" i="3" s="1"/>
  <c r="W3" i="3"/>
  <c r="V3" i="3"/>
  <c r="U3" i="3"/>
  <c r="T3" i="3"/>
  <c r="S3" i="3"/>
  <c r="R3" i="3"/>
  <c r="Q3" i="3"/>
  <c r="T2" i="3"/>
  <c r="U2" i="3" s="1"/>
  <c r="V2" i="3" s="1"/>
  <c r="W2" i="3" s="1"/>
  <c r="S2" i="3"/>
  <c r="K4" i="1"/>
  <c r="K7" i="1" l="1"/>
</calcChain>
</file>

<file path=xl/sharedStrings.xml><?xml version="1.0" encoding="utf-8"?>
<sst xmlns="http://schemas.openxmlformats.org/spreadsheetml/2006/main" count="64" uniqueCount="58">
  <si>
    <t>Main</t>
  </si>
  <si>
    <t>Price</t>
  </si>
  <si>
    <t>Shares</t>
  </si>
  <si>
    <t>MC</t>
  </si>
  <si>
    <t>Cash</t>
  </si>
  <si>
    <t>Debt</t>
  </si>
  <si>
    <t>EV</t>
  </si>
  <si>
    <t>Brand</t>
  </si>
  <si>
    <t>Generic</t>
  </si>
  <si>
    <t>Indication</t>
  </si>
  <si>
    <t>Name</t>
  </si>
  <si>
    <t>nirogacestat</t>
  </si>
  <si>
    <t>MOA</t>
  </si>
  <si>
    <t>Economics</t>
  </si>
  <si>
    <t>MapKure</t>
  </si>
  <si>
    <t>BRAF</t>
  </si>
  <si>
    <t>GSI</t>
  </si>
  <si>
    <t>MEK</t>
  </si>
  <si>
    <t>PFE</t>
  </si>
  <si>
    <t>Admin</t>
  </si>
  <si>
    <t>IP</t>
  </si>
  <si>
    <t>Clinical Trials</t>
  </si>
  <si>
    <t xml:space="preserve">  PFS HR=0.29</t>
  </si>
  <si>
    <t>Phase III "DeFi"</t>
  </si>
  <si>
    <t>NF1</t>
  </si>
  <si>
    <t>Desmoid, MM</t>
  </si>
  <si>
    <t>CEO: Saqib Islam</t>
  </si>
  <si>
    <t>Phase I "DREAMM-5" n=70 - NCT04126200</t>
  </si>
  <si>
    <t>1/14 ocular tox vs 50% in monotherapy</t>
  </si>
  <si>
    <t>38% ORR vs 50% for monotherapy</t>
  </si>
  <si>
    <t>Desmoid Tumors. 1,000-1,650 new cases/year</t>
  </si>
  <si>
    <t xml:space="preserve">  somatic CTNNB1, germline APC mutations. Often surgical approach to treatment.</t>
  </si>
  <si>
    <t>Ogsiveo (nirogacestat)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</si>
  <si>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</si>
  <si>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</si>
  <si>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</si>
  <si>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</si>
  <si>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</si>
  <si>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</si>
  <si>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</si>
  <si>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</si>
  <si>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</si>
  <si>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</si>
  <si>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</si>
  <si>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</si>
  <si>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</si>
  <si>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Gomekli (mirdametinib)</t>
  </si>
  <si>
    <t>BGB-3245 (brimarafenib)</t>
  </si>
  <si>
    <t>SW-682</t>
  </si>
  <si>
    <t>TEAD</t>
  </si>
  <si>
    <t>Approved</t>
  </si>
  <si>
    <t>NPV</t>
  </si>
  <si>
    <t>Ogsiveo</t>
  </si>
  <si>
    <t>Gomekli</t>
  </si>
  <si>
    <t>COGS</t>
  </si>
  <si>
    <t>Gross Profit</t>
  </si>
  <si>
    <t>SG&amp;A</t>
  </si>
  <si>
    <t>7-9-2022: $225m financing: 8.6m shares sold at $26.01.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</si>
</sst>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1"/>
    <xf numFmtId="0" fontId="1" fillId="0" borderId="1" xfId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DB1B1DE-13F9-44B8-9004-0B4096F5F8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40B0-BC1E-4307-BC83-293D958300DC}">
  <dimension ref="B2:L10"/>
  <sheetViews>
    <sheetView tabSelected="1" zoomScaleNormal="100" workbookViewId="0">
      <selection activeCell="L7" sqref="L7"/>
    </sheetView>
  </sheetViews>
  <sheetFormatPr defaultRowHeight="12.75" x14ac:dyDescent="0.2"/>
  <cols>
    <col min="1" max="1" width="3.42578125" customWidth="1"/>
    <col min="2" max="2" width="21.28515625" customWidth="1"/>
    <col min="3" max="3" width="12.7109375" customWidth="1"/>
    <col min="5" max="6" width="11.140625" customWidth="1"/>
  </cols>
  <sheetData>
    <row r="2" spans="2:12" x14ac:dyDescent="0.2">
      <c r="B2" s="6" t="s">
        <v>10</v>
      </c>
      <c r="C2" s="7" t="s">
        <v>9</v>
      </c>
      <c r="D2" s="7" t="s">
        <v>12</v>
      </c>
      <c r="E2" s="7" t="s">
        <v>50</v>
      </c>
      <c r="F2" s="7" t="s">
        <v>13</v>
      </c>
      <c r="G2" s="7" t="s">
        <v>19</v>
      </c>
      <c r="H2" s="8" t="s">
        <v>20</v>
      </c>
      <c r="J2" t="s">
        <v>1</v>
      </c>
      <c r="K2" s="1">
        <v>49</v>
      </c>
    </row>
    <row r="3" spans="2:12" x14ac:dyDescent="0.2">
      <c r="B3" s="14" t="s">
        <v>32</v>
      </c>
      <c r="C3" s="9" t="s">
        <v>25</v>
      </c>
      <c r="D3" s="9" t="s">
        <v>16</v>
      </c>
      <c r="E3" s="17">
        <v>45386</v>
      </c>
      <c r="F3" s="9" t="s">
        <v>18</v>
      </c>
      <c r="G3" s="9"/>
      <c r="H3" s="10"/>
      <c r="J3" t="s">
        <v>2</v>
      </c>
      <c r="K3" s="3">
        <v>74.132811000000004</v>
      </c>
      <c r="L3" s="2" t="s">
        <v>41</v>
      </c>
    </row>
    <row r="4" spans="2:12" x14ac:dyDescent="0.2">
      <c r="B4" s="4" t="s">
        <v>46</v>
      </c>
      <c r="C4" s="9" t="s">
        <v>24</v>
      </c>
      <c r="D4" s="9" t="s">
        <v>17</v>
      </c>
      <c r="E4" s="17">
        <v>45699</v>
      </c>
      <c r="F4" s="9"/>
      <c r="G4" s="9"/>
      <c r="H4" s="10"/>
      <c r="J4" t="s">
        <v>3</v>
      </c>
      <c r="K4" s="3">
        <f>+K2*K3</f>
        <v>3632.5077390000001</v>
      </c>
    </row>
    <row r="5" spans="2:12" x14ac:dyDescent="0.2">
      <c r="B5" s="4" t="s">
        <v>47</v>
      </c>
      <c r="C5" s="9"/>
      <c r="D5" s="9" t="s">
        <v>15</v>
      </c>
      <c r="E5" s="9"/>
      <c r="F5" s="9" t="s">
        <v>14</v>
      </c>
      <c r="G5" s="9"/>
      <c r="H5" s="10"/>
      <c r="J5" t="s">
        <v>4</v>
      </c>
      <c r="K5" s="3">
        <v>461.9</v>
      </c>
      <c r="L5" s="2" t="s">
        <v>41</v>
      </c>
    </row>
    <row r="6" spans="2:12" x14ac:dyDescent="0.2">
      <c r="B6" s="4" t="s">
        <v>48</v>
      </c>
      <c r="C6" s="9"/>
      <c r="D6" s="9" t="s">
        <v>49</v>
      </c>
      <c r="E6" s="9"/>
      <c r="F6" s="9"/>
      <c r="G6" s="9"/>
      <c r="H6" s="10"/>
      <c r="J6" t="s">
        <v>5</v>
      </c>
      <c r="K6" s="3">
        <v>0</v>
      </c>
      <c r="L6" s="2" t="s">
        <v>41</v>
      </c>
    </row>
    <row r="7" spans="2:12" x14ac:dyDescent="0.2">
      <c r="B7" s="4"/>
      <c r="C7" s="9"/>
      <c r="D7" s="9"/>
      <c r="E7" s="9"/>
      <c r="F7" s="9"/>
      <c r="G7" s="9"/>
      <c r="H7" s="10"/>
      <c r="J7" t="s">
        <v>6</v>
      </c>
      <c r="K7" s="3">
        <f>+K4-K5+K6</f>
        <v>3170.607739</v>
      </c>
    </row>
    <row r="8" spans="2:12" x14ac:dyDescent="0.2">
      <c r="B8" s="5"/>
      <c r="C8" s="11"/>
      <c r="D8" s="11"/>
      <c r="E8" s="11"/>
      <c r="F8" s="11"/>
      <c r="G8" s="11"/>
      <c r="H8" s="12"/>
    </row>
    <row r="9" spans="2:12" x14ac:dyDescent="0.2">
      <c r="J9" t="s">
        <v>26</v>
      </c>
    </row>
    <row r="10" spans="2:12" x14ac:dyDescent="0.2">
      <c r="B10" t="s">
        <v>57</v>
      </c>
    </row>
  </sheetData>
  <hyperlinks>
    <hyperlink ref="B3" location="nirogacestat!A1" display="nirogacestat" xr:uid="{4A0ED36B-66CD-42E1-AA07-3B97DB7F72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CC58-C8EB-432C-BAC4-B6A5194FFDC9}">
  <dimension ref="A1:Y21"/>
  <sheetViews>
    <sheetView zoomScaleNormal="1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Y21" sqref="Y21"/>
    </sheetView>
  </sheetViews>
  <sheetFormatPr defaultRowHeight="12.75" x14ac:dyDescent="0.2"/>
  <cols>
    <col min="1" max="1" width="5" bestFit="1" customWidth="1"/>
    <col min="2" max="2" width="11.5703125" customWidth="1"/>
    <col min="3" max="17" width="9.140625" style="2"/>
    <col min="18" max="18" width="9.7109375" style="2" bestFit="1" customWidth="1"/>
  </cols>
  <sheetData>
    <row r="1" spans="1:24" x14ac:dyDescent="0.2">
      <c r="A1" s="13" t="s">
        <v>0</v>
      </c>
    </row>
    <row r="2" spans="1:24" x14ac:dyDescent="0.2"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P2" s="2">
        <v>2023</v>
      </c>
      <c r="Q2" s="2">
        <v>2024</v>
      </c>
      <c r="R2" s="2">
        <v>2025</v>
      </c>
      <c r="S2">
        <f>+R2+1</f>
        <v>2026</v>
      </c>
      <c r="T2">
        <f t="shared" ref="T2:W2" si="0">+S2+1</f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ref="X2" si="1">+W2+1</f>
        <v>2031</v>
      </c>
    </row>
    <row r="3" spans="1:24" s="15" customFormat="1" x14ac:dyDescent="0.2">
      <c r="B3" s="15" t="s">
        <v>52</v>
      </c>
      <c r="C3" s="16"/>
      <c r="D3" s="16"/>
      <c r="E3" s="16"/>
      <c r="F3" s="16">
        <v>5.4</v>
      </c>
      <c r="G3" s="16">
        <v>21</v>
      </c>
      <c r="H3" s="16">
        <v>40.200000000000003</v>
      </c>
      <c r="I3" s="16">
        <v>49.3</v>
      </c>
      <c r="J3" s="16">
        <v>61.5</v>
      </c>
      <c r="K3" s="16"/>
      <c r="L3" s="16"/>
      <c r="M3" s="16"/>
      <c r="N3" s="16"/>
      <c r="O3" s="16"/>
      <c r="P3" s="16"/>
      <c r="Q3" s="16">
        <f>SUM(G3:J3)</f>
        <v>172</v>
      </c>
      <c r="R3" s="16">
        <f>+Q3*2</f>
        <v>344</v>
      </c>
      <c r="S3" s="15">
        <f>+R3*1.5</f>
        <v>516</v>
      </c>
      <c r="T3" s="15">
        <f>+S3*1.2</f>
        <v>619.19999999999993</v>
      </c>
      <c r="U3" s="15">
        <f>+T3*1.1</f>
        <v>681.12</v>
      </c>
      <c r="V3" s="15">
        <f>+U3*1.1</f>
        <v>749.23200000000008</v>
      </c>
      <c r="W3" s="15">
        <f>+V3*1.1</f>
        <v>824.15520000000015</v>
      </c>
      <c r="X3" s="15">
        <f>+W3*0.1</f>
        <v>82.415520000000015</v>
      </c>
    </row>
    <row r="4" spans="1:24" x14ac:dyDescent="0.2">
      <c r="B4" t="s">
        <v>53</v>
      </c>
      <c r="R4" s="16">
        <f>+Q3</f>
        <v>172</v>
      </c>
      <c r="S4" s="16">
        <f>+R4*2</f>
        <v>344</v>
      </c>
      <c r="T4" s="15">
        <f>+S4*1.5</f>
        <v>516</v>
      </c>
      <c r="U4" s="15">
        <f>+T4*1.2</f>
        <v>619.19999999999993</v>
      </c>
      <c r="V4" s="15">
        <f>+U4*1.1</f>
        <v>681.12</v>
      </c>
      <c r="W4" s="15">
        <f>+V4*1.1</f>
        <v>749.23200000000008</v>
      </c>
      <c r="X4" s="15">
        <f t="shared" ref="X4" si="2">+W4*1.1</f>
        <v>824.15520000000015</v>
      </c>
    </row>
    <row r="5" spans="1:24" s="19" customFormat="1" x14ac:dyDescent="0.2">
      <c r="B5" s="19" t="s">
        <v>33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>
        <f t="shared" ref="Q5:W5" si="3">+Q3+Q4</f>
        <v>172</v>
      </c>
      <c r="R5" s="21">
        <f t="shared" si="3"/>
        <v>516</v>
      </c>
      <c r="S5" s="21">
        <f t="shared" si="3"/>
        <v>860</v>
      </c>
      <c r="T5" s="21">
        <f t="shared" si="3"/>
        <v>1135.1999999999998</v>
      </c>
      <c r="U5" s="21">
        <f t="shared" si="3"/>
        <v>1300.32</v>
      </c>
      <c r="V5" s="21">
        <f t="shared" si="3"/>
        <v>1430.3520000000001</v>
      </c>
      <c r="W5" s="21">
        <f t="shared" si="3"/>
        <v>1573.3872000000001</v>
      </c>
      <c r="X5" s="21">
        <f t="shared" ref="X5" si="4">+X3+X4</f>
        <v>906.57072000000016</v>
      </c>
    </row>
    <row r="6" spans="1:24" x14ac:dyDescent="0.2">
      <c r="B6" t="s">
        <v>54</v>
      </c>
    </row>
    <row r="7" spans="1:24" x14ac:dyDescent="0.2">
      <c r="B7" t="s">
        <v>55</v>
      </c>
      <c r="Q7" s="18">
        <f>+Q5*0.9</f>
        <v>154.80000000000001</v>
      </c>
      <c r="R7" s="18">
        <f>+R5*0.9</f>
        <v>464.40000000000003</v>
      </c>
      <c r="S7" s="18">
        <f t="shared" ref="S7:W7" si="5">+S5*0.9</f>
        <v>774</v>
      </c>
      <c r="T7" s="18">
        <f t="shared" si="5"/>
        <v>1021.6799999999998</v>
      </c>
      <c r="U7" s="18">
        <f t="shared" si="5"/>
        <v>1170.288</v>
      </c>
      <c r="V7" s="18">
        <f t="shared" si="5"/>
        <v>1287.3168000000001</v>
      </c>
      <c r="W7" s="18">
        <f t="shared" si="5"/>
        <v>1416.0484800000002</v>
      </c>
      <c r="X7" s="18">
        <f t="shared" ref="X7" si="6">+X5*0.9</f>
        <v>815.91364800000019</v>
      </c>
    </row>
    <row r="8" spans="1:24" x14ac:dyDescent="0.2">
      <c r="B8" t="s">
        <v>56</v>
      </c>
      <c r="Q8" s="18">
        <f>+Q5*0.2</f>
        <v>34.4</v>
      </c>
      <c r="R8" s="18">
        <f t="shared" ref="R8:X8" si="7">+R5*0.2</f>
        <v>103.2</v>
      </c>
      <c r="S8" s="18">
        <f t="shared" si="7"/>
        <v>172</v>
      </c>
      <c r="T8" s="18">
        <f t="shared" si="7"/>
        <v>227.03999999999996</v>
      </c>
      <c r="U8" s="18">
        <f t="shared" si="7"/>
        <v>260.06400000000002</v>
      </c>
      <c r="V8" s="18">
        <f t="shared" si="7"/>
        <v>286.07040000000001</v>
      </c>
      <c r="W8" s="18">
        <f t="shared" si="7"/>
        <v>314.67744000000005</v>
      </c>
      <c r="X8" s="18">
        <f t="shared" si="7"/>
        <v>181.31414400000006</v>
      </c>
    </row>
    <row r="9" spans="1:24" x14ac:dyDescent="0.2">
      <c r="Q9" s="18">
        <f>+Q7-Q8</f>
        <v>120.4</v>
      </c>
      <c r="R9" s="18">
        <f t="shared" ref="R9:X9" si="8">+R7-R8</f>
        <v>361.20000000000005</v>
      </c>
      <c r="S9" s="18">
        <f t="shared" si="8"/>
        <v>602</v>
      </c>
      <c r="T9" s="18">
        <f t="shared" si="8"/>
        <v>794.63999999999987</v>
      </c>
      <c r="U9" s="18">
        <f t="shared" si="8"/>
        <v>910.22399999999993</v>
      </c>
      <c r="V9" s="18">
        <f t="shared" si="8"/>
        <v>1001.2464</v>
      </c>
      <c r="W9" s="18">
        <f t="shared" si="8"/>
        <v>1101.37104</v>
      </c>
      <c r="X9" s="18">
        <f t="shared" si="8"/>
        <v>634.59950400000014</v>
      </c>
    </row>
    <row r="10" spans="1:24" x14ac:dyDescent="0.2">
      <c r="Q10" s="18">
        <f>+Q9*0.2</f>
        <v>24.080000000000002</v>
      </c>
      <c r="R10" s="18">
        <f>+R9*0.2</f>
        <v>72.240000000000009</v>
      </c>
      <c r="S10" s="18">
        <f t="shared" ref="S10:X10" si="9">+S9*0.2</f>
        <v>120.4</v>
      </c>
      <c r="T10" s="18">
        <f t="shared" si="9"/>
        <v>158.928</v>
      </c>
      <c r="U10" s="18">
        <f t="shared" si="9"/>
        <v>182.04480000000001</v>
      </c>
      <c r="V10" s="18">
        <f t="shared" si="9"/>
        <v>200.24928</v>
      </c>
      <c r="W10" s="18">
        <f t="shared" si="9"/>
        <v>220.27420800000002</v>
      </c>
      <c r="X10" s="18">
        <f t="shared" si="9"/>
        <v>126.91990080000004</v>
      </c>
    </row>
    <row r="11" spans="1:24" x14ac:dyDescent="0.2">
      <c r="Q11" s="18">
        <f>+Q9-Q10</f>
        <v>96.320000000000007</v>
      </c>
      <c r="R11" s="18">
        <f t="shared" ref="R11:X11" si="10">+R9-R10</f>
        <v>288.96000000000004</v>
      </c>
      <c r="S11" s="18">
        <f t="shared" si="10"/>
        <v>481.6</v>
      </c>
      <c r="T11" s="18">
        <f t="shared" si="10"/>
        <v>635.71199999999988</v>
      </c>
      <c r="U11" s="18">
        <f t="shared" si="10"/>
        <v>728.17919999999992</v>
      </c>
      <c r="V11" s="18">
        <f t="shared" si="10"/>
        <v>800.99712</v>
      </c>
      <c r="W11" s="18">
        <f t="shared" si="10"/>
        <v>881.09683199999995</v>
      </c>
      <c r="X11" s="18">
        <f t="shared" si="10"/>
        <v>507.67960320000009</v>
      </c>
    </row>
    <row r="21" spans="24:25" x14ac:dyDescent="0.2">
      <c r="X21" s="2" t="s">
        <v>51</v>
      </c>
      <c r="Y21" s="18">
        <f>NPV(8%,R11:X11)</f>
        <v>3116.9438781531931</v>
      </c>
    </row>
  </sheetData>
  <hyperlinks>
    <hyperlink ref="A1" location="Main!A1" display="Main" xr:uid="{94A09D69-84CC-40C9-9E2B-6EC45743FA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1B-1BA8-4337-A029-BAE9B069D9CC}">
  <dimension ref="A1:C15"/>
  <sheetViews>
    <sheetView zoomScale="115" zoomScaleNormal="115" workbookViewId="0">
      <selection activeCell="B13" sqref="B13"/>
    </sheetView>
  </sheetViews>
  <sheetFormatPr defaultRowHeight="12.75" x14ac:dyDescent="0.2"/>
  <cols>
    <col min="1" max="1" width="5.42578125" customWidth="1"/>
    <col min="2" max="2" width="12.42578125" customWidth="1"/>
  </cols>
  <sheetData>
    <row r="1" spans="1:3" x14ac:dyDescent="0.2">
      <c r="A1" s="13" t="s">
        <v>0</v>
      </c>
    </row>
    <row r="2" spans="1:3" x14ac:dyDescent="0.2">
      <c r="B2" t="s">
        <v>7</v>
      </c>
    </row>
    <row r="3" spans="1:3" x14ac:dyDescent="0.2">
      <c r="B3" t="s">
        <v>8</v>
      </c>
      <c r="C3" t="s">
        <v>11</v>
      </c>
    </row>
    <row r="4" spans="1:3" x14ac:dyDescent="0.2">
      <c r="B4" t="s">
        <v>9</v>
      </c>
      <c r="C4" t="s">
        <v>30</v>
      </c>
    </row>
    <row r="5" spans="1:3" x14ac:dyDescent="0.2">
      <c r="C5" t="s">
        <v>31</v>
      </c>
    </row>
    <row r="6" spans="1:3" x14ac:dyDescent="0.2">
      <c r="B6" t="s">
        <v>20</v>
      </c>
    </row>
    <row r="8" spans="1:3" x14ac:dyDescent="0.2">
      <c r="B8" s="19" t="s">
        <v>21</v>
      </c>
    </row>
    <row r="10" spans="1:3" x14ac:dyDescent="0.2">
      <c r="B10" s="19" t="s">
        <v>23</v>
      </c>
    </row>
    <row r="11" spans="1:3" x14ac:dyDescent="0.2">
      <c r="B11" t="s">
        <v>22</v>
      </c>
    </row>
    <row r="13" spans="1:3" x14ac:dyDescent="0.2">
      <c r="B13" s="19" t="s">
        <v>27</v>
      </c>
    </row>
    <row r="14" spans="1:3" x14ac:dyDescent="0.2">
      <c r="B14" t="s">
        <v>28</v>
      </c>
    </row>
    <row r="15" spans="1:3" x14ac:dyDescent="0.2">
      <c r="B15" t="s">
        <v>29</v>
      </c>
    </row>
  </sheetData>
  <hyperlinks>
    <hyperlink ref="A1" location="Main!A1" display="Main" xr:uid="{B2723461-4662-431D-86D2-AA162C07DB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nirogacestat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2022-09-20T12:10:07Z</dcterms:created>
  <dcterms:modified xsi:type="dcterms:W3CDTF">2025-10-15T21:12:33Z</dcterms:modified>
</cp:coreProperties>
</file>