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A2AF83F3-4C86-4819-A5C5-6160AC5B6346}" xr6:coauthVersionLast="47" xr6:coauthVersionMax="47" xr10:uidLastSave="{00000000-0000-0000-0000-000000000000}"/>
  <bookViews>
    <workbookView xWindow="1770" yWindow="1770" windowWidth="18075" windowHeight="16020" activeTab="1" xr2:uid="{937601D1-4645-4396-A74B-87010168243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2" l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H17" i="2"/>
  <c r="D8" i="2"/>
  <c r="D5" i="2"/>
  <c r="D18" i="2" s="1"/>
  <c r="E5" i="2"/>
  <c r="E18" i="2" s="1"/>
  <c r="I17" i="2"/>
  <c r="S17" i="2"/>
  <c r="R8" i="2"/>
  <c r="R5" i="2"/>
  <c r="R18" i="2" s="1"/>
  <c r="S8" i="2"/>
  <c r="S5" i="2"/>
  <c r="T3" i="2"/>
  <c r="F8" i="2"/>
  <c r="E8" i="2"/>
  <c r="E9" i="2" s="1"/>
  <c r="E11" i="2" s="1"/>
  <c r="E13" i="2" s="1"/>
  <c r="E14" i="2" s="1"/>
  <c r="J17" i="2"/>
  <c r="J5" i="2"/>
  <c r="J18" i="2" s="1"/>
  <c r="I5" i="2"/>
  <c r="I18" i="2" s="1"/>
  <c r="H5" i="2"/>
  <c r="H18" i="2" s="1"/>
  <c r="G5" i="2"/>
  <c r="G18" i="2" s="1"/>
  <c r="F5" i="2"/>
  <c r="F18" i="2" s="1"/>
  <c r="K17" i="2"/>
  <c r="J8" i="2"/>
  <c r="I8" i="2"/>
  <c r="H8" i="2"/>
  <c r="G8" i="2"/>
  <c r="K8" i="2"/>
  <c r="K5" i="2"/>
  <c r="K18" i="2" s="1"/>
  <c r="L7" i="1"/>
  <c r="L6" i="1"/>
  <c r="L5" i="1"/>
  <c r="L4" i="1"/>
  <c r="J9" i="2" l="1"/>
  <c r="J11" i="2" s="1"/>
  <c r="J13" i="2" s="1"/>
  <c r="J14" i="2" s="1"/>
  <c r="I9" i="2"/>
  <c r="I11" i="2" s="1"/>
  <c r="I13" i="2" s="1"/>
  <c r="I14" i="2" s="1"/>
  <c r="D9" i="2"/>
  <c r="D11" i="2" s="1"/>
  <c r="D13" i="2" s="1"/>
  <c r="D14" i="2" s="1"/>
  <c r="F9" i="2"/>
  <c r="F11" i="2" s="1"/>
  <c r="F13" i="2" s="1"/>
  <c r="F14" i="2" s="1"/>
  <c r="S9" i="2"/>
  <c r="S11" i="2" s="1"/>
  <c r="S13" i="2" s="1"/>
  <c r="S14" i="2" s="1"/>
  <c r="S18" i="2"/>
  <c r="K9" i="2"/>
  <c r="K11" i="2" s="1"/>
  <c r="K13" i="2" s="1"/>
  <c r="K14" i="2" s="1"/>
  <c r="R9" i="2"/>
  <c r="R11" i="2" s="1"/>
  <c r="R13" i="2" s="1"/>
  <c r="R14" i="2" s="1"/>
  <c r="H9" i="2"/>
  <c r="H11" i="2" s="1"/>
  <c r="H13" i="2" s="1"/>
  <c r="H14" i="2" s="1"/>
  <c r="G9" i="2"/>
  <c r="G11" i="2" s="1"/>
  <c r="G13" i="2" s="1"/>
  <c r="G14" i="2" s="1"/>
</calcChain>
</file>

<file path=xl/sharedStrings.xml><?xml version="1.0" encoding="utf-8"?>
<sst xmlns="http://schemas.openxmlformats.org/spreadsheetml/2006/main" count="37" uniqueCount="33">
  <si>
    <t>Price</t>
  </si>
  <si>
    <t>Shares</t>
  </si>
  <si>
    <t>MC</t>
  </si>
  <si>
    <t>Cash</t>
  </si>
  <si>
    <t>Debt</t>
  </si>
  <si>
    <t>EV</t>
  </si>
  <si>
    <t>Q122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</si>
  <si>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</si>
  <si>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</si>
  <si>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</si>
  <si>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</si>
  <si>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</si>
  <si>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</si>
  <si>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</si>
  <si>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</si>
  <si>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</si>
  <si>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</si>
  <si>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</si>
  <si>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</si>
  <si>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Revenue</t>
  </si>
  <si>
    <t>COGS</t>
  </si>
  <si>
    <t>Gross Profit</t>
  </si>
  <si>
    <t>R&amp;D</t>
  </si>
  <si>
    <t>SG&amp;A</t>
  </si>
  <si>
    <t>OpEx</t>
  </si>
  <si>
    <t>OpInc</t>
  </si>
  <si>
    <t>Pretax</t>
  </si>
  <si>
    <t>Interest</t>
  </si>
  <si>
    <t>Taxes</t>
  </si>
  <si>
    <t>Net Income</t>
  </si>
  <si>
    <t>EPS</t>
  </si>
  <si>
    <t>Revenue y/y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</si>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</sst>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66675</xdr:rowOff>
    </xdr:from>
    <xdr:to>
      <xdr:col>11</xdr:col>
      <xdr:colOff>38100</xdr:colOff>
      <xdr:row>27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6EAE5F1-F165-A3E6-5F9C-0E071AE8849D}"/>
            </a:ext>
          </a:extLst>
        </xdr:cNvPr>
        <xdr:cNvCxnSpPr/>
      </xdr:nvCxnSpPr>
      <xdr:spPr>
        <a:xfrm>
          <a:off x="6724650" y="66675"/>
          <a:ext cx="0" cy="448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0</xdr:row>
      <xdr:rowOff>38100</xdr:rowOff>
    </xdr:from>
    <xdr:to>
      <xdr:col>19</xdr:col>
      <xdr:colOff>9525</xdr:colOff>
      <xdr:row>35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ACAC449-F44A-4E44-B2E3-D3F7DA9B6085}"/>
            </a:ext>
          </a:extLst>
        </xdr:cNvPr>
        <xdr:cNvCxnSpPr/>
      </xdr:nvCxnSpPr>
      <xdr:spPr>
        <a:xfrm>
          <a:off x="14620875" y="38100"/>
          <a:ext cx="0" cy="5857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646E-1FFD-4265-B2AE-AFDA1BA15E80}">
  <dimension ref="K2:M7"/>
  <sheetViews>
    <sheetView workbookViewId="0">
      <selection activeCell="M7" sqref="M7"/>
    </sheetView>
  </sheetViews>
  <sheetFormatPr defaultRowHeight="12.75" x14ac:dyDescent="0.2"/>
  <sheetData>
    <row r="2" spans="11:13" x14ac:dyDescent="0.2">
      <c r="K2" t="s">
        <v>0</v>
      </c>
      <c r="L2" s="1">
        <v>198.5</v>
      </c>
    </row>
    <row r="3" spans="11:13" x14ac:dyDescent="0.2">
      <c r="K3" t="s">
        <v>1</v>
      </c>
      <c r="L3" s="3">
        <v>378.15408000000002</v>
      </c>
      <c r="M3" s="2" t="s">
        <v>6</v>
      </c>
    </row>
    <row r="4" spans="11:13" x14ac:dyDescent="0.2">
      <c r="K4" t="s">
        <v>2</v>
      </c>
      <c r="L4" s="3">
        <f>+L2*L3</f>
        <v>75063.584880000009</v>
      </c>
      <c r="M4" s="2"/>
    </row>
    <row r="5" spans="11:13" x14ac:dyDescent="0.2">
      <c r="K5" t="s">
        <v>3</v>
      </c>
      <c r="L5" s="3">
        <f>1458+72</f>
        <v>1530</v>
      </c>
      <c r="M5" s="2" t="s">
        <v>6</v>
      </c>
    </row>
    <row r="6" spans="11:13" x14ac:dyDescent="0.2">
      <c r="K6" t="s">
        <v>4</v>
      </c>
      <c r="L6" s="3">
        <f>13885+214</f>
        <v>14099</v>
      </c>
      <c r="M6" s="2" t="s">
        <v>6</v>
      </c>
    </row>
    <row r="7" spans="11:13" x14ac:dyDescent="0.2">
      <c r="K7" t="s">
        <v>5</v>
      </c>
      <c r="L7" s="3">
        <f>+L4-L5+L6</f>
        <v>87632.584880000009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B928-67E0-4A3A-9D0B-5C8AB6CC467A}">
  <dimension ref="A1:AH1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8" sqref="K18"/>
    </sheetView>
  </sheetViews>
  <sheetFormatPr defaultRowHeight="12.75" x14ac:dyDescent="0.2"/>
  <cols>
    <col min="1" max="1" width="5" bestFit="1" customWidth="1"/>
    <col min="2" max="2" width="13" customWidth="1"/>
    <col min="3" max="14" width="9.140625" style="2"/>
  </cols>
  <sheetData>
    <row r="1" spans="1:34" x14ac:dyDescent="0.2">
      <c r="A1" s="5" t="s">
        <v>7</v>
      </c>
    </row>
    <row r="2" spans="1:34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6</v>
      </c>
      <c r="L2" s="2" t="s">
        <v>16</v>
      </c>
      <c r="M2" s="2" t="s">
        <v>17</v>
      </c>
      <c r="N2" s="2" t="s">
        <v>18</v>
      </c>
      <c r="R2">
        <v>2020</v>
      </c>
      <c r="S2">
        <f t="shared" ref="S2:AH2" si="0">+R2+1</f>
        <v>2021</v>
      </c>
      <c r="T2">
        <f t="shared" si="0"/>
        <v>2022</v>
      </c>
      <c r="U2">
        <f t="shared" si="0"/>
        <v>2023</v>
      </c>
      <c r="V2">
        <f t="shared" si="0"/>
        <v>2024</v>
      </c>
      <c r="W2">
        <f t="shared" si="0"/>
        <v>2025</v>
      </c>
      <c r="X2">
        <f t="shared" si="0"/>
        <v>2026</v>
      </c>
      <c r="Y2">
        <f t="shared" si="0"/>
        <v>2027</v>
      </c>
      <c r="Z2">
        <f t="shared" si="0"/>
        <v>2028</v>
      </c>
      <c r="AA2">
        <f t="shared" si="0"/>
        <v>2029</v>
      </c>
      <c r="AB2">
        <f t="shared" si="0"/>
        <v>2030</v>
      </c>
      <c r="AC2">
        <f t="shared" si="0"/>
        <v>2031</v>
      </c>
      <c r="AD2">
        <f t="shared" si="0"/>
        <v>2032</v>
      </c>
      <c r="AE2">
        <f t="shared" si="0"/>
        <v>2033</v>
      </c>
      <c r="AF2">
        <f t="shared" si="0"/>
        <v>2034</v>
      </c>
      <c r="AG2">
        <f t="shared" si="0"/>
        <v>2035</v>
      </c>
      <c r="AH2">
        <f t="shared" si="0"/>
        <v>2036</v>
      </c>
    </row>
    <row r="3" spans="1:34" s="7" customFormat="1" x14ac:dyDescent="0.2">
      <c r="B3" s="7" t="s">
        <v>19</v>
      </c>
      <c r="C3" s="8"/>
      <c r="D3" s="8">
        <v>2764</v>
      </c>
      <c r="E3" s="8">
        <v>3737</v>
      </c>
      <c r="F3" s="8">
        <v>4262</v>
      </c>
      <c r="G3" s="8">
        <v>3953</v>
      </c>
      <c r="H3" s="8">
        <v>4294</v>
      </c>
      <c r="I3" s="8">
        <v>4160</v>
      </c>
      <c r="J3" s="8">
        <v>4701</v>
      </c>
      <c r="K3" s="8">
        <v>4275</v>
      </c>
      <c r="L3" s="8"/>
      <c r="M3" s="8"/>
      <c r="N3" s="8"/>
      <c r="R3" s="7">
        <v>14351</v>
      </c>
      <c r="S3" s="7">
        <v>17108</v>
      </c>
      <c r="T3" s="7">
        <f>SUM(K3:N3)</f>
        <v>4275</v>
      </c>
    </row>
    <row r="4" spans="1:34" s="3" customFormat="1" x14ac:dyDescent="0.2">
      <c r="B4" s="3" t="s">
        <v>20</v>
      </c>
      <c r="C4" s="4"/>
      <c r="D4" s="4">
        <v>1216</v>
      </c>
      <c r="E4" s="4">
        <v>1276</v>
      </c>
      <c r="F4" s="4">
        <v>1545</v>
      </c>
      <c r="G4" s="4">
        <v>1444</v>
      </c>
      <c r="H4" s="4">
        <v>1522</v>
      </c>
      <c r="I4" s="4">
        <v>1518</v>
      </c>
      <c r="J4" s="4">
        <v>1656</v>
      </c>
      <c r="K4" s="4">
        <v>1541</v>
      </c>
      <c r="L4" s="4"/>
      <c r="M4" s="4"/>
      <c r="N4" s="4"/>
      <c r="R4" s="3">
        <v>5294</v>
      </c>
      <c r="S4" s="3">
        <v>6140</v>
      </c>
    </row>
    <row r="5" spans="1:34" s="3" customFormat="1" x14ac:dyDescent="0.2">
      <c r="B5" s="3" t="s">
        <v>21</v>
      </c>
      <c r="C5" s="4"/>
      <c r="D5" s="4">
        <f t="shared" ref="D5:J5" si="1">+D3-D4</f>
        <v>1548</v>
      </c>
      <c r="E5" s="4">
        <f t="shared" si="1"/>
        <v>2461</v>
      </c>
      <c r="F5" s="4">
        <f t="shared" si="1"/>
        <v>2717</v>
      </c>
      <c r="G5" s="4">
        <f t="shared" si="1"/>
        <v>2509</v>
      </c>
      <c r="H5" s="4">
        <f t="shared" si="1"/>
        <v>2772</v>
      </c>
      <c r="I5" s="4">
        <f t="shared" si="1"/>
        <v>2642</v>
      </c>
      <c r="J5" s="4">
        <f t="shared" si="1"/>
        <v>3045</v>
      </c>
      <c r="K5" s="4">
        <f>+K3-K4</f>
        <v>2734</v>
      </c>
      <c r="L5" s="4"/>
      <c r="M5" s="4"/>
      <c r="N5" s="4"/>
      <c r="R5" s="3">
        <f t="shared" ref="R5" si="2">+R3-R4</f>
        <v>9057</v>
      </c>
      <c r="S5" s="3">
        <f>+S3-S4</f>
        <v>10968</v>
      </c>
    </row>
    <row r="6" spans="1:34" s="3" customFormat="1" x14ac:dyDescent="0.2">
      <c r="B6" s="3" t="s">
        <v>22</v>
      </c>
      <c r="C6" s="4"/>
      <c r="D6" s="4">
        <v>233</v>
      </c>
      <c r="E6" s="4">
        <v>242</v>
      </c>
      <c r="F6" s="4">
        <v>255</v>
      </c>
      <c r="G6" s="4">
        <v>288</v>
      </c>
      <c r="H6" s="4">
        <v>310</v>
      </c>
      <c r="I6" s="4">
        <v>306</v>
      </c>
      <c r="J6" s="4">
        <v>331</v>
      </c>
      <c r="K6" s="4">
        <v>413</v>
      </c>
      <c r="L6" s="4"/>
      <c r="M6" s="4"/>
      <c r="N6" s="4"/>
      <c r="R6" s="3">
        <v>984</v>
      </c>
      <c r="S6" s="3">
        <v>1235</v>
      </c>
    </row>
    <row r="7" spans="1:34" s="3" customFormat="1" x14ac:dyDescent="0.2">
      <c r="B7" s="3" t="s">
        <v>23</v>
      </c>
      <c r="C7" s="4"/>
      <c r="D7" s="4">
        <v>1225</v>
      </c>
      <c r="E7" s="4">
        <v>1244</v>
      </c>
      <c r="F7" s="4">
        <v>1562</v>
      </c>
      <c r="G7" s="4">
        <v>1575</v>
      </c>
      <c r="H7" s="4">
        <v>1505</v>
      </c>
      <c r="I7" s="4">
        <v>1602</v>
      </c>
      <c r="J7" s="4">
        <v>1745</v>
      </c>
      <c r="K7" s="4">
        <v>1710</v>
      </c>
      <c r="L7" s="4"/>
      <c r="M7" s="4"/>
      <c r="N7" s="4"/>
      <c r="R7" s="3">
        <v>5361</v>
      </c>
      <c r="S7" s="3">
        <v>6427</v>
      </c>
    </row>
    <row r="8" spans="1:34" s="3" customFormat="1" x14ac:dyDescent="0.2">
      <c r="B8" s="3" t="s">
        <v>24</v>
      </c>
      <c r="C8" s="4"/>
      <c r="D8" s="4">
        <f t="shared" ref="D8" si="3">+D6+D7</f>
        <v>1458</v>
      </c>
      <c r="E8" s="4">
        <f t="shared" ref="E8:F8" si="4">+E6+E7</f>
        <v>1486</v>
      </c>
      <c r="F8" s="4">
        <f t="shared" si="4"/>
        <v>1817</v>
      </c>
      <c r="G8" s="4">
        <f t="shared" ref="G8:J8" si="5">+G6+G7</f>
        <v>1863</v>
      </c>
      <c r="H8" s="4">
        <f t="shared" si="5"/>
        <v>1815</v>
      </c>
      <c r="I8" s="4">
        <f t="shared" si="5"/>
        <v>1908</v>
      </c>
      <c r="J8" s="4">
        <f t="shared" si="5"/>
        <v>2076</v>
      </c>
      <c r="K8" s="4">
        <f>+K6+K7</f>
        <v>2123</v>
      </c>
      <c r="L8" s="4"/>
      <c r="M8" s="4"/>
      <c r="N8" s="4"/>
      <c r="R8" s="3">
        <f t="shared" ref="R8" si="6">+R6+R7</f>
        <v>6345</v>
      </c>
      <c r="S8" s="3">
        <f>+S6+S7</f>
        <v>7662</v>
      </c>
    </row>
    <row r="9" spans="1:34" s="3" customFormat="1" x14ac:dyDescent="0.2">
      <c r="B9" s="3" t="s">
        <v>25</v>
      </c>
      <c r="C9" s="4"/>
      <c r="D9" s="4">
        <f t="shared" ref="D9" si="7">+D5-D8</f>
        <v>90</v>
      </c>
      <c r="E9" s="4">
        <f t="shared" ref="E9:F9" si="8">+E5-E8</f>
        <v>975</v>
      </c>
      <c r="F9" s="4">
        <f t="shared" si="8"/>
        <v>900</v>
      </c>
      <c r="G9" s="4">
        <f t="shared" ref="G9:J9" si="9">+G5-G8</f>
        <v>646</v>
      </c>
      <c r="H9" s="4">
        <f t="shared" si="9"/>
        <v>957</v>
      </c>
      <c r="I9" s="4">
        <f t="shared" si="9"/>
        <v>734</v>
      </c>
      <c r="J9" s="4">
        <f t="shared" si="9"/>
        <v>969</v>
      </c>
      <c r="K9" s="4">
        <f>+K5-K8</f>
        <v>611</v>
      </c>
      <c r="L9" s="4"/>
      <c r="M9" s="4"/>
      <c r="N9" s="4"/>
      <c r="R9" s="3">
        <f t="shared" ref="R9" si="10">+R5-R8</f>
        <v>2712</v>
      </c>
      <c r="S9" s="3">
        <f>+S5-S8</f>
        <v>3306</v>
      </c>
    </row>
    <row r="10" spans="1:34" x14ac:dyDescent="0.2">
      <c r="B10" s="3" t="s">
        <v>27</v>
      </c>
      <c r="D10" s="2">
        <v>-67</v>
      </c>
      <c r="E10" s="2">
        <v>-79</v>
      </c>
      <c r="F10" s="2">
        <v>-78</v>
      </c>
      <c r="G10" s="2">
        <v>-92</v>
      </c>
      <c r="H10" s="2">
        <v>-70</v>
      </c>
      <c r="I10" s="2">
        <v>-79</v>
      </c>
      <c r="J10" s="2">
        <v>-62</v>
      </c>
      <c r="K10" s="2">
        <v>-61</v>
      </c>
      <c r="R10">
        <v>-269</v>
      </c>
      <c r="S10">
        <v>-303</v>
      </c>
    </row>
    <row r="11" spans="1:34" x14ac:dyDescent="0.2">
      <c r="B11" s="3" t="s">
        <v>26</v>
      </c>
      <c r="D11" s="4">
        <f t="shared" ref="D11:J11" si="11">+D9+D10</f>
        <v>23</v>
      </c>
      <c r="E11" s="4">
        <f t="shared" si="11"/>
        <v>896</v>
      </c>
      <c r="F11" s="4">
        <f t="shared" si="11"/>
        <v>822</v>
      </c>
      <c r="G11" s="4">
        <f t="shared" si="11"/>
        <v>554</v>
      </c>
      <c r="H11" s="4">
        <f t="shared" si="11"/>
        <v>887</v>
      </c>
      <c r="I11" s="4">
        <f t="shared" si="11"/>
        <v>655</v>
      </c>
      <c r="J11" s="4">
        <f t="shared" si="11"/>
        <v>907</v>
      </c>
      <c r="K11" s="4">
        <f>+K9+K10</f>
        <v>550</v>
      </c>
      <c r="R11" s="3">
        <f t="shared" ref="R11" si="12">+R9+R10</f>
        <v>2443</v>
      </c>
      <c r="S11" s="3">
        <f>+S9+S10</f>
        <v>3003</v>
      </c>
    </row>
    <row r="12" spans="1:34" x14ac:dyDescent="0.2">
      <c r="B12" s="3" t="s">
        <v>28</v>
      </c>
      <c r="D12" s="2">
        <v>4</v>
      </c>
      <c r="E12" s="2">
        <v>159</v>
      </c>
      <c r="F12" s="2">
        <v>103</v>
      </c>
      <c r="G12" s="2">
        <v>65</v>
      </c>
      <c r="H12" s="2">
        <v>70</v>
      </c>
      <c r="I12" s="2">
        <v>57</v>
      </c>
      <c r="J12" s="2">
        <v>95</v>
      </c>
      <c r="K12" s="2">
        <v>63</v>
      </c>
      <c r="R12">
        <v>355</v>
      </c>
      <c r="S12">
        <v>287</v>
      </c>
    </row>
    <row r="13" spans="1:34" x14ac:dyDescent="0.2">
      <c r="B13" s="3" t="s">
        <v>29</v>
      </c>
      <c r="D13" s="4">
        <f t="shared" ref="D13:J13" si="13">+D11-D12</f>
        <v>19</v>
      </c>
      <c r="E13" s="4">
        <f t="shared" si="13"/>
        <v>737</v>
      </c>
      <c r="F13" s="4">
        <f t="shared" si="13"/>
        <v>719</v>
      </c>
      <c r="G13" s="4">
        <f t="shared" si="13"/>
        <v>489</v>
      </c>
      <c r="H13" s="4">
        <f t="shared" si="13"/>
        <v>817</v>
      </c>
      <c r="I13" s="4">
        <f t="shared" si="13"/>
        <v>598</v>
      </c>
      <c r="J13" s="4">
        <f t="shared" si="13"/>
        <v>812</v>
      </c>
      <c r="K13" s="4">
        <f>+K11-K12</f>
        <v>487</v>
      </c>
      <c r="R13" s="3">
        <f t="shared" ref="R13" si="14">+R11-R12</f>
        <v>2088</v>
      </c>
      <c r="S13" s="3">
        <f>+S11-S12</f>
        <v>2716</v>
      </c>
    </row>
    <row r="14" spans="1:34" x14ac:dyDescent="0.2">
      <c r="B14" s="3" t="s">
        <v>30</v>
      </c>
      <c r="D14" s="6">
        <f t="shared" ref="D14:J14" si="15">+D13/D15</f>
        <v>5.0599201065246339E-2</v>
      </c>
      <c r="E14" s="6">
        <f t="shared" si="15"/>
        <v>1.9384534455549711</v>
      </c>
      <c r="F14" s="6">
        <f t="shared" si="15"/>
        <v>1.8856543404143717</v>
      </c>
      <c r="G14" s="6">
        <f t="shared" si="15"/>
        <v>1.2811108200157193</v>
      </c>
      <c r="H14" s="6">
        <f t="shared" si="15"/>
        <v>2.1370651320952132</v>
      </c>
      <c r="I14" s="6">
        <f t="shared" si="15"/>
        <v>1.5625816566501176</v>
      </c>
      <c r="J14" s="6">
        <f t="shared" si="15"/>
        <v>2.1217663966553437</v>
      </c>
      <c r="K14" s="6">
        <f>+K13/K15</f>
        <v>1.2725372354324536</v>
      </c>
      <c r="R14" s="6">
        <f t="shared" ref="R14" si="16">+R13/R15</f>
        <v>5.4904023139626608</v>
      </c>
      <c r="S14" s="6">
        <f>+S13/S15</f>
        <v>7.1043682971488362</v>
      </c>
    </row>
    <row r="15" spans="1:34" s="3" customFormat="1" x14ac:dyDescent="0.2">
      <c r="B15" s="3" t="s">
        <v>1</v>
      </c>
      <c r="C15" s="4"/>
      <c r="D15" s="4">
        <v>375.5</v>
      </c>
      <c r="E15" s="4">
        <v>380.2</v>
      </c>
      <c r="F15" s="4">
        <v>381.3</v>
      </c>
      <c r="G15" s="4">
        <v>381.7</v>
      </c>
      <c r="H15" s="4">
        <v>382.3</v>
      </c>
      <c r="I15" s="4">
        <v>382.7</v>
      </c>
      <c r="J15" s="4">
        <v>382.7</v>
      </c>
      <c r="K15" s="4">
        <v>382.7</v>
      </c>
      <c r="L15" s="4"/>
      <c r="M15" s="4"/>
      <c r="N15" s="4"/>
      <c r="R15" s="3">
        <v>380.3</v>
      </c>
      <c r="S15" s="3">
        <v>382.3</v>
      </c>
    </row>
    <row r="17" spans="2:19" x14ac:dyDescent="0.2">
      <c r="B17" s="3" t="s">
        <v>31</v>
      </c>
      <c r="H17" s="9">
        <f>+H3/D3-1</f>
        <v>0.55354558610709126</v>
      </c>
      <c r="I17" s="9">
        <f>+I3/E3-1</f>
        <v>0.11319240032111311</v>
      </c>
      <c r="J17" s="9">
        <f>+J3/F3-1</f>
        <v>0.10300328484279686</v>
      </c>
      <c r="K17" s="9">
        <f>+K3/G3-1</f>
        <v>8.1457121173792002E-2</v>
      </c>
      <c r="S17" s="10">
        <f>+S3/R3-1</f>
        <v>0.19211204794090997</v>
      </c>
    </row>
    <row r="18" spans="2:19" x14ac:dyDescent="0.2">
      <c r="B18" s="3" t="s">
        <v>32</v>
      </c>
      <c r="D18" s="9">
        <f t="shared" ref="D18:H18" si="17">D5/D3</f>
        <v>0.56005788712011573</v>
      </c>
      <c r="E18" s="9">
        <f t="shared" si="17"/>
        <v>0.65854963874765859</v>
      </c>
      <c r="F18" s="9">
        <f t="shared" si="17"/>
        <v>0.63749413420929146</v>
      </c>
      <c r="G18" s="9">
        <f>G5/G3</f>
        <v>0.63470781684796362</v>
      </c>
      <c r="H18" s="9">
        <f t="shared" si="17"/>
        <v>0.64555193292966928</v>
      </c>
      <c r="I18" s="9">
        <f>I5/I3</f>
        <v>0.63509615384615381</v>
      </c>
      <c r="J18" s="9">
        <f>J5/J3</f>
        <v>0.64773452456924063</v>
      </c>
      <c r="K18" s="9">
        <f>K5/K3</f>
        <v>0.63953216374269006</v>
      </c>
      <c r="R18" s="9">
        <f t="shared" ref="R18" si="18">R5/R3</f>
        <v>0.631105846282489</v>
      </c>
      <c r="S18" s="9">
        <f>S5/S3</f>
        <v>0.64110357727379008</v>
      </c>
    </row>
  </sheetData>
  <hyperlinks>
    <hyperlink ref="A1" location="Main!A1" display="Main" xr:uid="{F2921FD6-9772-4D84-89F4-3B80AEAA83B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2022-07-21T15:40:57Z</dcterms:created>
  <dcterms:modified xsi:type="dcterms:W3CDTF">2025-10-15T20:07:36Z</dcterms:modified>
</cp:coreProperties>
</file>