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6671828E-085A-46EF-97D6-4747B99FE74F}" xr6:coauthVersionLast="47" xr6:coauthVersionMax="47" xr10:uidLastSave="{00000000-0000-0000-0000-000000000000}"/>
  <bookViews>
    <workbookView xWindow="1950" yWindow="1950" windowWidth="18075" windowHeight="16020" activeTab="1" xr2:uid="{502B65F2-087C-4E17-BE51-1D08E229DEB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2" l="1"/>
  <c r="D26" i="2"/>
  <c r="C55" i="2"/>
  <c r="C16" i="2"/>
  <c r="C18" i="2" s="1"/>
  <c r="E26" i="2"/>
  <c r="D55" i="2"/>
  <c r="D16" i="2"/>
  <c r="D18" i="2" s="1"/>
  <c r="F26" i="2"/>
  <c r="E55" i="2"/>
  <c r="E16" i="2"/>
  <c r="E27" i="2" s="1"/>
  <c r="H55" i="2"/>
  <c r="G55" i="2"/>
  <c r="F55" i="2"/>
  <c r="K7" i="1"/>
  <c r="G26" i="2"/>
  <c r="H26" i="2"/>
  <c r="H44" i="2"/>
  <c r="H45" i="2"/>
  <c r="H35" i="2"/>
  <c r="H40" i="2" s="1"/>
  <c r="F16" i="2"/>
  <c r="F18" i="2" s="1"/>
  <c r="F28" i="2" s="1"/>
  <c r="G16" i="2"/>
  <c r="G27" i="2" s="1"/>
  <c r="H16" i="2"/>
  <c r="H18" i="2" s="1"/>
  <c r="H28" i="2" s="1"/>
  <c r="K4" i="1"/>
  <c r="F5" i="2"/>
  <c r="F10" i="2" s="1"/>
  <c r="H5" i="2"/>
  <c r="H10" i="2" s="1"/>
  <c r="G5" i="2"/>
  <c r="G10" i="2" s="1"/>
  <c r="C20" i="2" l="1"/>
  <c r="C22" i="2" s="1"/>
  <c r="C28" i="2"/>
  <c r="C27" i="2"/>
  <c r="D27" i="2"/>
  <c r="D20" i="2"/>
  <c r="D22" i="2" s="1"/>
  <c r="D28" i="2"/>
  <c r="E18" i="2"/>
  <c r="E28" i="2" s="1"/>
  <c r="H49" i="2"/>
  <c r="F20" i="2"/>
  <c r="F22" i="2" s="1"/>
  <c r="H20" i="2"/>
  <c r="H22" i="2" s="1"/>
  <c r="H27" i="2"/>
  <c r="G18" i="2"/>
  <c r="F27" i="2"/>
  <c r="C23" i="2" l="1"/>
  <c r="C51" i="2"/>
  <c r="E20" i="2"/>
  <c r="E22" i="2" s="1"/>
  <c r="E51" i="2" s="1"/>
  <c r="D23" i="2"/>
  <c r="D51" i="2"/>
  <c r="E23" i="2"/>
  <c r="E29" i="2" s="1"/>
  <c r="H23" i="2"/>
  <c r="H51" i="2"/>
  <c r="F23" i="2"/>
  <c r="F29" i="2" s="1"/>
  <c r="F51" i="2"/>
  <c r="G28" i="2"/>
  <c r="G20" i="2"/>
  <c r="G22" i="2" s="1"/>
  <c r="G23" i="2" l="1"/>
  <c r="G29" i="2" s="1"/>
  <c r="G51" i="2"/>
  <c r="H29" i="2"/>
</calcChain>
</file>

<file path=xl/sharedStrings.xml><?xml version="1.0" encoding="utf-8"?>
<sst xmlns="http://schemas.openxmlformats.org/spreadsheetml/2006/main" count="66" uniqueCount="54">
  <si>
    <t>Price</t>
  </si>
  <si>
    <t>Shares</t>
  </si>
  <si>
    <t>MC</t>
  </si>
  <si>
    <t>Cash</t>
  </si>
  <si>
    <t>EV</t>
  </si>
  <si>
    <t>Debt</t>
  </si>
  <si>
    <t>TJ Maxx</t>
  </si>
  <si>
    <t>Marshalls</t>
  </si>
  <si>
    <t>HomeGoods</t>
  </si>
  <si>
    <t>Homesense</t>
  </si>
  <si>
    <t>Main</t>
  </si>
  <si>
    <t>F2024</t>
  </si>
  <si>
    <t>F2025</t>
  </si>
  <si>
    <t>Stores</t>
  </si>
  <si>
    <t>Sierra</t>
  </si>
  <si>
    <t>TJX Canada</t>
  </si>
  <si>
    <t>TJX International</t>
  </si>
  <si>
    <t>All Stores</t>
  </si>
  <si>
    <t>Revenue</t>
  </si>
  <si>
    <t>Q424</t>
  </si>
  <si>
    <t>COGS</t>
  </si>
  <si>
    <t>Gross Margin</t>
  </si>
  <si>
    <t>SG&amp;A</t>
  </si>
  <si>
    <t>Operating Margin</t>
  </si>
  <si>
    <t>Operating Income</t>
  </si>
  <si>
    <t>Interest Income</t>
  </si>
  <si>
    <t>Pretax Income</t>
  </si>
  <si>
    <t>Taxes</t>
  </si>
  <si>
    <t>Net Income</t>
  </si>
  <si>
    <t>EPS</t>
  </si>
  <si>
    <t>Assets</t>
  </si>
  <si>
    <t>Other</t>
  </si>
  <si>
    <t>Goodwill</t>
  </si>
  <si>
    <t>Leases</t>
  </si>
  <si>
    <t>PP&amp;E</t>
  </si>
  <si>
    <t>Prepaids</t>
  </si>
  <si>
    <t>Inventories</t>
  </si>
  <si>
    <t>AR</t>
  </si>
  <si>
    <t>SE</t>
  </si>
  <si>
    <t>L+SE</t>
  </si>
  <si>
    <t>OLTL</t>
  </si>
  <si>
    <t>AP</t>
  </si>
  <si>
    <t>AE</t>
  </si>
  <si>
    <t>Revenue y/y</t>
  </si>
  <si>
    <t>EPS y/y</t>
  </si>
  <si>
    <t>Model NI</t>
  </si>
  <si>
    <t>Reported NI</t>
  </si>
  <si>
    <t>CFFO</t>
  </si>
  <si>
    <t>CX</t>
  </si>
  <si>
    <t>FCF</t>
  </si>
  <si>
    <t>F2023</t>
  </si>
  <si>
    <t>F2022</t>
  </si>
  <si>
    <t>F2021</t>
  </si>
  <si>
    <t>F2020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</si>
</sst>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4" fontId="2" fillId="0" borderId="0" xfId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CF22E5E-5290-487A-9351-EA1E6FA2BA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27878</xdr:colOff>
      <xdr:row>0</xdr:row>
      <xdr:rowOff>43366</xdr:rowOff>
    </xdr:from>
    <xdr:to>
      <xdr:col>8</xdr:col>
      <xdr:colOff>27878</xdr:colOff>
      <xdr:row>65</xdr:row>
      <xdr:rowOff>127000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7F5421F-50DF-A61D-A97E-6C5B9499C070}"/>
            </a:ext>
          </a:extLst>
        </xdr:cNvPr>
        <xdr:cNvCxnSpPr/>
      </xdr:nvCxnSpPr>
      <xdr:spPr>
        <a:xfrm>
          <a:off x="3419707" y="43366"/>
          <a:ext cx="0" cy="1035824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74E8-12BC-4BD9-A5F4-610EF78FEB84}">
  <dimension ref="B2:L7"/>
  <sheetViews>
    <sheetView zoomScaleNormal="100" workbookViewId="0">
      <selection activeCell="L7" sqref="L7"/>
    </sheetView>
  </sheetViews>
  <sheetFormatPr defaultRowHeight="12.75" x14ac:dyDescent="0.2"/>
  <sheetData>
    <row r="2" spans="2:12" x14ac:dyDescent="0.2">
      <c r="B2" t="s">
        <v>6</v>
      </c>
      <c r="J2" t="s">
        <v>0</v>
      </c>
      <c r="K2" s="1">
        <v>126.13</v>
      </c>
    </row>
    <row r="3" spans="2:12" x14ac:dyDescent="0.2">
      <c r="B3" t="s">
        <v>7</v>
      </c>
      <c r="J3" s="1" t="s">
        <v>1</v>
      </c>
      <c r="K3" s="3">
        <v>1117.1004869999999</v>
      </c>
      <c r="L3" s="2" t="s">
        <v>19</v>
      </c>
    </row>
    <row r="4" spans="2:12" x14ac:dyDescent="0.2">
      <c r="B4" t="s">
        <v>8</v>
      </c>
      <c r="J4" t="s">
        <v>2</v>
      </c>
      <c r="K4" s="3">
        <f>+K2*K3</f>
        <v>140899.88442530998</v>
      </c>
    </row>
    <row r="5" spans="2:12" x14ac:dyDescent="0.2">
      <c r="B5" t="s">
        <v>9</v>
      </c>
      <c r="J5" t="s">
        <v>3</v>
      </c>
      <c r="K5" s="3">
        <v>5335</v>
      </c>
      <c r="L5" s="2" t="s">
        <v>19</v>
      </c>
    </row>
    <row r="6" spans="2:12" x14ac:dyDescent="0.2">
      <c r="J6" t="s">
        <v>5</v>
      </c>
      <c r="K6" s="3">
        <v>2866</v>
      </c>
      <c r="L6" s="2" t="s">
        <v>19</v>
      </c>
    </row>
    <row r="7" spans="2:12" x14ac:dyDescent="0.2">
      <c r="J7" t="s">
        <v>4</v>
      </c>
      <c r="K7" s="3">
        <f>+K4-K5+K6</f>
        <v>138430.88442530998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E27-6185-4222-83DD-B62CB730A096}">
  <dimension ref="A1:H55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2.75" x14ac:dyDescent="0.2"/>
  <cols>
    <col min="1" max="1" width="5.7109375" bestFit="1" customWidth="1"/>
    <col min="2" max="2" width="16" customWidth="1"/>
    <col min="3" max="3" width="10.28515625" style="2" bestFit="1" customWidth="1"/>
    <col min="4" max="4" width="10.140625" style="2" bestFit="1" customWidth="1"/>
    <col min="5" max="6" width="10.28515625" style="2" bestFit="1" customWidth="1"/>
    <col min="7" max="7" width="10.7109375" style="2" bestFit="1" customWidth="1"/>
    <col min="8" max="8" width="10.28515625" style="2" bestFit="1" customWidth="1"/>
  </cols>
  <sheetData>
    <row r="1" spans="1:8" s="11" customFormat="1" x14ac:dyDescent="0.2">
      <c r="A1" s="10" t="s">
        <v>10</v>
      </c>
      <c r="C1" s="8">
        <v>43862</v>
      </c>
      <c r="D1" s="8">
        <v>44226</v>
      </c>
      <c r="E1" s="8">
        <v>44590</v>
      </c>
      <c r="F1" s="8">
        <v>44954</v>
      </c>
      <c r="G1" s="8">
        <v>45325</v>
      </c>
      <c r="H1" s="8">
        <v>45689</v>
      </c>
    </row>
    <row r="2" spans="1:8" x14ac:dyDescent="0.2">
      <c r="C2" s="2" t="s">
        <v>53</v>
      </c>
      <c r="D2" s="2" t="s">
        <v>52</v>
      </c>
      <c r="E2" s="2" t="s">
        <v>51</v>
      </c>
      <c r="F2" s="2" t="s">
        <v>50</v>
      </c>
      <c r="G2" s="2" t="s">
        <v>11</v>
      </c>
      <c r="H2" s="2" t="s">
        <v>12</v>
      </c>
    </row>
    <row r="3" spans="1:8" s="3" customFormat="1" x14ac:dyDescent="0.2">
      <c r="B3" s="3" t="s">
        <v>6</v>
      </c>
      <c r="C3" s="4"/>
      <c r="D3" s="4"/>
      <c r="E3" s="4"/>
      <c r="F3" s="4">
        <v>1319</v>
      </c>
      <c r="G3" s="4">
        <v>1319</v>
      </c>
      <c r="H3" s="4">
        <v>1333</v>
      </c>
    </row>
    <row r="4" spans="1:8" s="3" customFormat="1" x14ac:dyDescent="0.2">
      <c r="B4" s="3" t="s">
        <v>7</v>
      </c>
      <c r="C4" s="4"/>
      <c r="D4" s="4"/>
      <c r="E4" s="4"/>
      <c r="F4" s="4">
        <v>1197</v>
      </c>
      <c r="G4" s="4">
        <v>1197</v>
      </c>
      <c r="H4" s="4">
        <v>1230</v>
      </c>
    </row>
    <row r="5" spans="1:8" s="3" customFormat="1" x14ac:dyDescent="0.2">
      <c r="B5" s="3" t="s">
        <v>13</v>
      </c>
      <c r="C5" s="4"/>
      <c r="D5" s="4"/>
      <c r="E5" s="4"/>
      <c r="F5" s="4">
        <f>+F4+F3</f>
        <v>2516</v>
      </c>
      <c r="G5" s="4">
        <f>+G4+G3</f>
        <v>2516</v>
      </c>
      <c r="H5" s="4">
        <f>+H4+H3</f>
        <v>2563</v>
      </c>
    </row>
    <row r="6" spans="1:8" s="3" customFormat="1" x14ac:dyDescent="0.2">
      <c r="B6" s="3" t="s">
        <v>8</v>
      </c>
      <c r="C6" s="4"/>
      <c r="D6" s="4"/>
      <c r="E6" s="4"/>
      <c r="F6" s="4">
        <v>974</v>
      </c>
      <c r="G6" s="4">
        <v>974</v>
      </c>
      <c r="H6" s="4">
        <v>1015</v>
      </c>
    </row>
    <row r="7" spans="1:8" s="3" customFormat="1" x14ac:dyDescent="0.2">
      <c r="B7" s="3" t="s">
        <v>14</v>
      </c>
      <c r="C7" s="4"/>
      <c r="D7" s="4"/>
      <c r="E7" s="4"/>
      <c r="F7" s="4">
        <v>95</v>
      </c>
      <c r="G7" s="4">
        <v>95</v>
      </c>
      <c r="H7" s="4">
        <v>117</v>
      </c>
    </row>
    <row r="8" spans="1:8" s="3" customFormat="1" x14ac:dyDescent="0.2">
      <c r="B8" s="3" t="s">
        <v>15</v>
      </c>
      <c r="C8" s="4"/>
      <c r="D8" s="4"/>
      <c r="E8" s="4"/>
      <c r="F8" s="4">
        <v>566</v>
      </c>
      <c r="G8" s="4">
        <v>566</v>
      </c>
      <c r="H8" s="4">
        <v>576</v>
      </c>
    </row>
    <row r="9" spans="1:8" s="3" customFormat="1" x14ac:dyDescent="0.2">
      <c r="B9" s="3" t="s">
        <v>16</v>
      </c>
      <c r="C9" s="4"/>
      <c r="D9" s="4"/>
      <c r="E9" s="4"/>
      <c r="F9" s="4">
        <v>803</v>
      </c>
      <c r="G9" s="4">
        <v>803</v>
      </c>
      <c r="H9" s="4">
        <v>814</v>
      </c>
    </row>
    <row r="10" spans="1:8" s="3" customFormat="1" x14ac:dyDescent="0.2">
      <c r="B10" s="3" t="s">
        <v>17</v>
      </c>
      <c r="C10" s="4"/>
      <c r="D10" s="4"/>
      <c r="E10" s="4"/>
      <c r="F10" s="4">
        <f>SUM(F5:F9)</f>
        <v>4954</v>
      </c>
      <c r="G10" s="4">
        <f>SUM(G5:G9)</f>
        <v>4954</v>
      </c>
      <c r="H10" s="4">
        <f>SUM(H5:H9)</f>
        <v>5085</v>
      </c>
    </row>
    <row r="14" spans="1:8" s="6" customFormat="1" x14ac:dyDescent="0.2">
      <c r="B14" s="6" t="s">
        <v>18</v>
      </c>
      <c r="C14" s="7">
        <v>41716</v>
      </c>
      <c r="D14" s="7">
        <v>32137</v>
      </c>
      <c r="E14" s="7">
        <v>48550</v>
      </c>
      <c r="F14" s="7">
        <v>49936</v>
      </c>
      <c r="G14" s="7">
        <v>54217</v>
      </c>
      <c r="H14" s="7">
        <v>56360</v>
      </c>
    </row>
    <row r="15" spans="1:8" s="3" customFormat="1" x14ac:dyDescent="0.2">
      <c r="B15" s="3" t="s">
        <v>20</v>
      </c>
      <c r="C15" s="4">
        <v>29845</v>
      </c>
      <c r="D15" s="4">
        <v>24534</v>
      </c>
      <c r="E15" s="4">
        <v>34714</v>
      </c>
      <c r="F15" s="4">
        <v>36149</v>
      </c>
      <c r="G15" s="4">
        <v>37951</v>
      </c>
      <c r="H15" s="4">
        <v>39112</v>
      </c>
    </row>
    <row r="16" spans="1:8" s="3" customFormat="1" x14ac:dyDescent="0.2">
      <c r="B16" s="3" t="s">
        <v>21</v>
      </c>
      <c r="C16" s="4">
        <f t="shared" ref="C16:H16" si="0">+C14-C15</f>
        <v>11871</v>
      </c>
      <c r="D16" s="4">
        <f t="shared" si="0"/>
        <v>7603</v>
      </c>
      <c r="E16" s="4">
        <f t="shared" si="0"/>
        <v>13836</v>
      </c>
      <c r="F16" s="4">
        <f t="shared" si="0"/>
        <v>13787</v>
      </c>
      <c r="G16" s="4">
        <f t="shared" si="0"/>
        <v>16266</v>
      </c>
      <c r="H16" s="4">
        <f t="shared" si="0"/>
        <v>17248</v>
      </c>
    </row>
    <row r="17" spans="2:8" s="3" customFormat="1" x14ac:dyDescent="0.2">
      <c r="B17" s="3" t="s">
        <v>22</v>
      </c>
      <c r="C17" s="4">
        <v>7454</v>
      </c>
      <c r="D17" s="4">
        <v>7021</v>
      </c>
      <c r="E17" s="4">
        <v>9081</v>
      </c>
      <c r="F17" s="4">
        <v>8927</v>
      </c>
      <c r="G17" s="4">
        <v>10469</v>
      </c>
      <c r="H17" s="4">
        <v>10946</v>
      </c>
    </row>
    <row r="18" spans="2:8" s="3" customFormat="1" x14ac:dyDescent="0.2">
      <c r="B18" s="3" t="s">
        <v>24</v>
      </c>
      <c r="C18" s="4">
        <f t="shared" ref="C18:H18" si="1">+C16-C17</f>
        <v>4417</v>
      </c>
      <c r="D18" s="4">
        <f t="shared" si="1"/>
        <v>582</v>
      </c>
      <c r="E18" s="4">
        <f t="shared" si="1"/>
        <v>4755</v>
      </c>
      <c r="F18" s="4">
        <f t="shared" si="1"/>
        <v>4860</v>
      </c>
      <c r="G18" s="4">
        <f t="shared" si="1"/>
        <v>5797</v>
      </c>
      <c r="H18" s="4">
        <f t="shared" si="1"/>
        <v>6302</v>
      </c>
    </row>
    <row r="19" spans="2:8" s="3" customFormat="1" x14ac:dyDescent="0.2">
      <c r="B19" s="3" t="s">
        <v>25</v>
      </c>
      <c r="C19" s="4">
        <v>-10</v>
      </c>
      <c r="D19" s="4">
        <v>-181</v>
      </c>
      <c r="E19" s="4">
        <v>-115</v>
      </c>
      <c r="F19" s="4">
        <v>-6</v>
      </c>
      <c r="G19" s="4">
        <v>170</v>
      </c>
      <c r="H19" s="4">
        <v>181</v>
      </c>
    </row>
    <row r="20" spans="2:8" x14ac:dyDescent="0.2">
      <c r="B20" s="3" t="s">
        <v>26</v>
      </c>
      <c r="C20" s="4">
        <f t="shared" ref="C20:H20" si="2">+C18+C19</f>
        <v>4407</v>
      </c>
      <c r="D20" s="4">
        <f t="shared" si="2"/>
        <v>401</v>
      </c>
      <c r="E20" s="4">
        <f t="shared" si="2"/>
        <v>4640</v>
      </c>
      <c r="F20" s="4">
        <f t="shared" si="2"/>
        <v>4854</v>
      </c>
      <c r="G20" s="4">
        <f t="shared" si="2"/>
        <v>5967</v>
      </c>
      <c r="H20" s="4">
        <f t="shared" si="2"/>
        <v>6483</v>
      </c>
    </row>
    <row r="21" spans="2:8" x14ac:dyDescent="0.2">
      <c r="B21" s="3" t="s">
        <v>27</v>
      </c>
      <c r="C21" s="4">
        <v>1133</v>
      </c>
      <c r="D21" s="4">
        <v>-1</v>
      </c>
      <c r="E21" s="4">
        <v>1115</v>
      </c>
      <c r="F21" s="4">
        <v>1138</v>
      </c>
      <c r="G21" s="4">
        <v>1493</v>
      </c>
      <c r="H21" s="4">
        <v>1619</v>
      </c>
    </row>
    <row r="22" spans="2:8" x14ac:dyDescent="0.2">
      <c r="B22" s="3" t="s">
        <v>28</v>
      </c>
      <c r="C22" s="4">
        <f t="shared" ref="C22:H22" si="3">+C20-C21</f>
        <v>3274</v>
      </c>
      <c r="D22" s="4">
        <f t="shared" si="3"/>
        <v>402</v>
      </c>
      <c r="E22" s="4">
        <f t="shared" si="3"/>
        <v>3525</v>
      </c>
      <c r="F22" s="4">
        <f t="shared" si="3"/>
        <v>3716</v>
      </c>
      <c r="G22" s="4">
        <f t="shared" si="3"/>
        <v>4474</v>
      </c>
      <c r="H22" s="4">
        <f t="shared" si="3"/>
        <v>4864</v>
      </c>
    </row>
    <row r="23" spans="2:8" x14ac:dyDescent="0.2">
      <c r="B23" s="3" t="s">
        <v>29</v>
      </c>
      <c r="C23" s="9">
        <f t="shared" ref="C23:H23" si="4">+C22/C24</f>
        <v>2.6704730831973897</v>
      </c>
      <c r="D23" s="9">
        <f t="shared" si="4"/>
        <v>0.33086419753086421</v>
      </c>
      <c r="E23" s="9">
        <f t="shared" si="4"/>
        <v>2.8988486842105261</v>
      </c>
      <c r="F23" s="9">
        <f t="shared" si="4"/>
        <v>3.1544991511035652</v>
      </c>
      <c r="G23" s="9">
        <f t="shared" si="4"/>
        <v>3.8602243313201035</v>
      </c>
      <c r="H23" s="9">
        <f t="shared" si="4"/>
        <v>4.2591943957968477</v>
      </c>
    </row>
    <row r="24" spans="2:8" x14ac:dyDescent="0.2">
      <c r="B24" s="3" t="s">
        <v>1</v>
      </c>
      <c r="C24" s="4">
        <v>1226</v>
      </c>
      <c r="D24" s="4">
        <v>1215</v>
      </c>
      <c r="E24" s="4">
        <v>1216</v>
      </c>
      <c r="F24" s="4">
        <v>1178</v>
      </c>
      <c r="G24" s="4">
        <v>1159</v>
      </c>
      <c r="H24" s="4">
        <v>1142</v>
      </c>
    </row>
    <row r="26" spans="2:8" x14ac:dyDescent="0.2">
      <c r="B26" s="3" t="s">
        <v>43</v>
      </c>
      <c r="D26" s="5">
        <f>D14/C14-1</f>
        <v>-0.22962412503595742</v>
      </c>
      <c r="E26" s="5">
        <f>E14/D14-1</f>
        <v>0.51071973115100966</v>
      </c>
      <c r="F26" s="5">
        <f>F14/E14-1</f>
        <v>2.854788877445924E-2</v>
      </c>
      <c r="G26" s="5">
        <f>G14/F14-1</f>
        <v>8.5729734059596385E-2</v>
      </c>
      <c r="H26" s="5">
        <f>H14/G14-1</f>
        <v>3.9526347824483166E-2</v>
      </c>
    </row>
    <row r="27" spans="2:8" x14ac:dyDescent="0.2">
      <c r="B27" t="s">
        <v>21</v>
      </c>
      <c r="C27" s="5">
        <f t="shared" ref="C27:H27" si="5">+C16/C14</f>
        <v>0.28456707258605812</v>
      </c>
      <c r="D27" s="5">
        <f t="shared" si="5"/>
        <v>0.23658088807293773</v>
      </c>
      <c r="E27" s="5">
        <f t="shared" si="5"/>
        <v>0.28498455200823891</v>
      </c>
      <c r="F27" s="5">
        <f t="shared" si="5"/>
        <v>0.27609339955142581</v>
      </c>
      <c r="G27" s="5">
        <f t="shared" si="5"/>
        <v>0.30001659995942231</v>
      </c>
      <c r="H27" s="5">
        <f t="shared" si="5"/>
        <v>0.30603264726756563</v>
      </c>
    </row>
    <row r="28" spans="2:8" x14ac:dyDescent="0.2">
      <c r="B28" t="s">
        <v>23</v>
      </c>
      <c r="C28" s="5">
        <f t="shared" ref="C28" si="6">+C18/C14</f>
        <v>0.10588263496020711</v>
      </c>
      <c r="D28" s="5">
        <f t="shared" ref="D28:E28" si="7">+D18/D14</f>
        <v>1.8109966705044032E-2</v>
      </c>
      <c r="E28" s="5">
        <f t="shared" si="7"/>
        <v>9.794026776519052E-2</v>
      </c>
      <c r="F28" s="5">
        <f t="shared" ref="F28:G28" si="8">+F18/F14</f>
        <v>9.7324575456584433E-2</v>
      </c>
      <c r="G28" s="5">
        <f t="shared" si="8"/>
        <v>0.10692218307910803</v>
      </c>
      <c r="H28" s="5">
        <f>+H18/H14</f>
        <v>0.11181689141234918</v>
      </c>
    </row>
    <row r="29" spans="2:8" x14ac:dyDescent="0.2">
      <c r="B29" t="s">
        <v>44</v>
      </c>
      <c r="C29" s="5"/>
      <c r="D29" s="5">
        <f>+D23/C23-1</f>
        <v>-0.87610277758923649</v>
      </c>
      <c r="E29" s="5">
        <f>+E23/D23-1</f>
        <v>7.7614456500392759</v>
      </c>
      <c r="F29" s="5">
        <f>+F23/E23-1</f>
        <v>8.8190345458705188E-2</v>
      </c>
      <c r="G29" s="5">
        <f>+G23/F23-1</f>
        <v>0.22372019975648061</v>
      </c>
      <c r="H29" s="5">
        <f>+H23/G23-1</f>
        <v>0.10335411370776626</v>
      </c>
    </row>
    <row r="31" spans="2:8" s="3" customFormat="1" x14ac:dyDescent="0.2">
      <c r="B31" s="3" t="s">
        <v>3</v>
      </c>
      <c r="C31" s="4"/>
      <c r="D31" s="4"/>
      <c r="E31" s="4"/>
      <c r="F31" s="4"/>
      <c r="G31" s="4"/>
      <c r="H31" s="4">
        <v>5335</v>
      </c>
    </row>
    <row r="32" spans="2:8" s="3" customFormat="1" x14ac:dyDescent="0.2">
      <c r="B32" s="3" t="s">
        <v>37</v>
      </c>
      <c r="C32" s="4"/>
      <c r="D32" s="4"/>
      <c r="E32" s="4"/>
      <c r="F32" s="4"/>
      <c r="G32" s="4"/>
      <c r="H32" s="4">
        <v>549</v>
      </c>
    </row>
    <row r="33" spans="2:8" s="3" customFormat="1" x14ac:dyDescent="0.2">
      <c r="B33" s="3" t="s">
        <v>36</v>
      </c>
      <c r="C33" s="4"/>
      <c r="D33" s="4"/>
      <c r="E33" s="4"/>
      <c r="F33" s="4"/>
      <c r="G33" s="4"/>
      <c r="H33" s="4">
        <v>6421</v>
      </c>
    </row>
    <row r="34" spans="2:8" s="3" customFormat="1" x14ac:dyDescent="0.2">
      <c r="B34" s="3" t="s">
        <v>35</v>
      </c>
      <c r="C34" s="4"/>
      <c r="D34" s="4"/>
      <c r="E34" s="4"/>
      <c r="F34" s="4"/>
      <c r="G34" s="4"/>
      <c r="H34" s="4">
        <v>617</v>
      </c>
    </row>
    <row r="35" spans="2:8" s="3" customFormat="1" x14ac:dyDescent="0.2">
      <c r="B35" s="3" t="s">
        <v>27</v>
      </c>
      <c r="C35" s="4"/>
      <c r="D35" s="4"/>
      <c r="E35" s="4"/>
      <c r="F35" s="4"/>
      <c r="G35" s="4"/>
      <c r="H35" s="4">
        <f>69+148</f>
        <v>217</v>
      </c>
    </row>
    <row r="36" spans="2:8" s="3" customFormat="1" x14ac:dyDescent="0.2">
      <c r="B36" s="3" t="s">
        <v>34</v>
      </c>
      <c r="C36" s="4"/>
      <c r="D36" s="4"/>
      <c r="E36" s="4"/>
      <c r="F36" s="4"/>
      <c r="G36" s="4"/>
      <c r="H36" s="4">
        <v>7346</v>
      </c>
    </row>
    <row r="37" spans="2:8" s="3" customFormat="1" x14ac:dyDescent="0.2">
      <c r="B37" s="3" t="s">
        <v>33</v>
      </c>
      <c r="C37" s="4"/>
      <c r="D37" s="4"/>
      <c r="E37" s="4"/>
      <c r="F37" s="4"/>
      <c r="G37" s="4"/>
      <c r="H37" s="4">
        <v>9641</v>
      </c>
    </row>
    <row r="38" spans="2:8" s="3" customFormat="1" x14ac:dyDescent="0.2">
      <c r="B38" s="3" t="s">
        <v>32</v>
      </c>
      <c r="C38" s="4"/>
      <c r="D38" s="4"/>
      <c r="E38" s="4"/>
      <c r="F38" s="4"/>
      <c r="G38" s="4"/>
      <c r="H38" s="4">
        <v>94</v>
      </c>
    </row>
    <row r="39" spans="2:8" s="3" customFormat="1" x14ac:dyDescent="0.2">
      <c r="B39" s="3" t="s">
        <v>31</v>
      </c>
      <c r="C39" s="4"/>
      <c r="D39" s="4"/>
      <c r="E39" s="4"/>
      <c r="F39" s="4"/>
      <c r="G39" s="4"/>
      <c r="H39" s="4">
        <v>1529</v>
      </c>
    </row>
    <row r="40" spans="2:8" s="3" customFormat="1" x14ac:dyDescent="0.2">
      <c r="B40" s="3" t="s">
        <v>30</v>
      </c>
      <c r="C40" s="4"/>
      <c r="D40" s="4"/>
      <c r="E40" s="4"/>
      <c r="F40" s="4"/>
      <c r="G40" s="4"/>
      <c r="H40" s="4">
        <f>SUM(H31:H39)</f>
        <v>31749</v>
      </c>
    </row>
    <row r="42" spans="2:8" s="3" customFormat="1" x14ac:dyDescent="0.2">
      <c r="B42" s="3" t="s">
        <v>41</v>
      </c>
      <c r="C42" s="4"/>
      <c r="D42" s="4"/>
      <c r="E42" s="4"/>
      <c r="F42" s="4"/>
      <c r="G42" s="4"/>
      <c r="H42" s="4">
        <v>4257</v>
      </c>
    </row>
    <row r="43" spans="2:8" s="3" customFormat="1" x14ac:dyDescent="0.2">
      <c r="B43" s="3" t="s">
        <v>42</v>
      </c>
      <c r="C43" s="4"/>
      <c r="D43" s="4"/>
      <c r="E43" s="4"/>
      <c r="F43" s="4"/>
      <c r="G43" s="4"/>
      <c r="H43" s="4">
        <v>5040</v>
      </c>
    </row>
    <row r="44" spans="2:8" s="3" customFormat="1" x14ac:dyDescent="0.2">
      <c r="B44" s="3" t="s">
        <v>33</v>
      </c>
      <c r="C44" s="4"/>
      <c r="D44" s="4"/>
      <c r="E44" s="4"/>
      <c r="F44" s="4"/>
      <c r="G44" s="4"/>
      <c r="H44" s="4">
        <f>1636+8276</f>
        <v>9912</v>
      </c>
    </row>
    <row r="45" spans="2:8" s="3" customFormat="1" x14ac:dyDescent="0.2">
      <c r="B45" s="3" t="s">
        <v>27</v>
      </c>
      <c r="C45" s="4"/>
      <c r="D45" s="4"/>
      <c r="E45" s="4"/>
      <c r="F45" s="4"/>
      <c r="G45" s="4"/>
      <c r="H45" s="4">
        <f>75+156</f>
        <v>231</v>
      </c>
    </row>
    <row r="46" spans="2:8" s="3" customFormat="1" x14ac:dyDescent="0.2">
      <c r="B46" s="3" t="s">
        <v>40</v>
      </c>
      <c r="C46" s="4"/>
      <c r="D46" s="4"/>
      <c r="E46" s="4"/>
      <c r="F46" s="4"/>
      <c r="G46" s="4"/>
      <c r="H46" s="4">
        <v>1050</v>
      </c>
    </row>
    <row r="47" spans="2:8" s="3" customFormat="1" x14ac:dyDescent="0.2">
      <c r="B47" s="3" t="s">
        <v>5</v>
      </c>
      <c r="C47" s="4"/>
      <c r="D47" s="4"/>
      <c r="E47" s="4"/>
      <c r="F47" s="4"/>
      <c r="G47" s="4"/>
      <c r="H47" s="4">
        <v>2866</v>
      </c>
    </row>
    <row r="48" spans="2:8" s="3" customFormat="1" x14ac:dyDescent="0.2">
      <c r="B48" s="3" t="s">
        <v>38</v>
      </c>
      <c r="C48" s="4"/>
      <c r="D48" s="4"/>
      <c r="E48" s="4"/>
      <c r="F48" s="4"/>
      <c r="G48" s="4"/>
      <c r="H48" s="4">
        <v>8393</v>
      </c>
    </row>
    <row r="49" spans="2:8" s="3" customFormat="1" x14ac:dyDescent="0.2">
      <c r="B49" s="3" t="s">
        <v>39</v>
      </c>
      <c r="C49" s="4"/>
      <c r="D49" s="4"/>
      <c r="E49" s="4"/>
      <c r="F49" s="4"/>
      <c r="G49" s="4"/>
      <c r="H49" s="4">
        <f>SUM(H42:H48)</f>
        <v>31749</v>
      </c>
    </row>
    <row r="51" spans="2:8" x14ac:dyDescent="0.2">
      <c r="B51" s="3" t="s">
        <v>45</v>
      </c>
      <c r="C51" s="4">
        <f t="shared" ref="C51:H51" si="9">+C22</f>
        <v>3274</v>
      </c>
      <c r="D51" s="4">
        <f t="shared" si="9"/>
        <v>402</v>
      </c>
      <c r="E51" s="4">
        <f t="shared" si="9"/>
        <v>3525</v>
      </c>
      <c r="F51" s="4">
        <f t="shared" si="9"/>
        <v>3716</v>
      </c>
      <c r="G51" s="4">
        <f t="shared" si="9"/>
        <v>4474</v>
      </c>
      <c r="H51" s="4">
        <f t="shared" si="9"/>
        <v>4864</v>
      </c>
    </row>
    <row r="52" spans="2:8" s="3" customFormat="1" x14ac:dyDescent="0.2">
      <c r="B52" s="3" t="s">
        <v>46</v>
      </c>
      <c r="C52" s="4">
        <v>3272.1930000000002</v>
      </c>
      <c r="D52" s="4">
        <v>90</v>
      </c>
      <c r="E52" s="4">
        <v>3283</v>
      </c>
      <c r="F52" s="4">
        <v>3498</v>
      </c>
      <c r="G52" s="4">
        <v>4474</v>
      </c>
      <c r="H52" s="4">
        <v>4864</v>
      </c>
    </row>
    <row r="53" spans="2:8" x14ac:dyDescent="0.2">
      <c r="B53" s="3" t="s">
        <v>47</v>
      </c>
      <c r="C53" s="4">
        <v>4066.54</v>
      </c>
      <c r="D53" s="4">
        <v>4562</v>
      </c>
      <c r="E53" s="4">
        <v>3057</v>
      </c>
      <c r="F53" s="4">
        <v>4084</v>
      </c>
      <c r="G53" s="4">
        <v>6057</v>
      </c>
      <c r="H53" s="4">
        <v>6116</v>
      </c>
    </row>
    <row r="54" spans="2:8" x14ac:dyDescent="0.2">
      <c r="B54" s="3" t="s">
        <v>48</v>
      </c>
      <c r="C54" s="4">
        <v>1223.116</v>
      </c>
      <c r="D54" s="4">
        <v>568</v>
      </c>
      <c r="E54" s="4">
        <v>1045</v>
      </c>
      <c r="F54" s="4">
        <v>1457</v>
      </c>
      <c r="G54" s="4">
        <v>1722</v>
      </c>
      <c r="H54" s="4">
        <v>1918</v>
      </c>
    </row>
    <row r="55" spans="2:8" x14ac:dyDescent="0.2">
      <c r="B55" s="3" t="s">
        <v>49</v>
      </c>
      <c r="C55" s="4">
        <f t="shared" ref="C55:H55" si="10">+C53-C54</f>
        <v>2843.424</v>
      </c>
      <c r="D55" s="4">
        <f t="shared" si="10"/>
        <v>3994</v>
      </c>
      <c r="E55" s="4">
        <f t="shared" si="10"/>
        <v>2012</v>
      </c>
      <c r="F55" s="4">
        <f t="shared" si="10"/>
        <v>2627</v>
      </c>
      <c r="G55" s="4">
        <f t="shared" si="10"/>
        <v>4335</v>
      </c>
      <c r="H55" s="4">
        <f t="shared" si="10"/>
        <v>4198</v>
      </c>
    </row>
  </sheetData>
  <hyperlinks>
    <hyperlink ref="A1" location="Main!A1" display="Main" xr:uid="{28BFA356-5F64-4B56-82C5-510D19D90CE4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2025-04-25T13:59:35Z</dcterms:created>
  <dcterms:modified xsi:type="dcterms:W3CDTF">2025-10-16T14:36:41Z</dcterms:modified>
</cp:coreProperties>
</file>