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CF7B3DC-5657-4CC6-A1D3-06A70F788515}" xr6:coauthVersionLast="47" xr6:coauthVersionMax="47" xr10:uidLastSave="{00000000-0000-0000-0000-000000000000}"/>
  <bookViews>
    <workbookView xWindow="3495" yWindow="3495" windowWidth="18075" windowHeight="16020" activeTab="1" xr2:uid="{CAB3A38A-FC9A-4B1E-B174-AA84DCB8D02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2" l="1"/>
  <c r="H27" i="2"/>
  <c r="G27" i="2"/>
  <c r="E27" i="2"/>
  <c r="D27" i="2"/>
  <c r="C27" i="2"/>
  <c r="G25" i="2"/>
  <c r="C25" i="2"/>
  <c r="C16" i="2"/>
  <c r="C14" i="2"/>
  <c r="C10" i="2"/>
  <c r="G16" i="2"/>
  <c r="G10" i="2"/>
  <c r="H16" i="2"/>
  <c r="I25" i="2"/>
  <c r="I16" i="2"/>
  <c r="I14" i="2"/>
  <c r="I10" i="2"/>
  <c r="I15" i="2" s="1"/>
  <c r="I17" i="2" s="1"/>
  <c r="I19" i="2" s="1"/>
  <c r="I20" i="2" s="1"/>
  <c r="E25" i="2"/>
  <c r="E16" i="2"/>
  <c r="E14" i="2"/>
  <c r="E10" i="2"/>
  <c r="H25" i="2"/>
  <c r="D25" i="2"/>
  <c r="H61" i="2"/>
  <c r="H60" i="2"/>
  <c r="H59" i="2"/>
  <c r="H58" i="2"/>
  <c r="H66" i="2" s="1"/>
  <c r="H48" i="2"/>
  <c r="H53" i="2"/>
  <c r="H46" i="2"/>
  <c r="H55" i="2" s="1"/>
  <c r="L7" i="1"/>
  <c r="L4" i="1"/>
  <c r="D41" i="2"/>
  <c r="D40" i="2"/>
  <c r="D39" i="2"/>
  <c r="D38" i="2"/>
  <c r="D37" i="2"/>
  <c r="H14" i="2"/>
  <c r="G14" i="2"/>
  <c r="F14" i="2"/>
  <c r="F15" i="2" s="1"/>
  <c r="F17" i="2" s="1"/>
  <c r="F19" i="2" s="1"/>
  <c r="D16" i="2"/>
  <c r="D14" i="2"/>
  <c r="D10" i="2"/>
  <c r="H10" i="2"/>
  <c r="E15" i="2" l="1"/>
  <c r="E17" i="2" s="1"/>
  <c r="E19" i="2" s="1"/>
  <c r="E20" i="2" s="1"/>
  <c r="C15" i="2"/>
  <c r="C17" i="2" s="1"/>
  <c r="C19" i="2" s="1"/>
  <c r="C20" i="2" s="1"/>
  <c r="G15" i="2"/>
  <c r="G17" i="2" s="1"/>
  <c r="G19" i="2" s="1"/>
  <c r="G20" i="2" s="1"/>
  <c r="D15" i="2"/>
  <c r="D17" i="2" s="1"/>
  <c r="D19" i="2" s="1"/>
  <c r="D20" i="2" s="1"/>
  <c r="H15" i="2"/>
  <c r="H17" i="2" s="1"/>
  <c r="H19" i="2" s="1"/>
  <c r="H20" i="2" s="1"/>
</calcChain>
</file>

<file path=xl/sharedStrings.xml><?xml version="1.0" encoding="utf-8"?>
<sst xmlns="http://schemas.openxmlformats.org/spreadsheetml/2006/main" count="74" uniqueCount="69">
  <si>
    <t>Price EUR</t>
  </si>
  <si>
    <t>Shares</t>
  </si>
  <si>
    <t>MC EUR</t>
  </si>
  <si>
    <t>Cash EUR</t>
  </si>
  <si>
    <t>Debt EUR</t>
  </si>
  <si>
    <t>EV EUR</t>
  </si>
  <si>
    <t>Main</t>
  </si>
  <si>
    <t>Revenue</t>
  </si>
  <si>
    <t>Q124</t>
  </si>
  <si>
    <t>Q224</t>
  </si>
  <si>
    <t>Q324</t>
  </si>
  <si>
    <t>Q424</t>
  </si>
  <si>
    <t>Q125</t>
  </si>
  <si>
    <t>Q225</t>
  </si>
  <si>
    <t>Q325</t>
  </si>
  <si>
    <t>Q425</t>
  </si>
  <si>
    <t>Gross Margin</t>
  </si>
  <si>
    <t>COGS</t>
  </si>
  <si>
    <t>R&amp;D</t>
  </si>
  <si>
    <t>S&amp;M</t>
  </si>
  <si>
    <t>G&amp;A</t>
  </si>
  <si>
    <t>OpEx</t>
  </si>
  <si>
    <t>OpInc</t>
  </si>
  <si>
    <t>Interest Income</t>
  </si>
  <si>
    <t>Pretax Income</t>
  </si>
  <si>
    <t>Taxes</t>
  </si>
  <si>
    <t>Net Income</t>
  </si>
  <si>
    <t>EPS</t>
  </si>
  <si>
    <t>Automotive</t>
  </si>
  <si>
    <t>Decarbon</t>
  </si>
  <si>
    <t>Materials</t>
  </si>
  <si>
    <t>Steel</t>
  </si>
  <si>
    <t>Marine</t>
  </si>
  <si>
    <t>Auto EBIT</t>
  </si>
  <si>
    <t>Decarbon AEBIT</t>
  </si>
  <si>
    <t>Materials EBIT</t>
  </si>
  <si>
    <t>Steel EBIT</t>
  </si>
  <si>
    <t>Marine EBIT</t>
  </si>
  <si>
    <t>Auto Margin</t>
  </si>
  <si>
    <t>Marine Margin</t>
  </si>
  <si>
    <t>Decarbon Margin</t>
  </si>
  <si>
    <t>Materials Margin</t>
  </si>
  <si>
    <t>Steel Margin</t>
  </si>
  <si>
    <t>Employees</t>
  </si>
  <si>
    <t>FCF</t>
  </si>
  <si>
    <t>Intangibles</t>
  </si>
  <si>
    <t>PP&amp;E</t>
  </si>
  <si>
    <t>ONFA</t>
  </si>
  <si>
    <t>Lease</t>
  </si>
  <si>
    <t>Cash</t>
  </si>
  <si>
    <t>DTA</t>
  </si>
  <si>
    <t>Inventories</t>
  </si>
  <si>
    <t>AR</t>
  </si>
  <si>
    <t>Contract Assets</t>
  </si>
  <si>
    <t>OCA</t>
  </si>
  <si>
    <t>Held for sale</t>
  </si>
  <si>
    <t>Total</t>
  </si>
  <si>
    <t>Pensions</t>
  </si>
  <si>
    <t>Equity</t>
  </si>
  <si>
    <t>Provisions</t>
  </si>
  <si>
    <t>ONCL</t>
  </si>
  <si>
    <t>Debt</t>
  </si>
  <si>
    <t>Tax</t>
  </si>
  <si>
    <t>AP</t>
  </si>
  <si>
    <t>OCL</t>
  </si>
  <si>
    <t>Contract</t>
  </si>
  <si>
    <t>L+SE</t>
  </si>
  <si>
    <t>CFFO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</si>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</sst>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A2C8F-62E0-48FA-B83D-D05788B96FA0}">
  <dimension ref="K2:M7"/>
  <sheetViews>
    <sheetView zoomScaleNormal="100" workbookViewId="0">
      <selection activeCell="M7" sqref="M7"/>
    </sheetView>
  </sheetViews>
  <sheetFormatPr defaultColWidth="8.7109375" defaultRowHeight="12.75" x14ac:dyDescent="0.2"/>
  <cols>
    <col min="1" max="10" width="8.7109375" style="1"/>
    <col min="11" max="11" width="10.140625" style="1" customWidth="1"/>
    <col min="12" max="16384" width="8.7109375" style="1"/>
  </cols>
  <sheetData>
    <row r="2" spans="11:13" x14ac:dyDescent="0.2">
      <c r="K2" s="1" t="s">
        <v>0</v>
      </c>
      <c r="L2" s="2">
        <v>8.1</v>
      </c>
    </row>
    <row r="3" spans="11:13" x14ac:dyDescent="0.2">
      <c r="K3" s="1" t="s">
        <v>1</v>
      </c>
      <c r="L3" s="3">
        <v>623</v>
      </c>
      <c r="M3" s="4" t="s">
        <v>13</v>
      </c>
    </row>
    <row r="4" spans="11:13" x14ac:dyDescent="0.2">
      <c r="K4" s="1" t="s">
        <v>2</v>
      </c>
      <c r="L4" s="3">
        <f>+L2*L3</f>
        <v>5046.3</v>
      </c>
    </row>
    <row r="5" spans="11:13" x14ac:dyDescent="0.2">
      <c r="K5" s="1" t="s">
        <v>3</v>
      </c>
      <c r="L5" s="3">
        <v>4251</v>
      </c>
      <c r="M5" s="4" t="s">
        <v>13</v>
      </c>
    </row>
    <row r="6" spans="11:13" x14ac:dyDescent="0.2">
      <c r="K6" s="1" t="s">
        <v>4</v>
      </c>
      <c r="L6" s="3">
        <v>1595</v>
      </c>
      <c r="M6" s="4" t="s">
        <v>13</v>
      </c>
    </row>
    <row r="7" spans="11:13" x14ac:dyDescent="0.2">
      <c r="K7" s="1" t="s">
        <v>5</v>
      </c>
      <c r="L7" s="3">
        <f>+L4-L5+L6</f>
        <v>2390.3000000000002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0A9B-AEE3-46AC-8444-8A5370DE758D}">
  <dimension ref="A1:J66"/>
  <sheetViews>
    <sheetView tabSelected="1" zoomScaleNormal="100" workbookViewId="0">
      <pane xSplit="2" ySplit="2" topLeftCell="G42" activePane="bottomRight" state="frozen"/>
      <selection pane="topRight" activeCell="C1" sqref="C1"/>
      <selection pane="bottomLeft" activeCell="A3" sqref="A3"/>
      <selection pane="bottomRight" activeCell="H66" sqref="H66"/>
    </sheetView>
  </sheetViews>
  <sheetFormatPr defaultColWidth="8.7109375" defaultRowHeight="12.75" x14ac:dyDescent="0.2"/>
  <cols>
    <col min="1" max="1" width="4.7109375" style="1" bestFit="1" customWidth="1"/>
    <col min="2" max="2" width="14.5703125" style="1" bestFit="1" customWidth="1"/>
    <col min="3" max="10" width="8.7109375" style="4"/>
    <col min="11" max="16384" width="8.7109375" style="1"/>
  </cols>
  <sheetData>
    <row r="1" spans="1:10" x14ac:dyDescent="0.2">
      <c r="A1" s="1" t="s">
        <v>6</v>
      </c>
    </row>
    <row r="2" spans="1:10" x14ac:dyDescent="0.2"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</row>
    <row r="3" spans="1:10" s="3" customFormat="1" x14ac:dyDescent="0.2">
      <c r="B3" s="3" t="s">
        <v>28</v>
      </c>
      <c r="C3" s="7">
        <v>1863</v>
      </c>
      <c r="D3" s="7">
        <v>1922</v>
      </c>
      <c r="E3" s="7">
        <v>1914</v>
      </c>
      <c r="F3" s="7"/>
      <c r="G3" s="7">
        <v>1669</v>
      </c>
      <c r="H3" s="7">
        <v>1802</v>
      </c>
      <c r="I3" s="7"/>
      <c r="J3" s="7"/>
    </row>
    <row r="4" spans="1:10" s="3" customFormat="1" x14ac:dyDescent="0.2">
      <c r="B4" s="3" t="s">
        <v>29</v>
      </c>
      <c r="C4" s="7">
        <v>900</v>
      </c>
      <c r="D4" s="7">
        <v>931</v>
      </c>
      <c r="E4" s="7">
        <v>945</v>
      </c>
      <c r="F4" s="7"/>
      <c r="G4" s="7">
        <v>907</v>
      </c>
      <c r="H4" s="7">
        <v>884</v>
      </c>
      <c r="I4" s="7"/>
      <c r="J4" s="7"/>
    </row>
    <row r="5" spans="1:10" s="3" customFormat="1" x14ac:dyDescent="0.2">
      <c r="B5" s="3" t="s">
        <v>30</v>
      </c>
      <c r="C5" s="7">
        <v>2860</v>
      </c>
      <c r="D5" s="7">
        <v>3164</v>
      </c>
      <c r="E5" s="7">
        <v>3194</v>
      </c>
      <c r="F5" s="7"/>
      <c r="G5" s="7">
        <v>2737</v>
      </c>
      <c r="H5" s="7">
        <v>3043</v>
      </c>
      <c r="I5" s="7"/>
      <c r="J5" s="7"/>
    </row>
    <row r="6" spans="1:10" s="3" customFormat="1" x14ac:dyDescent="0.2">
      <c r="B6" s="3" t="s">
        <v>31</v>
      </c>
      <c r="C6" s="7">
        <v>2446</v>
      </c>
      <c r="D6" s="7">
        <v>2864</v>
      </c>
      <c r="E6" s="7">
        <v>2818</v>
      </c>
      <c r="F6" s="7"/>
      <c r="G6" s="7">
        <v>2178</v>
      </c>
      <c r="H6" s="7">
        <v>2639</v>
      </c>
      <c r="I6" s="7"/>
      <c r="J6" s="7"/>
    </row>
    <row r="7" spans="1:10" s="3" customFormat="1" x14ac:dyDescent="0.2">
      <c r="B7" s="3" t="s">
        <v>32</v>
      </c>
      <c r="C7" s="7">
        <v>433</v>
      </c>
      <c r="D7" s="7">
        <v>532</v>
      </c>
      <c r="E7" s="7">
        <v>438</v>
      </c>
      <c r="F7" s="7"/>
      <c r="G7" s="7">
        <v>568</v>
      </c>
      <c r="H7" s="7">
        <v>533</v>
      </c>
      <c r="I7" s="7"/>
      <c r="J7" s="7"/>
    </row>
    <row r="8" spans="1:10" s="5" customFormat="1" x14ac:dyDescent="0.2">
      <c r="B8" s="5" t="s">
        <v>7</v>
      </c>
      <c r="C8" s="6">
        <v>8181</v>
      </c>
      <c r="D8" s="6">
        <v>9064</v>
      </c>
      <c r="E8" s="6">
        <v>8986</v>
      </c>
      <c r="F8" s="6"/>
      <c r="G8" s="6">
        <v>7831</v>
      </c>
      <c r="H8" s="6">
        <v>8579</v>
      </c>
      <c r="I8" s="6">
        <v>8151</v>
      </c>
      <c r="J8" s="6"/>
    </row>
    <row r="9" spans="1:10" s="3" customFormat="1" x14ac:dyDescent="0.2">
      <c r="B9" s="3" t="s">
        <v>17</v>
      </c>
      <c r="C9" s="7">
        <v>7383</v>
      </c>
      <c r="D9" s="7">
        <v>7828</v>
      </c>
      <c r="E9" s="7">
        <v>7828</v>
      </c>
      <c r="F9" s="7"/>
      <c r="G9" s="7">
        <v>6866</v>
      </c>
      <c r="H9" s="7">
        <v>7662</v>
      </c>
      <c r="I9" s="7">
        <v>7214</v>
      </c>
      <c r="J9" s="7"/>
    </row>
    <row r="10" spans="1:10" s="3" customFormat="1" x14ac:dyDescent="0.2">
      <c r="B10" s="3" t="s">
        <v>16</v>
      </c>
      <c r="C10" s="7">
        <f>+C8-C9</f>
        <v>798</v>
      </c>
      <c r="D10" s="7">
        <f>+D8-D9</f>
        <v>1236</v>
      </c>
      <c r="E10" s="7">
        <f>+E8-E9</f>
        <v>1158</v>
      </c>
      <c r="F10" s="7"/>
      <c r="G10" s="7">
        <f>+G8-G9</f>
        <v>965</v>
      </c>
      <c r="H10" s="7">
        <f>+H8-H9</f>
        <v>917</v>
      </c>
      <c r="I10" s="7">
        <f>+I8-I9</f>
        <v>937</v>
      </c>
      <c r="J10" s="7"/>
    </row>
    <row r="11" spans="1:10" s="3" customFormat="1" x14ac:dyDescent="0.2">
      <c r="B11" s="3" t="s">
        <v>18</v>
      </c>
      <c r="C11" s="7">
        <v>55</v>
      </c>
      <c r="D11" s="7">
        <v>62</v>
      </c>
      <c r="E11" s="7">
        <v>62</v>
      </c>
      <c r="F11" s="7"/>
      <c r="G11" s="7">
        <v>55</v>
      </c>
      <c r="H11" s="7">
        <v>62</v>
      </c>
      <c r="I11" s="7">
        <v>65</v>
      </c>
      <c r="J11" s="7"/>
    </row>
    <row r="12" spans="1:10" s="3" customFormat="1" x14ac:dyDescent="0.2">
      <c r="B12" s="3" t="s">
        <v>19</v>
      </c>
      <c r="C12" s="7">
        <v>627</v>
      </c>
      <c r="D12" s="7">
        <v>638</v>
      </c>
      <c r="E12" s="7">
        <v>638</v>
      </c>
      <c r="F12" s="7"/>
      <c r="G12" s="7">
        <v>564</v>
      </c>
      <c r="H12" s="7">
        <v>618</v>
      </c>
      <c r="I12" s="7">
        <v>601</v>
      </c>
      <c r="J12" s="7"/>
    </row>
    <row r="13" spans="1:10" s="3" customFormat="1" x14ac:dyDescent="0.2">
      <c r="B13" s="3" t="s">
        <v>20</v>
      </c>
      <c r="C13" s="7">
        <v>397</v>
      </c>
      <c r="D13" s="7">
        <v>413</v>
      </c>
      <c r="E13" s="7">
        <v>413</v>
      </c>
      <c r="F13" s="7"/>
      <c r="G13" s="7">
        <v>398</v>
      </c>
      <c r="H13" s="7">
        <v>442</v>
      </c>
      <c r="I13" s="7">
        <v>367</v>
      </c>
      <c r="J13" s="7"/>
    </row>
    <row r="14" spans="1:10" s="3" customFormat="1" x14ac:dyDescent="0.2">
      <c r="B14" s="3" t="s">
        <v>21</v>
      </c>
      <c r="C14" s="7">
        <f>+C13+C12+C11</f>
        <v>1079</v>
      </c>
      <c r="D14" s="7">
        <f>+D13+D12+D11</f>
        <v>1113</v>
      </c>
      <c r="E14" s="7">
        <f>+E13+E12+E11</f>
        <v>1113</v>
      </c>
      <c r="F14" s="7">
        <f t="shared" ref="F14:I14" si="0">+F13+F12+F11</f>
        <v>0</v>
      </c>
      <c r="G14" s="7">
        <f t="shared" si="0"/>
        <v>1017</v>
      </c>
      <c r="H14" s="7">
        <f t="shared" si="0"/>
        <v>1122</v>
      </c>
      <c r="I14" s="7">
        <f t="shared" si="0"/>
        <v>1033</v>
      </c>
      <c r="J14" s="7"/>
    </row>
    <row r="15" spans="1:10" s="3" customFormat="1" x14ac:dyDescent="0.2">
      <c r="B15" s="3" t="s">
        <v>22</v>
      </c>
      <c r="C15" s="7">
        <f>+C10-C14</f>
        <v>-281</v>
      </c>
      <c r="D15" s="7">
        <f>+D10-D14</f>
        <v>123</v>
      </c>
      <c r="E15" s="7">
        <f>+E10-E14</f>
        <v>45</v>
      </c>
      <c r="F15" s="7">
        <f t="shared" ref="F15:I15" si="1">+F10-F14</f>
        <v>0</v>
      </c>
      <c r="G15" s="7">
        <f t="shared" si="1"/>
        <v>-52</v>
      </c>
      <c r="H15" s="7">
        <f t="shared" si="1"/>
        <v>-205</v>
      </c>
      <c r="I15" s="7">
        <f t="shared" si="1"/>
        <v>-96</v>
      </c>
      <c r="J15" s="7"/>
    </row>
    <row r="16" spans="1:10" x14ac:dyDescent="0.2">
      <c r="B16" s="3" t="s">
        <v>23</v>
      </c>
      <c r="C16" s="4">
        <f>246-263</f>
        <v>-17</v>
      </c>
      <c r="D16" s="4">
        <f>182-193</f>
        <v>-11</v>
      </c>
      <c r="E16" s="4">
        <f>182-193</f>
        <v>-11</v>
      </c>
      <c r="G16" s="4">
        <f>258-278</f>
        <v>-20</v>
      </c>
      <c r="H16" s="4">
        <f>170-162</f>
        <v>8</v>
      </c>
      <c r="I16" s="4">
        <f>340-357</f>
        <v>-17</v>
      </c>
    </row>
    <row r="17" spans="2:10" x14ac:dyDescent="0.2">
      <c r="B17" s="3" t="s">
        <v>24</v>
      </c>
      <c r="C17" s="7">
        <f>+C15+C16</f>
        <v>-298</v>
      </c>
      <c r="D17" s="7">
        <f>+D15+D16</f>
        <v>112</v>
      </c>
      <c r="E17" s="7">
        <f>+E15+E16</f>
        <v>34</v>
      </c>
      <c r="F17" s="7">
        <f t="shared" ref="F17:I17" si="2">+F15+F16</f>
        <v>0</v>
      </c>
      <c r="G17" s="7">
        <f t="shared" si="2"/>
        <v>-72</v>
      </c>
      <c r="H17" s="7">
        <f t="shared" si="2"/>
        <v>-197</v>
      </c>
      <c r="I17" s="7">
        <f t="shared" si="2"/>
        <v>-113</v>
      </c>
    </row>
    <row r="18" spans="2:10" x14ac:dyDescent="0.2">
      <c r="B18" s="3" t="s">
        <v>25</v>
      </c>
      <c r="C18" s="4">
        <v>72</v>
      </c>
      <c r="D18" s="4">
        <v>59</v>
      </c>
      <c r="E18" s="4">
        <v>59</v>
      </c>
      <c r="G18" s="4">
        <v>53</v>
      </c>
      <c r="H18" s="4">
        <v>101</v>
      </c>
      <c r="I18" s="4">
        <v>202</v>
      </c>
    </row>
    <row r="19" spans="2:10" x14ac:dyDescent="0.2">
      <c r="B19" s="3" t="s">
        <v>26</v>
      </c>
      <c r="C19" s="7">
        <f>+C17-C18</f>
        <v>-370</v>
      </c>
      <c r="D19" s="7">
        <f>+D17-D18</f>
        <v>53</v>
      </c>
      <c r="E19" s="7">
        <f>+E17-E18</f>
        <v>-25</v>
      </c>
      <c r="F19" s="7">
        <f t="shared" ref="F19:I19" si="3">+F17-F18</f>
        <v>0</v>
      </c>
      <c r="G19" s="7">
        <f t="shared" si="3"/>
        <v>-125</v>
      </c>
      <c r="H19" s="7">
        <f t="shared" si="3"/>
        <v>-298</v>
      </c>
      <c r="I19" s="7">
        <f t="shared" si="3"/>
        <v>-315</v>
      </c>
    </row>
    <row r="20" spans="2:10" x14ac:dyDescent="0.2">
      <c r="B20" s="3" t="s">
        <v>27</v>
      </c>
      <c r="C20" s="8">
        <f>+C19/C21</f>
        <v>-0.59434720453876422</v>
      </c>
      <c r="D20" s="8">
        <f>+D19/D21</f>
        <v>8.5136221190687852E-2</v>
      </c>
      <c r="E20" s="8">
        <f>+E19/E21</f>
        <v>-4.0158594901267851E-2</v>
      </c>
      <c r="G20" s="8">
        <f>+G19/G21</f>
        <v>-0.20079321351065249</v>
      </c>
      <c r="H20" s="8">
        <f>+H19/H21</f>
        <v>-0.47869102100939553</v>
      </c>
      <c r="I20" s="8">
        <f>+I19/I21</f>
        <v>-0.50599829575597499</v>
      </c>
    </row>
    <row r="21" spans="2:10" x14ac:dyDescent="0.2">
      <c r="B21" s="3" t="s">
        <v>1</v>
      </c>
      <c r="C21" s="7">
        <v>622.53174100000001</v>
      </c>
      <c r="D21" s="7">
        <v>622.53174100000001</v>
      </c>
      <c r="E21" s="7">
        <v>622.53174100000001</v>
      </c>
      <c r="G21" s="7">
        <v>622.53099999999995</v>
      </c>
      <c r="H21" s="7">
        <v>622.53099999999995</v>
      </c>
      <c r="I21" s="7">
        <v>622.53174100000001</v>
      </c>
    </row>
    <row r="23" spans="2:10" x14ac:dyDescent="0.2">
      <c r="B23" s="1" t="s">
        <v>67</v>
      </c>
      <c r="C23" s="4">
        <v>-424</v>
      </c>
      <c r="D23" s="4">
        <v>113</v>
      </c>
      <c r="E23" s="4">
        <v>249</v>
      </c>
      <c r="G23" s="4">
        <v>306</v>
      </c>
      <c r="H23" s="4">
        <v>-312</v>
      </c>
      <c r="I23" s="4">
        <v>48</v>
      </c>
    </row>
    <row r="24" spans="2:10" x14ac:dyDescent="0.2">
      <c r="B24" s="1" t="s">
        <v>68</v>
      </c>
      <c r="C24" s="4">
        <v>293</v>
      </c>
      <c r="D24" s="4">
        <v>259</v>
      </c>
      <c r="E24" s="4">
        <v>491</v>
      </c>
      <c r="G24" s="4">
        <v>440</v>
      </c>
      <c r="H24" s="4">
        <v>278</v>
      </c>
      <c r="I24" s="4">
        <v>259</v>
      </c>
    </row>
    <row r="25" spans="2:10" x14ac:dyDescent="0.2">
      <c r="B25" s="1" t="s">
        <v>44</v>
      </c>
      <c r="C25" s="4">
        <f>+C23-C24</f>
        <v>-717</v>
      </c>
      <c r="D25" s="4">
        <f>+D23-D24</f>
        <v>-146</v>
      </c>
      <c r="E25" s="4">
        <f>+E23-E24</f>
        <v>-242</v>
      </c>
      <c r="G25" s="4">
        <f>+G23-G24</f>
        <v>-134</v>
      </c>
      <c r="H25" s="4">
        <f>+H23-H24</f>
        <v>-590</v>
      </c>
      <c r="I25" s="4">
        <f>+I23-I24</f>
        <v>-211</v>
      </c>
    </row>
    <row r="27" spans="2:10" x14ac:dyDescent="0.2">
      <c r="B27" s="1" t="s">
        <v>16</v>
      </c>
      <c r="C27" s="9">
        <f>+C10/C8</f>
        <v>9.7543087642097542E-2</v>
      </c>
      <c r="D27" s="9">
        <f t="shared" ref="D27:I27" si="4">+D10/D8</f>
        <v>0.13636363636363635</v>
      </c>
      <c r="E27" s="9">
        <f t="shared" si="4"/>
        <v>0.12886712664144223</v>
      </c>
      <c r="F27" s="9"/>
      <c r="G27" s="9">
        <f t="shared" si="4"/>
        <v>0.12322819563274166</v>
      </c>
      <c r="H27" s="9">
        <f t="shared" si="4"/>
        <v>0.1068889147919338</v>
      </c>
      <c r="I27" s="9">
        <f t="shared" si="4"/>
        <v>0.11495522021837812</v>
      </c>
    </row>
    <row r="30" spans="2:10" s="3" customFormat="1" x14ac:dyDescent="0.2">
      <c r="B30" s="3" t="s">
        <v>43</v>
      </c>
      <c r="C30" s="7"/>
      <c r="D30" s="7">
        <v>97860</v>
      </c>
      <c r="E30" s="7"/>
      <c r="F30" s="7"/>
      <c r="G30" s="7"/>
      <c r="H30" s="7">
        <v>93955</v>
      </c>
      <c r="I30" s="7"/>
      <c r="J30" s="7"/>
    </row>
    <row r="32" spans="2:10" x14ac:dyDescent="0.2">
      <c r="B32" s="1" t="s">
        <v>33</v>
      </c>
      <c r="D32" s="4">
        <v>61</v>
      </c>
    </row>
    <row r="33" spans="2:9" x14ac:dyDescent="0.2">
      <c r="B33" s="1" t="s">
        <v>34</v>
      </c>
      <c r="D33" s="4">
        <v>42</v>
      </c>
    </row>
    <row r="34" spans="2:9" x14ac:dyDescent="0.2">
      <c r="B34" s="1" t="s">
        <v>35</v>
      </c>
      <c r="D34" s="4">
        <v>45</v>
      </c>
    </row>
    <row r="35" spans="2:9" x14ac:dyDescent="0.2">
      <c r="B35" s="1" t="s">
        <v>36</v>
      </c>
      <c r="D35" s="4">
        <v>31</v>
      </c>
    </row>
    <row r="36" spans="2:9" x14ac:dyDescent="0.2">
      <c r="B36" s="1" t="s">
        <v>37</v>
      </c>
      <c r="D36" s="4">
        <v>23</v>
      </c>
    </row>
    <row r="37" spans="2:9" x14ac:dyDescent="0.2">
      <c r="B37" s="1" t="s">
        <v>38</v>
      </c>
      <c r="D37" s="9">
        <f>+D32/D3</f>
        <v>3.1737773152965658E-2</v>
      </c>
    </row>
    <row r="38" spans="2:9" x14ac:dyDescent="0.2">
      <c r="B38" s="1" t="s">
        <v>40</v>
      </c>
      <c r="D38" s="9">
        <f>+D33/D4</f>
        <v>4.5112781954887216E-2</v>
      </c>
    </row>
    <row r="39" spans="2:9" x14ac:dyDescent="0.2">
      <c r="B39" s="1" t="s">
        <v>41</v>
      </c>
      <c r="D39" s="9">
        <f>+D34/D5</f>
        <v>1.4222503160556258E-2</v>
      </c>
    </row>
    <row r="40" spans="2:9" x14ac:dyDescent="0.2">
      <c r="B40" s="1" t="s">
        <v>42</v>
      </c>
      <c r="D40" s="9">
        <f>+D35/D6</f>
        <v>1.0824022346368716E-2</v>
      </c>
    </row>
    <row r="41" spans="2:9" x14ac:dyDescent="0.2">
      <c r="B41" s="1" t="s">
        <v>39</v>
      </c>
      <c r="D41" s="9">
        <f>+D36/D7</f>
        <v>4.3233082706766915E-2</v>
      </c>
    </row>
    <row r="44" spans="2:9" x14ac:dyDescent="0.2">
      <c r="B44" s="1" t="s">
        <v>45</v>
      </c>
      <c r="H44" s="7">
        <v>1776</v>
      </c>
    </row>
    <row r="45" spans="2:9" x14ac:dyDescent="0.2">
      <c r="B45" s="1" t="s">
        <v>46</v>
      </c>
      <c r="H45" s="6">
        <v>4251</v>
      </c>
      <c r="I45" s="7"/>
    </row>
    <row r="46" spans="2:9" x14ac:dyDescent="0.2">
      <c r="B46" s="1" t="s">
        <v>48</v>
      </c>
      <c r="H46" s="7">
        <f>35+25</f>
        <v>60</v>
      </c>
    </row>
    <row r="47" spans="2:9" x14ac:dyDescent="0.2">
      <c r="B47" s="1" t="s">
        <v>47</v>
      </c>
      <c r="H47" s="7">
        <v>613</v>
      </c>
    </row>
    <row r="48" spans="2:9" x14ac:dyDescent="0.2">
      <c r="B48" s="1" t="s">
        <v>50</v>
      </c>
      <c r="H48" s="7">
        <f>475+179</f>
        <v>654</v>
      </c>
    </row>
    <row r="49" spans="2:9" x14ac:dyDescent="0.2">
      <c r="B49" s="1" t="s">
        <v>51</v>
      </c>
      <c r="H49" s="7">
        <v>7347</v>
      </c>
    </row>
    <row r="50" spans="2:9" x14ac:dyDescent="0.2">
      <c r="B50" s="1" t="s">
        <v>53</v>
      </c>
      <c r="H50" s="7">
        <v>1146</v>
      </c>
    </row>
    <row r="51" spans="2:9" x14ac:dyDescent="0.2">
      <c r="B51" s="1" t="s">
        <v>54</v>
      </c>
      <c r="H51" s="7">
        <v>1846</v>
      </c>
    </row>
    <row r="52" spans="2:9" x14ac:dyDescent="0.2">
      <c r="B52" s="1" t="s">
        <v>52</v>
      </c>
      <c r="H52" s="7">
        <v>4126</v>
      </c>
    </row>
    <row r="53" spans="2:9" x14ac:dyDescent="0.2">
      <c r="B53" s="1" t="s">
        <v>49</v>
      </c>
      <c r="H53" s="6">
        <f>166+1124+4554+566</f>
        <v>6410</v>
      </c>
    </row>
    <row r="54" spans="2:9" x14ac:dyDescent="0.2">
      <c r="B54" s="1" t="s">
        <v>55</v>
      </c>
      <c r="H54" s="7">
        <v>6</v>
      </c>
    </row>
    <row r="55" spans="2:9" x14ac:dyDescent="0.2">
      <c r="B55" s="1" t="s">
        <v>56</v>
      </c>
      <c r="H55" s="7">
        <f>SUM(H44:H54)</f>
        <v>28235</v>
      </c>
    </row>
    <row r="57" spans="2:9" x14ac:dyDescent="0.2">
      <c r="B57" s="1" t="s">
        <v>58</v>
      </c>
      <c r="H57" s="7">
        <v>9866</v>
      </c>
    </row>
    <row r="58" spans="2:9" x14ac:dyDescent="0.2">
      <c r="B58" s="1" t="s">
        <v>57</v>
      </c>
      <c r="H58" s="6">
        <f>5399+272+168</f>
        <v>5839</v>
      </c>
      <c r="I58" s="7"/>
    </row>
    <row r="59" spans="2:9" x14ac:dyDescent="0.2">
      <c r="B59" s="1" t="s">
        <v>59</v>
      </c>
      <c r="H59" s="7">
        <f>422+1190</f>
        <v>1612</v>
      </c>
      <c r="I59" s="7"/>
    </row>
    <row r="60" spans="2:9" x14ac:dyDescent="0.2">
      <c r="B60" s="1" t="s">
        <v>62</v>
      </c>
      <c r="H60" s="7">
        <f>254+154</f>
        <v>408</v>
      </c>
    </row>
    <row r="61" spans="2:9" x14ac:dyDescent="0.2">
      <c r="B61" s="1" t="s">
        <v>61</v>
      </c>
      <c r="H61" s="6">
        <f>540+15+282+758</f>
        <v>1595</v>
      </c>
    </row>
    <row r="62" spans="2:9" x14ac:dyDescent="0.2">
      <c r="B62" s="1" t="s">
        <v>60</v>
      </c>
      <c r="H62" s="7">
        <v>14</v>
      </c>
    </row>
    <row r="63" spans="2:9" x14ac:dyDescent="0.2">
      <c r="B63" s="1" t="s">
        <v>63</v>
      </c>
      <c r="H63" s="7">
        <v>4037</v>
      </c>
    </row>
    <row r="64" spans="2:9" x14ac:dyDescent="0.2">
      <c r="B64" s="1" t="s">
        <v>65</v>
      </c>
      <c r="H64" s="7">
        <v>3335</v>
      </c>
    </row>
    <row r="65" spans="2:8" x14ac:dyDescent="0.2">
      <c r="B65" s="1" t="s">
        <v>64</v>
      </c>
      <c r="H65" s="7">
        <v>1528</v>
      </c>
    </row>
    <row r="66" spans="2:8" x14ac:dyDescent="0.2">
      <c r="B66" s="1" t="s">
        <v>66</v>
      </c>
      <c r="H66" s="7">
        <f>SUM(H57:H65)</f>
        <v>28234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2025-08-29T13:38:32Z</dcterms:created>
  <dcterms:modified xsi:type="dcterms:W3CDTF">2025-10-16T17:06:42Z</dcterms:modified>
</cp:coreProperties>
</file>