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8540B6DC-B737-4464-9ECE-73F06C7248D2}" xr6:coauthVersionLast="47" xr6:coauthVersionMax="47" xr10:uidLastSave="{00000000-0000-0000-0000-000000000000}"/>
  <bookViews>
    <workbookView xWindow="22680" yWindow="1830" windowWidth="18075" windowHeight="16020" activeTab="1" xr2:uid="{F05CC0B6-6D9B-4F3A-B3BF-9EDB6CDA003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2" l="1"/>
  <c r="G17" i="2"/>
  <c r="G15" i="2"/>
  <c r="G14" i="2"/>
  <c r="K18" i="2"/>
  <c r="K17" i="2"/>
  <c r="K15" i="2"/>
  <c r="K14" i="2"/>
  <c r="E14" i="2"/>
  <c r="E12" i="2"/>
  <c r="E8" i="2"/>
  <c r="I21" i="2"/>
  <c r="I14" i="2"/>
  <c r="I12" i="2"/>
  <c r="I8" i="2"/>
  <c r="I23" i="2" s="1"/>
  <c r="F23" i="2"/>
  <c r="G23" i="2"/>
  <c r="H23" i="2"/>
  <c r="J23" i="2"/>
  <c r="K23" i="2"/>
  <c r="L23" i="2"/>
  <c r="J22" i="2"/>
  <c r="K22" i="2"/>
  <c r="L22" i="2"/>
  <c r="J21" i="2"/>
  <c r="K21" i="2"/>
  <c r="L21" i="2"/>
  <c r="H14" i="2"/>
  <c r="H12" i="2"/>
  <c r="H8" i="2"/>
  <c r="L14" i="2"/>
  <c r="L12" i="2"/>
  <c r="L8" i="2"/>
  <c r="Q14" i="2"/>
  <c r="R14" i="2"/>
  <c r="R12" i="2"/>
  <c r="R8" i="2"/>
  <c r="R13" i="2" s="1"/>
  <c r="R15" i="2" s="1"/>
  <c r="R17" i="2" s="1"/>
  <c r="R18" i="2" s="1"/>
  <c r="Q12" i="2"/>
  <c r="Q8" i="2"/>
  <c r="F14" i="2"/>
  <c r="F12" i="2"/>
  <c r="F13" i="2" s="1"/>
  <c r="G12" i="2"/>
  <c r="G13" i="2" s="1"/>
  <c r="K12" i="2"/>
  <c r="K13" i="2" s="1"/>
  <c r="J13" i="2"/>
  <c r="J15" i="2" s="1"/>
  <c r="J12" i="2"/>
  <c r="J14" i="2"/>
  <c r="F8" i="2"/>
  <c r="J8" i="2"/>
  <c r="G8" i="2"/>
  <c r="K8" i="2"/>
  <c r="L7" i="1"/>
  <c r="L6" i="1"/>
  <c r="L5" i="1"/>
  <c r="L4" i="1"/>
  <c r="E15" i="2" l="1"/>
  <c r="E17" i="2" s="1"/>
  <c r="E18" i="2" s="1"/>
  <c r="E13" i="2"/>
  <c r="I13" i="2"/>
  <c r="I15" i="2" s="1"/>
  <c r="I17" i="2" s="1"/>
  <c r="I18" i="2" s="1"/>
  <c r="H15" i="2"/>
  <c r="H17" i="2" s="1"/>
  <c r="H18" i="2" s="1"/>
  <c r="H13" i="2"/>
  <c r="L13" i="2"/>
  <c r="L15" i="2" s="1"/>
  <c r="L17" i="2" s="1"/>
  <c r="L18" i="2" s="1"/>
  <c r="Q13" i="2"/>
  <c r="Q15" i="2" s="1"/>
  <c r="Q17" i="2" s="1"/>
  <c r="Q18" i="2" s="1"/>
  <c r="F15" i="2"/>
  <c r="F17" i="2" s="1"/>
  <c r="F18" i="2" s="1"/>
  <c r="J17" i="2"/>
  <c r="J18" i="2" s="1"/>
</calcChain>
</file>

<file path=xl/sharedStrings.xml><?xml version="1.0" encoding="utf-8"?>
<sst xmlns="http://schemas.openxmlformats.org/spreadsheetml/2006/main" count="40" uniqueCount="35">
  <si>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</si>
  <si>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</si>
  <si>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</si>
  <si>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</si>
  <si>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</si>
  <si>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</si>
  <si>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</si>
  <si>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</si>
  <si>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</si>
  <si>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</si>
  <si>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</si>
  <si>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</si>
  <si>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</si>
  <si>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</si>
  <si>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</si>
  <si>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</si>
  <si>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</si>
  <si>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</si>
  <si>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</si>
  <si>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</si>
  <si>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COGS</t>
  </si>
  <si>
    <t>Gross Margin</t>
  </si>
  <si>
    <t>R&amp;D</t>
  </si>
  <si>
    <t>S&amp;M</t>
  </si>
  <si>
    <t>G&amp;A</t>
  </si>
  <si>
    <t>OpEx</t>
  </si>
  <si>
    <t>OpInc</t>
  </si>
  <si>
    <t>DAU</t>
  </si>
  <si>
    <t>Interest</t>
  </si>
  <si>
    <t>EPS</t>
  </si>
  <si>
    <t>Net Income</t>
  </si>
  <si>
    <t>Taxes</t>
  </si>
  <si>
    <t>Pretax</t>
  </si>
  <si>
    <t>Revenue Growth</t>
  </si>
  <si>
    <t>DAU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</si>
</sst>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A9ADF-72E2-44A0-BC1B-6F9D2319B80E}">
  <dimension ref="K2:M7"/>
  <sheetViews>
    <sheetView workbookViewId="0">
      <selection activeCell="M7" sqref="M7"/>
    </sheetView>
  </sheetViews>
  <sheetFormatPr defaultRowHeight="12.75" x14ac:dyDescent="0.2"/>
  <sheetData>
    <row r="2" spans="11:13" x14ac:dyDescent="0.2">
      <c r="K2" t="s">
        <v>0</v>
      </c>
      <c r="L2">
        <v>38.380000000000003</v>
      </c>
    </row>
    <row r="3" spans="11:13" x14ac:dyDescent="0.2">
      <c r="K3" t="s">
        <v>1</v>
      </c>
      <c r="L3" s="2">
        <v>764.18068800000003</v>
      </c>
      <c r="M3" s="1" t="s">
        <v>6</v>
      </c>
    </row>
    <row r="4" spans="11:13" x14ac:dyDescent="0.2">
      <c r="K4" t="s">
        <v>2</v>
      </c>
      <c r="L4" s="2">
        <f>+L2*L3</f>
        <v>29329.254805440003</v>
      </c>
    </row>
    <row r="5" spans="11:13" x14ac:dyDescent="0.2">
      <c r="K5" t="s">
        <v>3</v>
      </c>
      <c r="L5" s="2">
        <f>2283.308+3978.645</f>
        <v>6261.9529999999995</v>
      </c>
      <c r="M5" s="1" t="s">
        <v>6</v>
      </c>
    </row>
    <row r="6" spans="11:13" x14ac:dyDescent="0.2">
      <c r="K6" t="s">
        <v>4</v>
      </c>
      <c r="L6" s="2">
        <f>3561.067+1683.114</f>
        <v>5244.1810000000005</v>
      </c>
      <c r="M6" s="1" t="s">
        <v>6</v>
      </c>
    </row>
    <row r="7" spans="11:13" x14ac:dyDescent="0.2">
      <c r="K7" t="s">
        <v>5</v>
      </c>
      <c r="L7" s="2">
        <f>+L4-L5+L6</f>
        <v>28311.482805440002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D82E-DCB3-4FB8-9C57-6F92638D7954}">
  <dimension ref="A1:R23"/>
  <sheetViews>
    <sheetView tabSelected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L22" sqref="L22"/>
    </sheetView>
  </sheetViews>
  <sheetFormatPr defaultRowHeight="12.75" x14ac:dyDescent="0.2"/>
  <cols>
    <col min="1" max="1" width="5" bestFit="1" customWidth="1"/>
    <col min="2" max="2" width="14.85546875" customWidth="1"/>
    <col min="3" max="14" width="9.140625" style="1"/>
  </cols>
  <sheetData>
    <row r="1" spans="1:18" x14ac:dyDescent="0.2">
      <c r="A1" s="6" t="s">
        <v>7</v>
      </c>
    </row>
    <row r="2" spans="1:18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6</v>
      </c>
      <c r="L2" s="1" t="s">
        <v>17</v>
      </c>
      <c r="M2" s="1" t="s">
        <v>18</v>
      </c>
      <c r="N2" s="1" t="s">
        <v>19</v>
      </c>
      <c r="Q2">
        <v>2020</v>
      </c>
      <c r="R2">
        <v>2021</v>
      </c>
    </row>
    <row r="3" spans="1:18" s="8" customFormat="1" x14ac:dyDescent="0.2">
      <c r="B3" s="8" t="s">
        <v>27</v>
      </c>
      <c r="C3" s="9"/>
      <c r="D3" s="9"/>
      <c r="E3" s="9"/>
      <c r="F3" s="9">
        <v>190.9</v>
      </c>
      <c r="G3" s="9">
        <v>197.6</v>
      </c>
      <c r="H3" s="9">
        <v>204</v>
      </c>
      <c r="I3" s="9">
        <v>209.3</v>
      </c>
      <c r="J3" s="9">
        <v>214.7</v>
      </c>
      <c r="K3" s="9">
        <v>229</v>
      </c>
      <c r="L3" s="9">
        <v>237.8</v>
      </c>
      <c r="M3" s="9"/>
      <c r="N3" s="9"/>
    </row>
    <row r="6" spans="1:18" s="4" customFormat="1" x14ac:dyDescent="0.2">
      <c r="B6" s="4" t="s">
        <v>8</v>
      </c>
      <c r="C6" s="5"/>
      <c r="D6" s="5"/>
      <c r="E6" s="5">
        <v>936.23299999999995</v>
      </c>
      <c r="F6" s="5">
        <v>1289.0409999999999</v>
      </c>
      <c r="G6" s="5">
        <v>1036.018</v>
      </c>
      <c r="H6" s="5">
        <v>1190.4269999999999</v>
      </c>
      <c r="I6" s="5">
        <v>1283.817</v>
      </c>
      <c r="J6" s="5">
        <v>1567.22</v>
      </c>
      <c r="K6" s="5">
        <v>1200.9839999999999</v>
      </c>
      <c r="L6" s="5">
        <v>1176.6600000000001</v>
      </c>
      <c r="M6" s="5"/>
      <c r="N6" s="5"/>
      <c r="Q6" s="5">
        <v>3716.3490000000002</v>
      </c>
      <c r="R6" s="5">
        <v>5077.482</v>
      </c>
    </row>
    <row r="7" spans="1:18" s="2" customFormat="1" x14ac:dyDescent="0.2">
      <c r="B7" s="2" t="s">
        <v>20</v>
      </c>
      <c r="C7" s="3"/>
      <c r="D7" s="3"/>
      <c r="E7" s="3">
        <v>361.38799999999998</v>
      </c>
      <c r="F7" s="3">
        <v>432.92399999999998</v>
      </c>
      <c r="G7" s="3">
        <v>381.00799999999998</v>
      </c>
      <c r="H7" s="3">
        <v>416.93200000000002</v>
      </c>
      <c r="I7" s="3">
        <v>484.47899999999998</v>
      </c>
      <c r="J7" s="3">
        <v>515.09100000000001</v>
      </c>
      <c r="K7" s="3">
        <v>507.45</v>
      </c>
      <c r="L7" s="3">
        <v>540.67600000000004</v>
      </c>
      <c r="M7" s="3"/>
      <c r="N7" s="3"/>
      <c r="Q7" s="3">
        <v>1366.3879999999999</v>
      </c>
      <c r="R7" s="3">
        <v>1797.51</v>
      </c>
    </row>
    <row r="8" spans="1:18" s="2" customFormat="1" x14ac:dyDescent="0.2">
      <c r="B8" s="2" t="s">
        <v>21</v>
      </c>
      <c r="C8" s="3"/>
      <c r="D8" s="3"/>
      <c r="E8" s="3">
        <f t="shared" ref="E8:L8" si="0">+E6-E7</f>
        <v>574.84500000000003</v>
      </c>
      <c r="F8" s="3">
        <f t="shared" si="0"/>
        <v>856.11699999999996</v>
      </c>
      <c r="G8" s="3">
        <f t="shared" si="0"/>
        <v>655.01</v>
      </c>
      <c r="H8" s="3">
        <f t="shared" si="0"/>
        <v>773.49499999999989</v>
      </c>
      <c r="I8" s="3">
        <f t="shared" si="0"/>
        <v>799.33799999999997</v>
      </c>
      <c r="J8" s="3">
        <f t="shared" si="0"/>
        <v>1052.1289999999999</v>
      </c>
      <c r="K8" s="3">
        <f t="shared" si="0"/>
        <v>693.53399999999988</v>
      </c>
      <c r="L8" s="3">
        <f t="shared" si="0"/>
        <v>635.98400000000004</v>
      </c>
      <c r="M8" s="3"/>
      <c r="N8" s="3"/>
      <c r="Q8" s="3">
        <f>+Q6-Q7</f>
        <v>2349.9610000000002</v>
      </c>
      <c r="R8" s="3">
        <f>+R6-R7</f>
        <v>3279.9719999999998</v>
      </c>
    </row>
    <row r="9" spans="1:18" s="2" customFormat="1" x14ac:dyDescent="0.2">
      <c r="B9" s="2" t="s">
        <v>22</v>
      </c>
      <c r="C9" s="3"/>
      <c r="D9" s="3"/>
      <c r="E9" s="3">
        <v>208.87700000000001</v>
      </c>
      <c r="F9" s="3">
        <v>247.94</v>
      </c>
      <c r="G9" s="3">
        <v>250.709</v>
      </c>
      <c r="H9" s="3">
        <v>299.85899999999998</v>
      </c>
      <c r="I9" s="3">
        <v>324.25200000000001</v>
      </c>
      <c r="J9" s="3">
        <v>371.88400000000001</v>
      </c>
      <c r="K9" s="3">
        <v>371.69499999999999</v>
      </c>
      <c r="L9" s="3">
        <v>454.85899999999998</v>
      </c>
      <c r="M9" s="3"/>
      <c r="N9" s="3"/>
      <c r="Q9" s="3">
        <v>873.01099999999997</v>
      </c>
      <c r="R9" s="3">
        <v>1246.704</v>
      </c>
    </row>
    <row r="10" spans="1:18" s="2" customFormat="1" x14ac:dyDescent="0.2">
      <c r="B10" s="2" t="s">
        <v>23</v>
      </c>
      <c r="C10" s="3"/>
      <c r="D10" s="3"/>
      <c r="E10" s="3">
        <v>215.285</v>
      </c>
      <c r="F10" s="3">
        <v>244.00200000000001</v>
      </c>
      <c r="G10" s="3">
        <v>234.59200000000001</v>
      </c>
      <c r="H10" s="3">
        <v>301.90199999999999</v>
      </c>
      <c r="I10" s="3">
        <v>301.07799999999997</v>
      </c>
      <c r="J10" s="3">
        <v>338.39800000000002</v>
      </c>
      <c r="K10" s="3">
        <v>299.80900000000003</v>
      </c>
      <c r="L10" s="3">
        <v>308.30099999999999</v>
      </c>
      <c r="M10" s="3"/>
      <c r="N10" s="3"/>
      <c r="Q10" s="3">
        <v>887.86</v>
      </c>
      <c r="R10" s="3">
        <v>1175.97</v>
      </c>
    </row>
    <row r="11" spans="1:18" s="2" customFormat="1" x14ac:dyDescent="0.2">
      <c r="B11" s="2" t="s">
        <v>24</v>
      </c>
      <c r="C11" s="3"/>
      <c r="D11" s="3"/>
      <c r="E11" s="3">
        <v>94.575999999999993</v>
      </c>
      <c r="F11" s="3">
        <v>112.251</v>
      </c>
      <c r="G11" s="3">
        <v>117.527</v>
      </c>
      <c r="H11" s="3">
        <v>141.482</v>
      </c>
      <c r="I11" s="3">
        <v>150.85499999999999</v>
      </c>
      <c r="J11" s="3">
        <v>174.47200000000001</v>
      </c>
      <c r="K11" s="3">
        <v>149.863</v>
      </c>
      <c r="L11" s="3">
        <v>216.58600000000001</v>
      </c>
      <c r="M11" s="3"/>
      <c r="N11" s="3"/>
      <c r="Q11" s="3">
        <v>562.43200000000002</v>
      </c>
      <c r="R11" s="3">
        <v>584.33600000000001</v>
      </c>
    </row>
    <row r="12" spans="1:18" s="2" customFormat="1" x14ac:dyDescent="0.2">
      <c r="B12" s="2" t="s">
        <v>25</v>
      </c>
      <c r="C12" s="3"/>
      <c r="D12" s="3"/>
      <c r="E12" s="3">
        <f t="shared" ref="E12:J12" si="1">SUM(E9:E11)</f>
        <v>518.73800000000006</v>
      </c>
      <c r="F12" s="3">
        <f t="shared" si="1"/>
        <v>604.19299999999998</v>
      </c>
      <c r="G12" s="3">
        <f t="shared" si="1"/>
        <v>602.82800000000009</v>
      </c>
      <c r="H12" s="3">
        <f t="shared" si="1"/>
        <v>743.24299999999994</v>
      </c>
      <c r="I12" s="3">
        <f t="shared" si="1"/>
        <v>776.18499999999995</v>
      </c>
      <c r="J12" s="3">
        <f t="shared" si="1"/>
        <v>884.75400000000002</v>
      </c>
      <c r="K12" s="3">
        <f t="shared" ref="K12" si="2">SUM(K9:K11)</f>
        <v>821.36699999999996</v>
      </c>
      <c r="L12" s="3">
        <f>SUM(L9:L11)</f>
        <v>979.74599999999998</v>
      </c>
      <c r="M12" s="3"/>
      <c r="N12" s="3"/>
      <c r="Q12" s="3">
        <f>SUM(Q9:Q11)</f>
        <v>2323.3029999999999</v>
      </c>
      <c r="R12" s="3">
        <f>SUM(R9:R11)</f>
        <v>3007.01</v>
      </c>
    </row>
    <row r="13" spans="1:18" s="2" customFormat="1" x14ac:dyDescent="0.2">
      <c r="B13" s="2" t="s">
        <v>26</v>
      </c>
      <c r="C13" s="3"/>
      <c r="D13" s="3"/>
      <c r="E13" s="3">
        <f t="shared" ref="E13:J13" si="3">E8-E12</f>
        <v>56.106999999999971</v>
      </c>
      <c r="F13" s="3">
        <f t="shared" si="3"/>
        <v>251.92399999999998</v>
      </c>
      <c r="G13" s="3">
        <f t="shared" si="3"/>
        <v>52.181999999999903</v>
      </c>
      <c r="H13" s="3">
        <f t="shared" si="3"/>
        <v>30.251999999999953</v>
      </c>
      <c r="I13" s="3">
        <f t="shared" si="3"/>
        <v>23.15300000000002</v>
      </c>
      <c r="J13" s="3">
        <f t="shared" si="3"/>
        <v>167.37499999999989</v>
      </c>
      <c r="K13" s="3">
        <f t="shared" ref="K13" si="4">K8-K12</f>
        <v>-127.83300000000008</v>
      </c>
      <c r="L13" s="3">
        <f>L8-L12</f>
        <v>-343.76199999999994</v>
      </c>
      <c r="M13" s="3"/>
      <c r="N13" s="3"/>
      <c r="Q13" s="3">
        <f>Q8-Q12</f>
        <v>26.658000000000357</v>
      </c>
      <c r="R13" s="3">
        <f>R8-R12</f>
        <v>272.96199999999953</v>
      </c>
    </row>
    <row r="14" spans="1:18" s="2" customFormat="1" x14ac:dyDescent="0.2">
      <c r="B14" s="2" t="s">
        <v>28</v>
      </c>
      <c r="C14" s="3"/>
      <c r="D14" s="3"/>
      <c r="E14" s="3">
        <f>-39.614+17.167</f>
        <v>-22.446999999999996</v>
      </c>
      <c r="F14" s="3">
        <f>-40.166+13.101</f>
        <v>-27.064999999999998</v>
      </c>
      <c r="G14" s="3">
        <f>-13.185+11.001</f>
        <v>-2.1840000000000011</v>
      </c>
      <c r="H14" s="3">
        <f>-13.893+9.202</f>
        <v>-4.6910000000000007</v>
      </c>
      <c r="I14" s="3">
        <f>-13.284+8.125</f>
        <v>-5.1590000000000007</v>
      </c>
      <c r="J14" s="3">
        <f>-10.824+7.355</f>
        <v>-3.4689999999999994</v>
      </c>
      <c r="K14" s="3">
        <f>-15.444+7.962</f>
        <v>-7.4820000000000011</v>
      </c>
      <c r="L14" s="3">
        <f>13.595+17.616</f>
        <v>31.210999999999999</v>
      </c>
      <c r="M14" s="3"/>
      <c r="N14" s="3"/>
      <c r="Q14" s="3">
        <f>26.658-152.878</f>
        <v>-126.21999999999998</v>
      </c>
      <c r="R14" s="3">
        <f>-51.186+35.683</f>
        <v>-15.503</v>
      </c>
    </row>
    <row r="15" spans="1:18" x14ac:dyDescent="0.2">
      <c r="B15" s="2" t="s">
        <v>32</v>
      </c>
      <c r="E15" s="3">
        <f>+E12+E14</f>
        <v>496.29100000000005</v>
      </c>
      <c r="F15" s="3">
        <f>+F12+F14</f>
        <v>577.12799999999993</v>
      </c>
      <c r="G15" s="3">
        <f>+G12+G14</f>
        <v>600.64400000000012</v>
      </c>
      <c r="H15" s="3">
        <f>+H12+H14</f>
        <v>738.55199999999991</v>
      </c>
      <c r="I15" s="3">
        <f>+I13+I14</f>
        <v>17.994000000000021</v>
      </c>
      <c r="J15" s="3">
        <f>+J13+J14</f>
        <v>163.90599999999989</v>
      </c>
      <c r="K15" s="3">
        <f>+K13+K14</f>
        <v>-135.31500000000008</v>
      </c>
      <c r="L15" s="3">
        <f>+L13+L14</f>
        <v>-312.55099999999993</v>
      </c>
      <c r="Q15" s="3">
        <f>+Q13+Q14</f>
        <v>-99.561999999999628</v>
      </c>
      <c r="R15" s="3">
        <f>+R13+R14</f>
        <v>257.45899999999955</v>
      </c>
    </row>
    <row r="16" spans="1:18" s="2" customFormat="1" x14ac:dyDescent="0.2">
      <c r="B16" s="2" t="s">
        <v>31</v>
      </c>
      <c r="C16" s="3"/>
      <c r="D16" s="3"/>
      <c r="E16" s="3">
        <v>1.024</v>
      </c>
      <c r="F16" s="3">
        <v>1.903</v>
      </c>
      <c r="G16" s="3">
        <v>0</v>
      </c>
      <c r="H16" s="3">
        <v>15.651</v>
      </c>
      <c r="I16" s="3">
        <v>0</v>
      </c>
      <c r="J16" s="3">
        <v>2.9710000000000001</v>
      </c>
      <c r="K16" s="3">
        <v>0</v>
      </c>
      <c r="L16" s="3">
        <v>0</v>
      </c>
      <c r="M16" s="3"/>
      <c r="N16" s="3"/>
      <c r="Q16" s="3">
        <v>0</v>
      </c>
      <c r="R16" s="3">
        <v>0</v>
      </c>
    </row>
    <row r="17" spans="2:18" x14ac:dyDescent="0.2">
      <c r="B17" s="2" t="s">
        <v>30</v>
      </c>
      <c r="E17" s="3">
        <f t="shared" ref="E17:L17" si="5">+E15-E16</f>
        <v>495.26700000000005</v>
      </c>
      <c r="F17" s="3">
        <f t="shared" si="5"/>
        <v>575.22499999999991</v>
      </c>
      <c r="G17" s="3">
        <f t="shared" si="5"/>
        <v>600.64400000000012</v>
      </c>
      <c r="H17" s="3">
        <f t="shared" si="5"/>
        <v>722.90099999999995</v>
      </c>
      <c r="I17" s="3">
        <f t="shared" si="5"/>
        <v>17.994000000000021</v>
      </c>
      <c r="J17" s="3">
        <f t="shared" si="5"/>
        <v>160.93499999999989</v>
      </c>
      <c r="K17" s="3">
        <f t="shared" si="5"/>
        <v>-135.31500000000008</v>
      </c>
      <c r="L17" s="3">
        <f t="shared" si="5"/>
        <v>-312.55099999999993</v>
      </c>
      <c r="Q17" s="3">
        <f>+Q15-Q16</f>
        <v>-99.561999999999628</v>
      </c>
      <c r="R17" s="3">
        <f>+R15-R16</f>
        <v>257.45899999999955</v>
      </c>
    </row>
    <row r="18" spans="2:18" x14ac:dyDescent="0.2">
      <c r="B18" t="s">
        <v>29</v>
      </c>
      <c r="E18" s="7">
        <f t="shared" ref="E18:L18" si="6">+E17/E19</f>
        <v>0.61418333471811781</v>
      </c>
      <c r="F18" s="7">
        <f t="shared" si="6"/>
        <v>0.70461483056660701</v>
      </c>
      <c r="G18" s="7">
        <f t="shared" si="6"/>
        <v>0.68866424287452133</v>
      </c>
      <c r="H18" s="7">
        <f t="shared" si="6"/>
        <v>0.8317045951356451</v>
      </c>
      <c r="I18" s="7">
        <f t="shared" si="6"/>
        <v>2.2549296039399262E-2</v>
      </c>
      <c r="J18" s="7">
        <f t="shared" si="6"/>
        <v>0.18604557067384933</v>
      </c>
      <c r="K18" s="7">
        <f t="shared" si="6"/>
        <v>-0.16136014023539522</v>
      </c>
      <c r="L18" s="7">
        <f t="shared" si="6"/>
        <v>-0.40758466271189303</v>
      </c>
      <c r="Q18" s="7">
        <f>+Q17/Q19</f>
        <v>-0.1263700068920782</v>
      </c>
      <c r="R18" s="7">
        <f>+R17/R19</f>
        <v>0.32280305376435708</v>
      </c>
    </row>
    <row r="19" spans="2:18" s="2" customFormat="1" x14ac:dyDescent="0.2">
      <c r="B19" s="2" t="s">
        <v>1</v>
      </c>
      <c r="C19" s="3"/>
      <c r="D19" s="3"/>
      <c r="E19" s="3">
        <v>806.38300000000004</v>
      </c>
      <c r="F19" s="3">
        <v>816.36800000000005</v>
      </c>
      <c r="G19" s="3">
        <v>872.18700000000001</v>
      </c>
      <c r="H19" s="3">
        <v>869.18</v>
      </c>
      <c r="I19" s="3">
        <v>797.98500000000001</v>
      </c>
      <c r="J19" s="3">
        <v>865.03</v>
      </c>
      <c r="K19" s="3">
        <v>838.59</v>
      </c>
      <c r="L19" s="3">
        <v>766.83699999999999</v>
      </c>
      <c r="M19" s="3"/>
      <c r="N19" s="3"/>
      <c r="Q19" s="3">
        <v>787.86099999999999</v>
      </c>
      <c r="R19" s="3">
        <v>797.57299999999998</v>
      </c>
    </row>
    <row r="21" spans="2:18" x14ac:dyDescent="0.2">
      <c r="B21" s="2" t="s">
        <v>33</v>
      </c>
      <c r="I21" s="10">
        <f>+I6/E6-1</f>
        <v>0.37125800949122723</v>
      </c>
      <c r="J21" s="10">
        <f>+J6/F6-1</f>
        <v>0.21580306600022814</v>
      </c>
      <c r="K21" s="10">
        <f>+K6/G6-1</f>
        <v>0.15923082417486945</v>
      </c>
      <c r="L21" s="10">
        <f>+L6/H6-1</f>
        <v>-1.1564757855794472E-2</v>
      </c>
    </row>
    <row r="22" spans="2:18" x14ac:dyDescent="0.2">
      <c r="B22" t="s">
        <v>34</v>
      </c>
      <c r="I22" s="10"/>
      <c r="J22" s="10">
        <f>J3/F3-1</f>
        <v>0.12467260345730735</v>
      </c>
      <c r="K22" s="10">
        <f>K3/G3-1</f>
        <v>0.15890688259109309</v>
      </c>
      <c r="L22" s="10">
        <f>L3/H3-1</f>
        <v>0.165686274509804</v>
      </c>
    </row>
    <row r="23" spans="2:18" x14ac:dyDescent="0.2">
      <c r="B23" t="s">
        <v>21</v>
      </c>
      <c r="F23" s="10">
        <f t="shared" ref="F23:L23" si="7">+F8/F6</f>
        <v>0.66415032570725063</v>
      </c>
      <c r="G23" s="10">
        <f t="shared" si="7"/>
        <v>0.63223804991805155</v>
      </c>
      <c r="H23" s="10">
        <f t="shared" si="7"/>
        <v>0.6497626481926233</v>
      </c>
      <c r="I23" s="10">
        <f t="shared" si="7"/>
        <v>0.62262612194728684</v>
      </c>
      <c r="J23" s="10">
        <f t="shared" si="7"/>
        <v>0.67133459246308747</v>
      </c>
      <c r="K23" s="10">
        <f t="shared" si="7"/>
        <v>0.57747147339181859</v>
      </c>
      <c r="L23" s="10">
        <f t="shared" si="7"/>
        <v>0.54049937959988437</v>
      </c>
    </row>
  </sheetData>
  <hyperlinks>
    <hyperlink ref="A1" location="Main!A1" display="Main" xr:uid="{35BC52BD-A4F9-43E1-955B-007F061693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2022-07-22T11:47:08Z</dcterms:created>
  <dcterms:modified xsi:type="dcterms:W3CDTF">2025-10-16T17:46:28Z</dcterms:modified>
</cp:coreProperties>
</file>