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7EB23B3-DABA-41C0-BDB0-B20AEE784983}" xr6:coauthVersionLast="47" xr6:coauthVersionMax="47" xr10:uidLastSave="{00000000-0000-0000-0000-000000000000}"/>
  <bookViews>
    <workbookView xWindow="6765" yWindow="2025" windowWidth="18075" windowHeight="16020" activeTab="1" xr2:uid="{3366C879-4D08-45DA-BDB1-655EABC777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17" i="2"/>
  <c r="D16" i="2"/>
  <c r="C5" i="2"/>
  <c r="C7" i="2" s="1"/>
  <c r="C9" i="2" s="1"/>
  <c r="C11" i="2" s="1"/>
  <c r="C12" i="2" s="1"/>
  <c r="E22" i="2"/>
  <c r="D22" i="2"/>
  <c r="D17" i="2"/>
  <c r="E17" i="2"/>
  <c r="E16" i="2"/>
  <c r="F16" i="2"/>
  <c r="D8" i="2"/>
  <c r="D5" i="2"/>
  <c r="D7" i="2" s="1"/>
  <c r="E8" i="2"/>
  <c r="E5" i="2"/>
  <c r="E7" i="2" s="1"/>
  <c r="E9" i="2" s="1"/>
  <c r="E11" i="2" s="1"/>
  <c r="E12" i="2" s="1"/>
  <c r="H22" i="2"/>
  <c r="G22" i="2"/>
  <c r="F22" i="2"/>
  <c r="H17" i="2"/>
  <c r="G17" i="2"/>
  <c r="F17" i="2"/>
  <c r="G16" i="2"/>
  <c r="H16" i="2"/>
  <c r="F8" i="2"/>
  <c r="G8" i="2"/>
  <c r="H8" i="2"/>
  <c r="H7" i="2"/>
  <c r="H9" i="2" s="1"/>
  <c r="H11" i="2" s="1"/>
  <c r="H12" i="2" s="1"/>
  <c r="G7" i="2"/>
  <c r="G9" i="2" s="1"/>
  <c r="G11" i="2" s="1"/>
  <c r="G12" i="2" s="1"/>
  <c r="F7" i="2"/>
  <c r="F9" i="2" s="1"/>
  <c r="F11" i="2" s="1"/>
  <c r="F12" i="2" s="1"/>
  <c r="H5" i="2"/>
  <c r="G5" i="2"/>
  <c r="F5" i="2"/>
  <c r="G2" i="2"/>
  <c r="H2" i="2" s="1"/>
  <c r="K4" i="1"/>
  <c r="K7" i="1"/>
  <c r="K6" i="1"/>
  <c r="K5" i="1"/>
  <c r="D9" i="2" l="1"/>
  <c r="D11" i="2" s="1"/>
  <c r="D12" i="2" s="1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<sst xmlns="http://schemas.openxmlformats.org/spreadsheetml/2006/main" count="26" uniqueCount="23">
  <si>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</si>
  <si>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</si>
  <si>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</si>
  <si>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</si>
  <si>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</si>
  <si>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</si>
  <si>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</si>
  <si>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</si>
  <si>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</si>
  <si>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</si>
  <si>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</si>
  <si>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Operating Income</t>
  </si>
  <si>
    <t>EPS</t>
  </si>
  <si>
    <t>Net Income</t>
  </si>
  <si>
    <t>Taxes</t>
  </si>
  <si>
    <t>Pretax Income</t>
  </si>
  <si>
    <t>Interest Income</t>
  </si>
  <si>
    <t>Revenue y/y</t>
  </si>
  <si>
    <t>GM</t>
  </si>
  <si>
    <t>CFFO</t>
  </si>
  <si>
    <t>CapEx</t>
  </si>
  <si>
    <t>FCF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</si>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</sst>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8BA988-F806-4532-A08B-5F71A13EC5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34928</xdr:colOff>
      <xdr:row>0</xdr:row>
      <xdr:rowOff>0</xdr:rowOff>
    </xdr:from>
    <xdr:to>
      <xdr:col>8</xdr:col>
      <xdr:colOff>34928</xdr:colOff>
      <xdr:row>31</xdr:row>
      <xdr:rowOff>115303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352178-F15E-DE68-755E-8B9E127AEBE7}"/>
            </a:ext>
          </a:extLst>
        </xdr:cNvPr>
        <xdr:cNvCxnSpPr/>
      </xdr:nvCxnSpPr>
      <xdr:spPr>
        <a:xfrm>
          <a:off x="5096167" y="0"/>
          <a:ext cx="0" cy="50812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7B0E-1B15-4F4D-B26D-F4C69564A59E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8.98</v>
      </c>
    </row>
    <row r="3" spans="10:12" x14ac:dyDescent="0.2">
      <c r="J3" t="s">
        <v>1</v>
      </c>
      <c r="K3" s="2">
        <v>864.61712999999997</v>
      </c>
      <c r="L3" s="5" t="s">
        <v>22</v>
      </c>
    </row>
    <row r="4" spans="10:12" x14ac:dyDescent="0.2">
      <c r="J4" t="s">
        <v>2</v>
      </c>
      <c r="K4" s="2">
        <f>+K2*K3</f>
        <v>7764.2618274000006</v>
      </c>
    </row>
    <row r="5" spans="10:12" x14ac:dyDescent="0.2">
      <c r="J5" t="s">
        <v>3</v>
      </c>
      <c r="K5" s="2">
        <f>1319+1790+2269</f>
        <v>5378</v>
      </c>
      <c r="L5" s="5" t="s">
        <v>22</v>
      </c>
    </row>
    <row r="6" spans="10:12" x14ac:dyDescent="0.2">
      <c r="J6" t="s">
        <v>4</v>
      </c>
      <c r="K6" s="2">
        <f>1505+8044</f>
        <v>9549</v>
      </c>
      <c r="L6" s="5" t="s">
        <v>22</v>
      </c>
    </row>
    <row r="7" spans="10:12" x14ac:dyDescent="0.2">
      <c r="J7" t="s">
        <v>5</v>
      </c>
      <c r="K7" s="2">
        <f>+K4-K5+K6</f>
        <v>11935.261827400001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38AE-FC2E-43EA-B929-D0B1C7B1B127}">
  <dimension ref="A1:I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RowHeight="12.75" x14ac:dyDescent="0.2"/>
  <cols>
    <col min="1" max="1" width="5" bestFit="1" customWidth="1"/>
    <col min="2" max="2" width="16" bestFit="1" customWidth="1"/>
  </cols>
  <sheetData>
    <row r="1" spans="1:9" x14ac:dyDescent="0.2">
      <c r="A1" s="6" t="s">
        <v>6</v>
      </c>
    </row>
    <row r="2" spans="1:9" x14ac:dyDescent="0.2">
      <c r="C2">
        <v>2019</v>
      </c>
      <c r="D2">
        <v>2020</v>
      </c>
      <c r="E2">
        <v>2021</v>
      </c>
      <c r="F2">
        <v>2022</v>
      </c>
      <c r="G2">
        <f>+F2+1</f>
        <v>2023</v>
      </c>
      <c r="H2">
        <f>+G2+1</f>
        <v>2024</v>
      </c>
      <c r="I2">
        <v>2025</v>
      </c>
    </row>
    <row r="3" spans="1:9" s="3" customFormat="1" x14ac:dyDescent="0.2">
      <c r="B3" s="3" t="s">
        <v>7</v>
      </c>
      <c r="C3" s="3">
        <v>120074</v>
      </c>
      <c r="D3" s="3">
        <v>121982</v>
      </c>
      <c r="E3" s="3">
        <v>132509</v>
      </c>
      <c r="F3" s="3">
        <v>132703</v>
      </c>
      <c r="G3" s="3">
        <v>139081</v>
      </c>
      <c r="H3" s="3">
        <v>147658</v>
      </c>
    </row>
    <row r="4" spans="1:9" s="2" customFormat="1" x14ac:dyDescent="0.2">
      <c r="B4" s="2" t="s">
        <v>8</v>
      </c>
      <c r="C4" s="2">
        <v>91915</v>
      </c>
      <c r="D4" s="2">
        <v>95905</v>
      </c>
      <c r="E4" s="2">
        <v>104442</v>
      </c>
      <c r="F4" s="2">
        <v>104437</v>
      </c>
      <c r="G4" s="2">
        <v>112009</v>
      </c>
      <c r="H4" s="2">
        <v>121134</v>
      </c>
    </row>
    <row r="5" spans="1:9" s="2" customFormat="1" x14ac:dyDescent="0.2">
      <c r="B5" s="2" t="s">
        <v>9</v>
      </c>
      <c r="C5" s="2">
        <f t="shared" ref="C5:H5" si="0">+C3-C4</f>
        <v>28159</v>
      </c>
      <c r="D5" s="2">
        <f t="shared" si="0"/>
        <v>26077</v>
      </c>
      <c r="E5" s="2">
        <f t="shared" si="0"/>
        <v>28067</v>
      </c>
      <c r="F5" s="2">
        <f t="shared" si="0"/>
        <v>28266</v>
      </c>
      <c r="G5" s="2">
        <f t="shared" si="0"/>
        <v>27072</v>
      </c>
      <c r="H5" s="2">
        <f t="shared" si="0"/>
        <v>26524</v>
      </c>
    </row>
    <row r="6" spans="1:9" s="2" customFormat="1" x14ac:dyDescent="0.2">
      <c r="B6" s="2" t="s">
        <v>10</v>
      </c>
      <c r="C6" s="2">
        <v>23557</v>
      </c>
      <c r="D6" s="2">
        <v>25436</v>
      </c>
      <c r="E6" s="2">
        <v>24586</v>
      </c>
      <c r="F6" s="2">
        <v>27295</v>
      </c>
      <c r="G6" s="2">
        <v>34205</v>
      </c>
      <c r="H6" s="2">
        <v>28113</v>
      </c>
    </row>
    <row r="7" spans="1:9" s="2" customFormat="1" x14ac:dyDescent="0.2">
      <c r="B7" s="2" t="s">
        <v>11</v>
      </c>
      <c r="C7" s="2">
        <f t="shared" ref="C7:H7" si="1">+C5-C6</f>
        <v>4602</v>
      </c>
      <c r="D7" s="2">
        <f t="shared" si="1"/>
        <v>641</v>
      </c>
      <c r="E7" s="2">
        <f t="shared" si="1"/>
        <v>3481</v>
      </c>
      <c r="F7" s="2">
        <f t="shared" si="1"/>
        <v>971</v>
      </c>
      <c r="G7" s="2">
        <f t="shared" si="1"/>
        <v>-7133</v>
      </c>
      <c r="H7" s="2">
        <f t="shared" si="1"/>
        <v>-1589</v>
      </c>
    </row>
    <row r="8" spans="1:9" x14ac:dyDescent="0.2">
      <c r="B8" s="2" t="s">
        <v>16</v>
      </c>
      <c r="C8" s="2">
        <v>243</v>
      </c>
      <c r="D8" s="2">
        <f>77-613</f>
        <v>-536</v>
      </c>
      <c r="E8" s="2">
        <f>558-905</f>
        <v>-347</v>
      </c>
      <c r="F8" s="2">
        <f>2998-400</f>
        <v>2598</v>
      </c>
      <c r="G8" s="2">
        <f>2043-580</f>
        <v>1463</v>
      </c>
      <c r="H8" s="2">
        <f>340-482</f>
        <v>-142</v>
      </c>
    </row>
    <row r="9" spans="1:9" x14ac:dyDescent="0.2">
      <c r="B9" s="2" t="s">
        <v>15</v>
      </c>
      <c r="C9" s="2">
        <f t="shared" ref="C9:H9" si="2">+C7+C8</f>
        <v>4845</v>
      </c>
      <c r="D9" s="2">
        <f t="shared" si="2"/>
        <v>105</v>
      </c>
      <c r="E9" s="2">
        <f t="shared" si="2"/>
        <v>3134</v>
      </c>
      <c r="F9" s="2">
        <f t="shared" si="2"/>
        <v>3569</v>
      </c>
      <c r="G9" s="2">
        <f t="shared" si="2"/>
        <v>-5670</v>
      </c>
      <c r="H9" s="2">
        <f t="shared" si="2"/>
        <v>-1731</v>
      </c>
    </row>
    <row r="10" spans="1:9" x14ac:dyDescent="0.2">
      <c r="B10" s="2" t="s">
        <v>14</v>
      </c>
      <c r="C10" s="2">
        <v>577</v>
      </c>
      <c r="D10" s="2">
        <v>0</v>
      </c>
      <c r="E10" s="2">
        <v>667</v>
      </c>
      <c r="F10" s="2">
        <v>-30</v>
      </c>
      <c r="G10" s="2">
        <v>-1858</v>
      </c>
      <c r="H10" s="2">
        <v>1246</v>
      </c>
    </row>
    <row r="11" spans="1:9" x14ac:dyDescent="0.2">
      <c r="B11" t="s">
        <v>13</v>
      </c>
      <c r="C11" s="2">
        <f t="shared" ref="C11:H11" si="3">+C9-C10</f>
        <v>4268</v>
      </c>
      <c r="D11" s="2">
        <f t="shared" si="3"/>
        <v>105</v>
      </c>
      <c r="E11" s="2">
        <f t="shared" si="3"/>
        <v>2467</v>
      </c>
      <c r="F11" s="2">
        <f t="shared" si="3"/>
        <v>3599</v>
      </c>
      <c r="G11" s="2">
        <f t="shared" si="3"/>
        <v>-3812</v>
      </c>
      <c r="H11" s="2">
        <f t="shared" si="3"/>
        <v>-2977</v>
      </c>
    </row>
    <row r="12" spans="1:9" x14ac:dyDescent="0.2">
      <c r="B12" t="s">
        <v>12</v>
      </c>
      <c r="C12" s="1">
        <f t="shared" ref="C12:H12" si="4">+C11/C13</f>
        <v>4.6215484569572283</v>
      </c>
      <c r="D12" s="1">
        <f t="shared" si="4"/>
        <v>0.11927751902760424</v>
      </c>
      <c r="E12" s="1">
        <f t="shared" si="4"/>
        <v>2.8474145891043401</v>
      </c>
      <c r="F12" s="1">
        <f t="shared" si="4"/>
        <v>4.1563690957385377</v>
      </c>
      <c r="G12" s="1">
        <f t="shared" si="4"/>
        <v>-4.4161260426320661</v>
      </c>
      <c r="H12" s="1">
        <f t="shared" si="4"/>
        <v>-3.4491947630633759</v>
      </c>
    </row>
    <row r="13" spans="1:9" s="2" customFormat="1" x14ac:dyDescent="0.2">
      <c r="B13" s="2" t="s">
        <v>1</v>
      </c>
      <c r="C13" s="2">
        <v>923.5</v>
      </c>
      <c r="D13" s="2">
        <v>880.3</v>
      </c>
      <c r="E13" s="2">
        <v>866.4</v>
      </c>
      <c r="F13" s="2">
        <v>865.9</v>
      </c>
      <c r="G13" s="2">
        <v>863.2</v>
      </c>
      <c r="H13" s="2">
        <v>863.1</v>
      </c>
    </row>
    <row r="16" spans="1:9" x14ac:dyDescent="0.2">
      <c r="B16" t="s">
        <v>17</v>
      </c>
      <c r="D16" s="4">
        <f>+D3/C3-1</f>
        <v>1.5890201042690233E-2</v>
      </c>
      <c r="E16" s="4">
        <f>+E3/D3-1</f>
        <v>8.6299617976422827E-2</v>
      </c>
      <c r="F16" s="4">
        <f>+F3/E3-1</f>
        <v>1.4640514983887964E-3</v>
      </c>
      <c r="G16" s="4">
        <f>+G3/F3-1</f>
        <v>4.8062214117239321E-2</v>
      </c>
      <c r="H16" s="4">
        <f>+H3/G3-1</f>
        <v>6.1669099301845609E-2</v>
      </c>
    </row>
    <row r="17" spans="2:8" x14ac:dyDescent="0.2">
      <c r="B17" t="s">
        <v>18</v>
      </c>
      <c r="C17" s="4">
        <f t="shared" ref="C17:H17" si="5">+C5/C3</f>
        <v>0.23451371654146611</v>
      </c>
      <c r="D17" s="4">
        <f t="shared" si="5"/>
        <v>0.21377744257349446</v>
      </c>
      <c r="E17" s="4">
        <f t="shared" si="5"/>
        <v>0.21181202786225842</v>
      </c>
      <c r="F17" s="4">
        <f t="shared" si="5"/>
        <v>0.21300196679803773</v>
      </c>
      <c r="G17" s="4">
        <f t="shared" si="5"/>
        <v>0.19464916128011733</v>
      </c>
      <c r="H17" s="4">
        <f t="shared" si="5"/>
        <v>0.17963131018976283</v>
      </c>
    </row>
    <row r="20" spans="2:8" x14ac:dyDescent="0.2">
      <c r="B20" t="s">
        <v>19</v>
      </c>
      <c r="C20" s="2">
        <v>5594</v>
      </c>
      <c r="D20" s="2">
        <v>5484</v>
      </c>
      <c r="E20" s="2">
        <v>5555</v>
      </c>
      <c r="F20" s="2">
        <v>3899</v>
      </c>
      <c r="G20" s="2">
        <v>2258</v>
      </c>
      <c r="H20" s="2">
        <v>1018</v>
      </c>
    </row>
    <row r="21" spans="2:8" x14ac:dyDescent="0.2">
      <c r="B21" t="s">
        <v>20</v>
      </c>
      <c r="C21" s="2">
        <v>1702</v>
      </c>
      <c r="D21" s="2">
        <v>1374</v>
      </c>
      <c r="E21" s="2">
        <v>1379</v>
      </c>
      <c r="F21" s="2">
        <v>1734</v>
      </c>
      <c r="G21" s="2">
        <v>2117</v>
      </c>
      <c r="H21" s="2">
        <v>1381</v>
      </c>
    </row>
    <row r="22" spans="2:8" x14ac:dyDescent="0.2">
      <c r="B22" t="s">
        <v>21</v>
      </c>
      <c r="C22" s="2">
        <f t="shared" ref="C22:E22" si="6">+C20-C21</f>
        <v>3892</v>
      </c>
      <c r="D22" s="2">
        <f t="shared" si="6"/>
        <v>4110</v>
      </c>
      <c r="E22" s="2">
        <f t="shared" si="6"/>
        <v>4176</v>
      </c>
      <c r="F22" s="2">
        <f>+F20-F21</f>
        <v>2165</v>
      </c>
      <c r="G22" s="2">
        <f>+G20-G21</f>
        <v>141</v>
      </c>
      <c r="H22" s="2">
        <f>+H20-H21</f>
        <v>-363</v>
      </c>
    </row>
  </sheetData>
  <hyperlinks>
    <hyperlink ref="A1" location="Main!A1" display="Main" xr:uid="{E9BC4DEC-23D5-4A71-9BE9-84C8266D4C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2024-12-09T15:13:31Z</dcterms:created>
  <dcterms:modified xsi:type="dcterms:W3CDTF">2025-10-16T15:31:27Z</dcterms:modified>
</cp:coreProperties>
</file>