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t301\Desktop\"/>
    </mc:Choice>
  </mc:AlternateContent>
  <bookViews>
    <workbookView xWindow="7785" yWindow="285" windowWidth="19440" windowHeight="7995" tabRatio="930"/>
  </bookViews>
  <sheets>
    <sheet name="Agenda" sheetId="11" r:id="rId1"/>
    <sheet name="Excel Functions" sheetId="3" r:id="rId2"/>
    <sheet name="Pivot Practice" sheetId="6" r:id="rId3"/>
    <sheet name="Security Analysis" sheetId="7" r:id="rId4"/>
    <sheet name="Advanced Filters" sheetId="9" r:id="rId5"/>
    <sheet name="Financial Data" sheetId="2" r:id="rId6"/>
    <sheet name="Data" sheetId="1" r:id="rId7"/>
    <sheet name="Data Cleaning" sheetId="19" r:id="rId8"/>
    <sheet name="Excel Reporting" sheetId="20" r:id="rId9"/>
    <sheet name="Basic UDFs" sheetId="14" state="hidden" r:id="rId10"/>
    <sheet name="SET100_2011H1" sheetId="16" r:id="rId11"/>
    <sheet name="SET100_2011H2" sheetId="17" r:id="rId12"/>
    <sheet name="VLOOKUP-TRUE" sheetId="18" r:id="rId13"/>
  </sheets>
  <definedNames>
    <definedName name="_xlnm._FilterDatabase" localSheetId="4" hidden="1">'Advanced Filters'!$A$1:$E$13</definedName>
    <definedName name="_xlnm._FilterDatabase" localSheetId="7" hidden="1">'Data Cleaning'!$A$104:$E$104</definedName>
    <definedName name="_xlnm._FilterDatabase" localSheetId="10" hidden="1">SET100_2011H1!$F$6:$I$118</definedName>
    <definedName name="_xlnm._FilterDatabase" localSheetId="11" hidden="1">SET100_2011H2!$D$1:$D$117</definedName>
    <definedName name="C_GREATER">'Advanced Filters'!$I$14:$I$15</definedName>
    <definedName name="C_STOCK">SET100_2011H1!$K$6:$K$7</definedName>
    <definedName name="C_TWO">'Advanced Filters'!$I$26:$J$27</definedName>
    <definedName name="_xlnm.Criteria" localSheetId="4">'Advanced Filters'!$I$14:$I$15</definedName>
    <definedName name="_xlnm.Criteria" localSheetId="10">SET100_2011H1!$K$6:$K$7</definedName>
    <definedName name="_xlnm.Extract" localSheetId="4">'Advanced Filters'!$K$14:$O$14</definedName>
    <definedName name="_xlnm.Extract" localSheetId="10">SET100_2011H1!$M$6:$P$6</definedName>
    <definedName name="MARKET_RETURN">Data!$AT$111:$AT$160</definedName>
    <definedName name="MYSTOCKLIST">'Data Cleaning'!$N$6:$N$8</definedName>
    <definedName name="P5TH">'Data Cleaning'!$M$142</definedName>
    <definedName name="P95TH">'Data Cleaning'!$N$142</definedName>
    <definedName name="RANGE_H1">SET100_2011H1!$D$2:$D$106</definedName>
    <definedName name="RANGE_H2">SET100_2011H2!$D$2:$D$107</definedName>
    <definedName name="RETURNS">'Data Cleaning'!$E$142:$E$389</definedName>
    <definedName name="SELECTIONS">Data!$A$163:$A$167</definedName>
    <definedName name="SOURCE">'Advanced Filters'!$K$2:$O$11</definedName>
    <definedName name="STOCKDATA">SET100_2011H1!$F$6:$I$118</definedName>
    <definedName name="STOCKLIST">'Financial Data'!$A$3:$A$46</definedName>
    <definedName name="TAB_FINDATA">'Financial Data'!$A$2:$AE$46</definedName>
    <definedName name="TAB_FINDATA_HEADER">'Financial Data'!$A$2:$AE$2</definedName>
    <definedName name="TAB_MCAPS">Data!$C$2:$AT$52</definedName>
    <definedName name="TAB_MPRICES">Data!$C$56:$AT$106</definedName>
    <definedName name="TAB_MRETURNS">Data!$C$110:$AT$161</definedName>
    <definedName name="TAB_PAST">Data!$C$171:$AT$172</definedName>
    <definedName name="TAB_PID">'Excel Functions'!$B$21:$F$26</definedName>
    <definedName name="TAB_TSPRICES">'Data Cleaning'!$G$19:$J$24</definedName>
    <definedName name="TAB_TSVOLUME">'Data Cleaning'!$N$19:$Q$24</definedName>
  </definedNames>
  <calcPr calcId="152511"/>
  <pivotCaches>
    <pivotCache cacheId="0" r:id="rId14"/>
  </pivotCaches>
</workbook>
</file>

<file path=xl/calcChain.xml><?xml version="1.0" encoding="utf-8"?>
<calcChain xmlns="http://schemas.openxmlformats.org/spreadsheetml/2006/main">
  <c r="D161" i="1" l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C161" i="1"/>
  <c r="U6" i="20" a="1"/>
  <c r="U6" i="20" s="1"/>
  <c r="U7" i="20" a="1"/>
  <c r="U7" i="20" s="1"/>
  <c r="U8" i="20" a="1"/>
  <c r="U8" i="20" s="1"/>
  <c r="U9" i="20" a="1"/>
  <c r="U9" i="20" s="1"/>
  <c r="U10" i="20" a="1"/>
  <c r="U10" i="20" s="1"/>
  <c r="U11" i="20" a="1"/>
  <c r="U11" i="20" s="1"/>
  <c r="U12" i="20" a="1"/>
  <c r="U12" i="20" s="1"/>
  <c r="U13" i="20" a="1"/>
  <c r="U13" i="20" s="1"/>
  <c r="U14" i="20" a="1"/>
  <c r="U14" i="20" s="1"/>
  <c r="U15" i="20" a="1"/>
  <c r="U15" i="20" s="1"/>
  <c r="U16" i="20" a="1"/>
  <c r="U16" i="20" s="1"/>
  <c r="U17" i="20" a="1"/>
  <c r="U17" i="20" s="1"/>
  <c r="U18" i="20" a="1"/>
  <c r="U18" i="20" s="1"/>
  <c r="U19" i="20" a="1"/>
  <c r="U19" i="20" s="1"/>
  <c r="U5" i="20" a="1"/>
  <c r="U5" i="20" s="1"/>
  <c r="R6" i="20" a="1"/>
  <c r="R6" i="20" s="1"/>
  <c r="C8" i="20" s="1"/>
  <c r="R7" i="20" a="1"/>
  <c r="R7" i="20" s="1"/>
  <c r="R8" i="20" a="1"/>
  <c r="R8" i="20" s="1"/>
  <c r="R9" i="20" a="1"/>
  <c r="R9" i="20" s="1"/>
  <c r="R10" i="20" a="1"/>
  <c r="R10" i="20" s="1"/>
  <c r="R11" i="20" a="1"/>
  <c r="R11" i="20" s="1"/>
  <c r="R12" i="20" a="1"/>
  <c r="R12" i="20" s="1"/>
  <c r="R13" i="20" a="1"/>
  <c r="R13" i="20" s="1"/>
  <c r="R14" i="20" a="1"/>
  <c r="R14" i="20" s="1"/>
  <c r="R15" i="20" a="1"/>
  <c r="R15" i="20" s="1"/>
  <c r="R16" i="20" a="1"/>
  <c r="R16" i="20" s="1"/>
  <c r="R17" i="20" a="1"/>
  <c r="R17" i="20" s="1"/>
  <c r="R18" i="20" a="1"/>
  <c r="R18" i="20" s="1"/>
  <c r="R19" i="20" a="1"/>
  <c r="R19" i="20" s="1"/>
  <c r="R5" i="20" a="1"/>
  <c r="R5" i="20" s="1"/>
  <c r="C6" i="20" s="1"/>
  <c r="O6" i="20" a="1"/>
  <c r="O6" i="20" s="1"/>
  <c r="C7" i="20" s="1"/>
  <c r="O7" i="20" a="1"/>
  <c r="O7" i="20" s="1"/>
  <c r="O8" i="20" a="1"/>
  <c r="O8" i="20" s="1"/>
  <c r="O9" i="20" a="1"/>
  <c r="O9" i="20" s="1"/>
  <c r="O10" i="20" a="1"/>
  <c r="O10" i="20" s="1"/>
  <c r="O11" i="20" a="1"/>
  <c r="O11" i="20" s="1"/>
  <c r="O12" i="20" a="1"/>
  <c r="O12" i="20" s="1"/>
  <c r="O13" i="20" a="1"/>
  <c r="O13" i="20" s="1"/>
  <c r="O14" i="20" a="1"/>
  <c r="O14" i="20" s="1"/>
  <c r="O15" i="20" a="1"/>
  <c r="O15" i="20" s="1"/>
  <c r="O16" i="20" a="1"/>
  <c r="O16" i="20" s="1"/>
  <c r="O17" i="20" a="1"/>
  <c r="O17" i="20" s="1"/>
  <c r="O18" i="20" a="1"/>
  <c r="O18" i="20" s="1"/>
  <c r="O19" i="20" a="1"/>
  <c r="O19" i="20" s="1"/>
  <c r="O5" i="20" a="1"/>
  <c r="O5" i="20" s="1"/>
  <c r="C5" i="20" s="1"/>
  <c r="F140" i="19"/>
  <c r="H144" i="19"/>
  <c r="H145" i="19"/>
  <c r="H146" i="19"/>
  <c r="H147" i="19"/>
  <c r="H148" i="19"/>
  <c r="H149" i="19"/>
  <c r="H150" i="19"/>
  <c r="H151" i="19"/>
  <c r="H152" i="19"/>
  <c r="H153" i="19"/>
  <c r="H154" i="19"/>
  <c r="H155" i="19"/>
  <c r="H156" i="19"/>
  <c r="H157" i="19"/>
  <c r="H158" i="19"/>
  <c r="H159" i="19"/>
  <c r="H160" i="19"/>
  <c r="H161" i="19"/>
  <c r="H162" i="19"/>
  <c r="H163" i="19"/>
  <c r="H164" i="19"/>
  <c r="H165" i="19"/>
  <c r="H166" i="19"/>
  <c r="H167" i="19"/>
  <c r="H168" i="19"/>
  <c r="H169" i="19"/>
  <c r="H170" i="19"/>
  <c r="H171" i="19"/>
  <c r="H172" i="19"/>
  <c r="H173" i="19"/>
  <c r="H174" i="19"/>
  <c r="H175" i="19"/>
  <c r="H176" i="19"/>
  <c r="H177" i="19"/>
  <c r="H178" i="19"/>
  <c r="H179" i="19"/>
  <c r="H180" i="19"/>
  <c r="H181" i="19"/>
  <c r="H182" i="19"/>
  <c r="H183" i="19"/>
  <c r="H184" i="19"/>
  <c r="H185" i="19"/>
  <c r="H186" i="19"/>
  <c r="H187" i="19"/>
  <c r="H188" i="19"/>
  <c r="H189" i="19"/>
  <c r="H190" i="19"/>
  <c r="H191" i="19"/>
  <c r="H192" i="19"/>
  <c r="H193" i="19"/>
  <c r="H194" i="19"/>
  <c r="H195" i="19"/>
  <c r="H196" i="19"/>
  <c r="H197" i="19"/>
  <c r="H198" i="19"/>
  <c r="H199" i="19"/>
  <c r="H200" i="19"/>
  <c r="H201" i="19"/>
  <c r="H202" i="19"/>
  <c r="H203" i="19"/>
  <c r="H204" i="19"/>
  <c r="H205" i="19"/>
  <c r="H206" i="19"/>
  <c r="H207" i="19"/>
  <c r="H208" i="19"/>
  <c r="H209" i="19"/>
  <c r="H210" i="19"/>
  <c r="H211" i="19"/>
  <c r="H212" i="19"/>
  <c r="H213" i="19"/>
  <c r="H214" i="19"/>
  <c r="H215" i="19"/>
  <c r="H216" i="19"/>
  <c r="H217" i="19"/>
  <c r="H218" i="19"/>
  <c r="H219" i="19"/>
  <c r="H220" i="19"/>
  <c r="H221" i="19"/>
  <c r="H222" i="19"/>
  <c r="H223" i="19"/>
  <c r="H224" i="19"/>
  <c r="H225" i="19"/>
  <c r="H226" i="19"/>
  <c r="H227" i="19"/>
  <c r="H228" i="19"/>
  <c r="H229" i="19"/>
  <c r="H230" i="19"/>
  <c r="H231" i="19"/>
  <c r="H232" i="19"/>
  <c r="H233" i="19"/>
  <c r="H234" i="19"/>
  <c r="H235" i="19"/>
  <c r="H236" i="19"/>
  <c r="H237" i="19"/>
  <c r="H238" i="19"/>
  <c r="H239" i="19"/>
  <c r="H240" i="19"/>
  <c r="H241" i="19"/>
  <c r="H242" i="19"/>
  <c r="H243" i="19"/>
  <c r="H244" i="19"/>
  <c r="H245" i="19"/>
  <c r="H246" i="19"/>
  <c r="H247" i="19"/>
  <c r="H248" i="19"/>
  <c r="H249" i="19"/>
  <c r="H250" i="19"/>
  <c r="H251" i="19"/>
  <c r="H252" i="19"/>
  <c r="H253" i="19"/>
  <c r="H254" i="19"/>
  <c r="H255" i="19"/>
  <c r="H256" i="19"/>
  <c r="H257" i="19"/>
  <c r="H258" i="19"/>
  <c r="H259" i="19"/>
  <c r="H260" i="19"/>
  <c r="H261" i="19"/>
  <c r="H262" i="19"/>
  <c r="H263" i="19"/>
  <c r="H264" i="19"/>
  <c r="H265" i="19"/>
  <c r="H266" i="19"/>
  <c r="H267" i="19"/>
  <c r="H268" i="19"/>
  <c r="H269" i="19"/>
  <c r="H270" i="19"/>
  <c r="H271" i="19"/>
  <c r="H272" i="19"/>
  <c r="H273" i="19"/>
  <c r="H274" i="19"/>
  <c r="H275" i="19"/>
  <c r="H276" i="19"/>
  <c r="H277" i="19"/>
  <c r="H278" i="19"/>
  <c r="H279" i="19"/>
  <c r="H280" i="19"/>
  <c r="H281" i="19"/>
  <c r="H282" i="19"/>
  <c r="H283" i="19"/>
  <c r="H284" i="19"/>
  <c r="H285" i="19"/>
  <c r="H286" i="19"/>
  <c r="H287" i="19"/>
  <c r="H288" i="19"/>
  <c r="H289" i="19"/>
  <c r="H290" i="19"/>
  <c r="H291" i="19"/>
  <c r="H292" i="19"/>
  <c r="H293" i="19"/>
  <c r="H294" i="19"/>
  <c r="H295" i="19"/>
  <c r="H296" i="19"/>
  <c r="H297" i="19"/>
  <c r="H298" i="19"/>
  <c r="H299" i="19"/>
  <c r="H300" i="19"/>
  <c r="H301" i="19"/>
  <c r="H302" i="19"/>
  <c r="H303" i="19"/>
  <c r="H304" i="19"/>
  <c r="H305" i="19"/>
  <c r="H306" i="19"/>
  <c r="H307" i="19"/>
  <c r="H308" i="19"/>
  <c r="H309" i="19"/>
  <c r="H310" i="19"/>
  <c r="H311" i="19"/>
  <c r="H312" i="19"/>
  <c r="H313" i="19"/>
  <c r="H314" i="19"/>
  <c r="H315" i="19"/>
  <c r="H316" i="19"/>
  <c r="H317" i="19"/>
  <c r="H318" i="19"/>
  <c r="H319" i="19"/>
  <c r="H320" i="19"/>
  <c r="H321" i="19"/>
  <c r="H322" i="19"/>
  <c r="H323" i="19"/>
  <c r="H324" i="19"/>
  <c r="H325" i="19"/>
  <c r="H326" i="19"/>
  <c r="H327" i="19"/>
  <c r="H328" i="19"/>
  <c r="H329" i="19"/>
  <c r="H330" i="19"/>
  <c r="H331" i="19"/>
  <c r="H332" i="19"/>
  <c r="H333" i="19"/>
  <c r="H334" i="19"/>
  <c r="H335" i="19"/>
  <c r="H336" i="19"/>
  <c r="H337" i="19"/>
  <c r="H338" i="19"/>
  <c r="H339" i="19"/>
  <c r="H340" i="19"/>
  <c r="H341" i="19"/>
  <c r="H342" i="19"/>
  <c r="H343" i="19"/>
  <c r="H344" i="19"/>
  <c r="H345" i="19"/>
  <c r="H346" i="19"/>
  <c r="H347" i="19"/>
  <c r="H348" i="19"/>
  <c r="H349" i="19"/>
  <c r="H350" i="19"/>
  <c r="H351" i="19"/>
  <c r="H352" i="19"/>
  <c r="H353" i="19"/>
  <c r="H354" i="19"/>
  <c r="H355" i="19"/>
  <c r="H356" i="19"/>
  <c r="H357" i="19"/>
  <c r="H358" i="19"/>
  <c r="H359" i="19"/>
  <c r="H360" i="19"/>
  <c r="H361" i="19"/>
  <c r="H362" i="19"/>
  <c r="H363" i="19"/>
  <c r="H364" i="19"/>
  <c r="H365" i="19"/>
  <c r="H366" i="19"/>
  <c r="H367" i="19"/>
  <c r="H368" i="19"/>
  <c r="H369" i="19"/>
  <c r="H370" i="19"/>
  <c r="H371" i="19"/>
  <c r="H372" i="19"/>
  <c r="H373" i="19"/>
  <c r="H374" i="19"/>
  <c r="H375" i="19"/>
  <c r="H376" i="19"/>
  <c r="H377" i="19"/>
  <c r="H378" i="19"/>
  <c r="H379" i="19"/>
  <c r="H380" i="19"/>
  <c r="H381" i="19"/>
  <c r="H382" i="19"/>
  <c r="H383" i="19"/>
  <c r="H384" i="19"/>
  <c r="H385" i="19"/>
  <c r="H386" i="19"/>
  <c r="H387" i="19"/>
  <c r="H388" i="19"/>
  <c r="H389" i="19"/>
  <c r="H143" i="19"/>
  <c r="G144" i="19"/>
  <c r="G145" i="19"/>
  <c r="G146" i="19"/>
  <c r="G147" i="19"/>
  <c r="G148" i="19"/>
  <c r="G149" i="19"/>
  <c r="G150" i="19"/>
  <c r="G151" i="19"/>
  <c r="G152" i="19"/>
  <c r="G153" i="19"/>
  <c r="G154" i="19"/>
  <c r="G155" i="19"/>
  <c r="G156" i="19"/>
  <c r="G157" i="19"/>
  <c r="G158" i="19"/>
  <c r="G159" i="19"/>
  <c r="G160" i="19"/>
  <c r="G161" i="19"/>
  <c r="G162" i="19"/>
  <c r="G163" i="19"/>
  <c r="G164" i="19"/>
  <c r="G165" i="19"/>
  <c r="G166" i="19"/>
  <c r="G167" i="19"/>
  <c r="G168" i="19"/>
  <c r="G169" i="19"/>
  <c r="G170" i="19"/>
  <c r="G171" i="19"/>
  <c r="G172" i="19"/>
  <c r="G173" i="19"/>
  <c r="G174" i="19"/>
  <c r="G175" i="19"/>
  <c r="G176" i="19"/>
  <c r="G177" i="19"/>
  <c r="G178" i="19"/>
  <c r="G179" i="19"/>
  <c r="G180" i="19"/>
  <c r="G181" i="19"/>
  <c r="G182" i="19"/>
  <c r="G183" i="19"/>
  <c r="G184" i="19"/>
  <c r="G185" i="19"/>
  <c r="G186" i="19"/>
  <c r="G187" i="19"/>
  <c r="G188" i="19"/>
  <c r="G189" i="19"/>
  <c r="G190" i="19"/>
  <c r="G191" i="19"/>
  <c r="G192" i="19"/>
  <c r="G193" i="19"/>
  <c r="G194" i="19"/>
  <c r="G195" i="19"/>
  <c r="G196" i="19"/>
  <c r="G197" i="19"/>
  <c r="G198" i="19"/>
  <c r="G199" i="19"/>
  <c r="G200" i="19"/>
  <c r="G201" i="19"/>
  <c r="G202" i="19"/>
  <c r="G203" i="19"/>
  <c r="G204" i="19"/>
  <c r="G205" i="19"/>
  <c r="G206" i="19"/>
  <c r="G207" i="19"/>
  <c r="G208" i="19"/>
  <c r="G209" i="19"/>
  <c r="G210" i="19"/>
  <c r="G211" i="19"/>
  <c r="G212" i="19"/>
  <c r="G213" i="19"/>
  <c r="G214" i="19"/>
  <c r="G215" i="19"/>
  <c r="G216" i="19"/>
  <c r="G217" i="19"/>
  <c r="G218" i="19"/>
  <c r="G219" i="19"/>
  <c r="G220" i="19"/>
  <c r="G221" i="19"/>
  <c r="G222" i="19"/>
  <c r="G223" i="19"/>
  <c r="G224" i="19"/>
  <c r="G225" i="19"/>
  <c r="G226" i="19"/>
  <c r="G227" i="19"/>
  <c r="G228" i="19"/>
  <c r="G229" i="19"/>
  <c r="G230" i="19"/>
  <c r="G231" i="19"/>
  <c r="G232" i="19"/>
  <c r="G233" i="19"/>
  <c r="G234" i="19"/>
  <c r="G235" i="19"/>
  <c r="G236" i="19"/>
  <c r="G237" i="19"/>
  <c r="G238" i="19"/>
  <c r="G239" i="19"/>
  <c r="G240" i="19"/>
  <c r="G241" i="19"/>
  <c r="G242" i="19"/>
  <c r="G243" i="19"/>
  <c r="G244" i="19"/>
  <c r="G245" i="19"/>
  <c r="G246" i="19"/>
  <c r="G247" i="19"/>
  <c r="G248" i="19"/>
  <c r="G249" i="19"/>
  <c r="G250" i="19"/>
  <c r="G251" i="19"/>
  <c r="G252" i="19"/>
  <c r="G253" i="19"/>
  <c r="G254" i="19"/>
  <c r="G255" i="19"/>
  <c r="G256" i="19"/>
  <c r="G257" i="19"/>
  <c r="G258" i="19"/>
  <c r="G259" i="19"/>
  <c r="G260" i="19"/>
  <c r="G261" i="19"/>
  <c r="G262" i="19"/>
  <c r="G263" i="19"/>
  <c r="G264" i="19"/>
  <c r="G265" i="19"/>
  <c r="G266" i="19"/>
  <c r="G267" i="19"/>
  <c r="G268" i="19"/>
  <c r="G269" i="19"/>
  <c r="G270" i="19"/>
  <c r="G271" i="19"/>
  <c r="G272" i="19"/>
  <c r="G273" i="19"/>
  <c r="G274" i="19"/>
  <c r="G275" i="19"/>
  <c r="G276" i="19"/>
  <c r="G277" i="19"/>
  <c r="G278" i="19"/>
  <c r="G279" i="19"/>
  <c r="G280" i="19"/>
  <c r="G281" i="19"/>
  <c r="G282" i="19"/>
  <c r="G283" i="19"/>
  <c r="G284" i="19"/>
  <c r="G285" i="19"/>
  <c r="G286" i="19"/>
  <c r="G287" i="19"/>
  <c r="G288" i="19"/>
  <c r="G289" i="19"/>
  <c r="G290" i="19"/>
  <c r="G291" i="19"/>
  <c r="G292" i="19"/>
  <c r="G293" i="19"/>
  <c r="G294" i="19"/>
  <c r="G295" i="19"/>
  <c r="G296" i="19"/>
  <c r="G297" i="19"/>
  <c r="G298" i="19"/>
  <c r="G299" i="19"/>
  <c r="G300" i="19"/>
  <c r="G301" i="19"/>
  <c r="G302" i="19"/>
  <c r="G303" i="19"/>
  <c r="G304" i="19"/>
  <c r="G305" i="19"/>
  <c r="G306" i="19"/>
  <c r="G307" i="19"/>
  <c r="G308" i="19"/>
  <c r="G309" i="19"/>
  <c r="G310" i="19"/>
  <c r="G311" i="19"/>
  <c r="G312" i="19"/>
  <c r="G313" i="19"/>
  <c r="G314" i="19"/>
  <c r="G315" i="19"/>
  <c r="G316" i="19"/>
  <c r="G317" i="19"/>
  <c r="G318" i="19"/>
  <c r="G319" i="19"/>
  <c r="G320" i="19"/>
  <c r="G321" i="19"/>
  <c r="G322" i="19"/>
  <c r="G323" i="19"/>
  <c r="G324" i="19"/>
  <c r="G325" i="19"/>
  <c r="G326" i="19"/>
  <c r="G327" i="19"/>
  <c r="G328" i="19"/>
  <c r="G329" i="19"/>
  <c r="G330" i="19"/>
  <c r="G331" i="19"/>
  <c r="G332" i="19"/>
  <c r="G333" i="19"/>
  <c r="G334" i="19"/>
  <c r="G335" i="19"/>
  <c r="G336" i="19"/>
  <c r="G337" i="19"/>
  <c r="G338" i="19"/>
  <c r="G339" i="19"/>
  <c r="G340" i="19"/>
  <c r="G341" i="19"/>
  <c r="G342" i="19"/>
  <c r="G343" i="19"/>
  <c r="G344" i="19"/>
  <c r="G345" i="19"/>
  <c r="G346" i="19"/>
  <c r="G347" i="19"/>
  <c r="G348" i="19"/>
  <c r="G349" i="19"/>
  <c r="G350" i="19"/>
  <c r="G351" i="19"/>
  <c r="G352" i="19"/>
  <c r="G353" i="19"/>
  <c r="G354" i="19"/>
  <c r="G355" i="19"/>
  <c r="G356" i="19"/>
  <c r="G357" i="19"/>
  <c r="G358" i="19"/>
  <c r="G359" i="19"/>
  <c r="G360" i="19"/>
  <c r="G361" i="19"/>
  <c r="G362" i="19"/>
  <c r="G363" i="19"/>
  <c r="G364" i="19"/>
  <c r="G365" i="19"/>
  <c r="G366" i="19"/>
  <c r="G367" i="19"/>
  <c r="G368" i="19"/>
  <c r="G369" i="19"/>
  <c r="G370" i="19"/>
  <c r="G371" i="19"/>
  <c r="G372" i="19"/>
  <c r="G373" i="19"/>
  <c r="G374" i="19"/>
  <c r="G375" i="19"/>
  <c r="G376" i="19"/>
  <c r="G377" i="19"/>
  <c r="G378" i="19"/>
  <c r="G379" i="19"/>
  <c r="G380" i="19"/>
  <c r="G381" i="19"/>
  <c r="G382" i="19"/>
  <c r="G383" i="19"/>
  <c r="G384" i="19"/>
  <c r="G385" i="19"/>
  <c r="G386" i="19"/>
  <c r="G387" i="19"/>
  <c r="G388" i="19"/>
  <c r="G389" i="19"/>
  <c r="G143" i="19"/>
  <c r="F144" i="19"/>
  <c r="F145" i="19"/>
  <c r="F146" i="19"/>
  <c r="F147" i="19"/>
  <c r="F148" i="19"/>
  <c r="F149" i="19"/>
  <c r="F150" i="19"/>
  <c r="F151" i="19"/>
  <c r="F152" i="19"/>
  <c r="F153" i="19"/>
  <c r="F154" i="19"/>
  <c r="F155" i="19"/>
  <c r="F156" i="19"/>
  <c r="F157" i="19"/>
  <c r="F158" i="19"/>
  <c r="F159" i="19"/>
  <c r="F160" i="19"/>
  <c r="F161" i="19"/>
  <c r="F162" i="19"/>
  <c r="F163" i="19"/>
  <c r="F164" i="19"/>
  <c r="F165" i="19"/>
  <c r="F166" i="19"/>
  <c r="F167" i="19"/>
  <c r="F168" i="19"/>
  <c r="F169" i="19"/>
  <c r="F170" i="19"/>
  <c r="F171" i="19"/>
  <c r="F172" i="19"/>
  <c r="F173" i="19"/>
  <c r="F174" i="19"/>
  <c r="F175" i="19"/>
  <c r="F176" i="19"/>
  <c r="F177" i="19"/>
  <c r="F178" i="19"/>
  <c r="F179" i="19"/>
  <c r="F180" i="19"/>
  <c r="F181" i="19"/>
  <c r="F182" i="19"/>
  <c r="F183" i="19"/>
  <c r="F184" i="19"/>
  <c r="F185" i="19"/>
  <c r="F186" i="19"/>
  <c r="F187" i="19"/>
  <c r="F188" i="19"/>
  <c r="F189" i="19"/>
  <c r="F190" i="19"/>
  <c r="F191" i="19"/>
  <c r="F192" i="19"/>
  <c r="F193" i="19"/>
  <c r="F194" i="19"/>
  <c r="F195" i="19"/>
  <c r="F196" i="19"/>
  <c r="F197" i="19"/>
  <c r="F198" i="19"/>
  <c r="F199" i="19"/>
  <c r="F200" i="19"/>
  <c r="F201" i="19"/>
  <c r="F202" i="19"/>
  <c r="F203" i="19"/>
  <c r="F204" i="19"/>
  <c r="F205" i="19"/>
  <c r="F206" i="19"/>
  <c r="F207" i="19"/>
  <c r="F208" i="19"/>
  <c r="F209" i="19"/>
  <c r="F210" i="19"/>
  <c r="F211" i="19"/>
  <c r="F212" i="19"/>
  <c r="F213" i="19"/>
  <c r="F214" i="19"/>
  <c r="F215" i="19"/>
  <c r="F216" i="19"/>
  <c r="F217" i="19"/>
  <c r="F218" i="19"/>
  <c r="F219" i="19"/>
  <c r="F220" i="19"/>
  <c r="F221" i="19"/>
  <c r="F222" i="19"/>
  <c r="F223" i="19"/>
  <c r="F224" i="19"/>
  <c r="F225" i="19"/>
  <c r="F226" i="19"/>
  <c r="F227" i="19"/>
  <c r="F228" i="19"/>
  <c r="F229" i="19"/>
  <c r="F230" i="19"/>
  <c r="F231" i="19"/>
  <c r="F232" i="19"/>
  <c r="F233" i="19"/>
  <c r="F234" i="19"/>
  <c r="F235" i="19"/>
  <c r="F236" i="19"/>
  <c r="F237" i="19"/>
  <c r="F238" i="19"/>
  <c r="F239" i="19"/>
  <c r="F240" i="19"/>
  <c r="F241" i="19"/>
  <c r="F242" i="19"/>
  <c r="F243" i="19"/>
  <c r="F244" i="19"/>
  <c r="F245" i="19"/>
  <c r="F246" i="19"/>
  <c r="F247" i="19"/>
  <c r="F248" i="19"/>
  <c r="F249" i="19"/>
  <c r="F250" i="19"/>
  <c r="F251" i="19"/>
  <c r="F252" i="19"/>
  <c r="F253" i="19"/>
  <c r="F254" i="19"/>
  <c r="F255" i="19"/>
  <c r="F256" i="19"/>
  <c r="F257" i="19"/>
  <c r="F258" i="19"/>
  <c r="F259" i="19"/>
  <c r="F260" i="19"/>
  <c r="F261" i="19"/>
  <c r="F262" i="19"/>
  <c r="F263" i="19"/>
  <c r="F264" i="19"/>
  <c r="F265" i="19"/>
  <c r="F266" i="19"/>
  <c r="F267" i="19"/>
  <c r="F268" i="19"/>
  <c r="F269" i="19"/>
  <c r="F270" i="19"/>
  <c r="F271" i="19"/>
  <c r="F272" i="19"/>
  <c r="F273" i="19"/>
  <c r="F274" i="19"/>
  <c r="F275" i="19"/>
  <c r="F276" i="19"/>
  <c r="F277" i="19"/>
  <c r="F278" i="19"/>
  <c r="F279" i="19"/>
  <c r="F280" i="19"/>
  <c r="F281" i="19"/>
  <c r="F282" i="19"/>
  <c r="F283" i="19"/>
  <c r="F284" i="19"/>
  <c r="F285" i="19"/>
  <c r="F286" i="19"/>
  <c r="F287" i="19"/>
  <c r="F288" i="19"/>
  <c r="F289" i="19"/>
  <c r="F290" i="19"/>
  <c r="F291" i="19"/>
  <c r="F292" i="19"/>
  <c r="F293" i="19"/>
  <c r="F294" i="19"/>
  <c r="F295" i="19"/>
  <c r="F296" i="19"/>
  <c r="F297" i="19"/>
  <c r="F298" i="19"/>
  <c r="F299" i="19"/>
  <c r="F300" i="19"/>
  <c r="F301" i="19"/>
  <c r="F302" i="19"/>
  <c r="F303" i="19"/>
  <c r="F304" i="19"/>
  <c r="F305" i="19"/>
  <c r="F306" i="19"/>
  <c r="F307" i="19"/>
  <c r="F308" i="19"/>
  <c r="F309" i="19"/>
  <c r="F310" i="19"/>
  <c r="F311" i="19"/>
  <c r="F312" i="19"/>
  <c r="F313" i="19"/>
  <c r="F314" i="19"/>
  <c r="F315" i="19"/>
  <c r="F316" i="19"/>
  <c r="F317" i="19"/>
  <c r="F318" i="19"/>
  <c r="F319" i="19"/>
  <c r="F320" i="19"/>
  <c r="F321" i="19"/>
  <c r="F322" i="19"/>
  <c r="F323" i="19"/>
  <c r="F324" i="19"/>
  <c r="F325" i="19"/>
  <c r="F326" i="19"/>
  <c r="F327" i="19"/>
  <c r="F328" i="19"/>
  <c r="F329" i="19"/>
  <c r="F330" i="19"/>
  <c r="F331" i="19"/>
  <c r="F332" i="19"/>
  <c r="F333" i="19"/>
  <c r="F334" i="19"/>
  <c r="F335" i="19"/>
  <c r="F336" i="19"/>
  <c r="F337" i="19"/>
  <c r="F338" i="19"/>
  <c r="F339" i="19"/>
  <c r="F340" i="19"/>
  <c r="F341" i="19"/>
  <c r="F342" i="19"/>
  <c r="F343" i="19"/>
  <c r="F344" i="19"/>
  <c r="F345" i="19"/>
  <c r="F346" i="19"/>
  <c r="F347" i="19"/>
  <c r="F348" i="19"/>
  <c r="F349" i="19"/>
  <c r="F350" i="19"/>
  <c r="F351" i="19"/>
  <c r="F352" i="19"/>
  <c r="F353" i="19"/>
  <c r="F354" i="19"/>
  <c r="F355" i="19"/>
  <c r="F356" i="19"/>
  <c r="F357" i="19"/>
  <c r="F358" i="19"/>
  <c r="F359" i="19"/>
  <c r="F360" i="19"/>
  <c r="F361" i="19"/>
  <c r="F362" i="19"/>
  <c r="F363" i="19"/>
  <c r="F364" i="19"/>
  <c r="F365" i="19"/>
  <c r="F366" i="19"/>
  <c r="F367" i="19"/>
  <c r="F368" i="19"/>
  <c r="F369" i="19"/>
  <c r="F370" i="19"/>
  <c r="F371" i="19"/>
  <c r="F372" i="19"/>
  <c r="F373" i="19"/>
  <c r="F374" i="19"/>
  <c r="F375" i="19"/>
  <c r="F376" i="19"/>
  <c r="F377" i="19"/>
  <c r="F378" i="19"/>
  <c r="F379" i="19"/>
  <c r="F380" i="19"/>
  <c r="F381" i="19"/>
  <c r="F382" i="19"/>
  <c r="F383" i="19"/>
  <c r="F384" i="19"/>
  <c r="F385" i="19"/>
  <c r="F386" i="19"/>
  <c r="F387" i="19"/>
  <c r="F388" i="19"/>
  <c r="F389" i="19"/>
  <c r="F143" i="19"/>
  <c r="N142" i="19"/>
  <c r="M142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143" i="19"/>
  <c r="F106" i="19"/>
  <c r="G106" i="19"/>
  <c r="F107" i="19"/>
  <c r="G107" i="19"/>
  <c r="F108" i="19"/>
  <c r="G108" i="19"/>
  <c r="F109" i="19"/>
  <c r="G109" i="19"/>
  <c r="F110" i="19"/>
  <c r="G110" i="19"/>
  <c r="F111" i="19"/>
  <c r="G111" i="19"/>
  <c r="F112" i="19"/>
  <c r="G112" i="19"/>
  <c r="F113" i="19"/>
  <c r="G113" i="19"/>
  <c r="F114" i="19"/>
  <c r="G114" i="19"/>
  <c r="F115" i="19"/>
  <c r="G115" i="19"/>
  <c r="F116" i="19"/>
  <c r="G116" i="19"/>
  <c r="F117" i="19"/>
  <c r="G117" i="19"/>
  <c r="F118" i="19"/>
  <c r="G118" i="19"/>
  <c r="F119" i="19"/>
  <c r="G119" i="19"/>
  <c r="G105" i="19"/>
  <c r="F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05" i="19"/>
  <c r="F70" i="19"/>
  <c r="F71" i="19"/>
  <c r="F72" i="19"/>
  <c r="F73" i="19"/>
  <c r="F74" i="19"/>
  <c r="F75" i="19"/>
  <c r="F76" i="19"/>
  <c r="F77" i="19"/>
  <c r="F78" i="19"/>
  <c r="F69" i="19"/>
  <c r="F52" i="19"/>
  <c r="G52" i="19"/>
  <c r="I52" i="19"/>
  <c r="H52" i="19" s="1"/>
  <c r="J52" i="19"/>
  <c r="F53" i="19"/>
  <c r="G53" i="19"/>
  <c r="H53" i="19"/>
  <c r="I53" i="19"/>
  <c r="J53" i="19"/>
  <c r="F54" i="19"/>
  <c r="G54" i="19"/>
  <c r="I54" i="19"/>
  <c r="H54" i="19" s="1"/>
  <c r="J54" i="19"/>
  <c r="F55" i="19"/>
  <c r="G55" i="19"/>
  <c r="I55" i="19"/>
  <c r="J55" i="19"/>
  <c r="H55" i="19" s="1"/>
  <c r="F56" i="19"/>
  <c r="G56" i="19"/>
  <c r="I56" i="19"/>
  <c r="H56" i="19" s="1"/>
  <c r="J56" i="19"/>
  <c r="F57" i="19"/>
  <c r="G57" i="19"/>
  <c r="H57" i="19"/>
  <c r="I57" i="19"/>
  <c r="J57" i="19"/>
  <c r="F58" i="19"/>
  <c r="G58" i="19"/>
  <c r="I58" i="19"/>
  <c r="H58" i="19" s="1"/>
  <c r="J58" i="19"/>
  <c r="F59" i="19"/>
  <c r="G59" i="19"/>
  <c r="I59" i="19"/>
  <c r="J59" i="19"/>
  <c r="H59" i="19" s="1"/>
  <c r="P44" i="19"/>
  <c r="Q44" i="19"/>
  <c r="R44" i="19"/>
  <c r="S44" i="19"/>
  <c r="T44" i="19"/>
  <c r="P45" i="19"/>
  <c r="Q45" i="19"/>
  <c r="R45" i="19"/>
  <c r="S45" i="19"/>
  <c r="T45" i="19"/>
  <c r="O44" i="19"/>
  <c r="O45" i="19"/>
  <c r="M38" i="19"/>
  <c r="M39" i="19"/>
  <c r="M40" i="19"/>
  <c r="M41" i="19"/>
  <c r="M42" i="19"/>
  <c r="M37" i="19"/>
  <c r="J51" i="19"/>
  <c r="H51" i="19"/>
  <c r="I51" i="19"/>
  <c r="G51" i="19"/>
  <c r="F51" i="19"/>
  <c r="C53" i="19"/>
  <c r="B50" i="19"/>
  <c r="B49" i="19"/>
  <c r="C47" i="19"/>
  <c r="C46" i="19"/>
  <c r="C41" i="19"/>
  <c r="C40" i="19"/>
  <c r="C39" i="19"/>
  <c r="V30" i="19" a="1"/>
  <c r="V30" i="19" s="1"/>
  <c r="U30" i="19" a="1"/>
  <c r="U30" i="19" s="1"/>
  <c r="V24" i="19" a="1"/>
  <c r="V24" i="19" s="1"/>
  <c r="U24" i="19" a="1"/>
  <c r="U24" i="19" s="1"/>
  <c r="X20" i="19"/>
  <c r="V18" i="19" a="1"/>
  <c r="V20" i="19" s="1"/>
  <c r="U20" i="19"/>
  <c r="W20" i="19" s="1"/>
  <c r="U19" i="19"/>
  <c r="X19" i="19" s="1"/>
  <c r="U18" i="19"/>
  <c r="W18" i="19" s="1"/>
  <c r="U18" i="19" a="1"/>
  <c r="V13" i="19"/>
  <c r="V12" i="19" a="1"/>
  <c r="V12" i="19" s="1"/>
  <c r="U14" i="19"/>
  <c r="X14" i="19" s="1"/>
  <c r="U13" i="19"/>
  <c r="W13" i="19" s="1"/>
  <c r="U12" i="19" a="1"/>
  <c r="U12" i="19" s="1"/>
  <c r="W7" i="19"/>
  <c r="X7" i="19"/>
  <c r="W8" i="19"/>
  <c r="X8" i="19"/>
  <c r="X6" i="19"/>
  <c r="W6" i="19"/>
  <c r="N11" i="19" a="1"/>
  <c r="P11" i="19" s="1"/>
  <c r="N11" i="19"/>
  <c r="O11" i="19"/>
  <c r="Q11" i="19"/>
  <c r="N12" i="19"/>
  <c r="O12" i="19"/>
  <c r="Q12" i="19"/>
  <c r="N13" i="19"/>
  <c r="O13" i="19"/>
  <c r="Q13" i="19"/>
  <c r="N14" i="19"/>
  <c r="O14" i="19"/>
  <c r="Q14" i="19"/>
  <c r="N15" i="19"/>
  <c r="O15" i="19"/>
  <c r="Q15" i="19"/>
  <c r="N16" i="19"/>
  <c r="O16" i="19"/>
  <c r="Q16" i="19"/>
  <c r="G11" i="19" a="1"/>
  <c r="G11" i="19" s="1"/>
  <c r="R6" i="16"/>
  <c r="G1" i="9"/>
  <c r="F1" i="9"/>
  <c r="G8" i="16"/>
  <c r="I8" i="16" s="1"/>
  <c r="H8" i="16"/>
  <c r="G9" i="16"/>
  <c r="I9" i="16" s="1"/>
  <c r="H9" i="16"/>
  <c r="G10" i="16"/>
  <c r="H10" i="16"/>
  <c r="G11" i="16"/>
  <c r="I11" i="16" s="1"/>
  <c r="H11" i="16"/>
  <c r="G12" i="16"/>
  <c r="I12" i="16" s="1"/>
  <c r="H12" i="16"/>
  <c r="G13" i="16"/>
  <c r="I13" i="16" s="1"/>
  <c r="H13" i="16"/>
  <c r="G14" i="16"/>
  <c r="H14" i="16"/>
  <c r="G15" i="16"/>
  <c r="I15" i="16" s="1"/>
  <c r="H15" i="16"/>
  <c r="G16" i="16"/>
  <c r="I16" i="16" s="1"/>
  <c r="H16" i="16"/>
  <c r="G17" i="16"/>
  <c r="I17" i="16" s="1"/>
  <c r="H17" i="16"/>
  <c r="G18" i="16"/>
  <c r="H18" i="16"/>
  <c r="G19" i="16"/>
  <c r="I19" i="16" s="1"/>
  <c r="H19" i="16"/>
  <c r="G20" i="16"/>
  <c r="I20" i="16" s="1"/>
  <c r="H20" i="16"/>
  <c r="G21" i="16"/>
  <c r="I21" i="16" s="1"/>
  <c r="H21" i="16"/>
  <c r="G22" i="16"/>
  <c r="H22" i="16"/>
  <c r="G23" i="16"/>
  <c r="I23" i="16" s="1"/>
  <c r="H23" i="16"/>
  <c r="G24" i="16"/>
  <c r="I24" i="16" s="1"/>
  <c r="H24" i="16"/>
  <c r="G25" i="16"/>
  <c r="I25" i="16" s="1"/>
  <c r="H25" i="16"/>
  <c r="G26" i="16"/>
  <c r="H26" i="16"/>
  <c r="G27" i="16"/>
  <c r="I27" i="16" s="1"/>
  <c r="H27" i="16"/>
  <c r="G28" i="16"/>
  <c r="I28" i="16" s="1"/>
  <c r="H28" i="16"/>
  <c r="G29" i="16"/>
  <c r="I29" i="16" s="1"/>
  <c r="H29" i="16"/>
  <c r="G30" i="16"/>
  <c r="H30" i="16"/>
  <c r="G31" i="16"/>
  <c r="I31" i="16" s="1"/>
  <c r="H31" i="16"/>
  <c r="G32" i="16"/>
  <c r="I32" i="16" s="1"/>
  <c r="H32" i="16"/>
  <c r="G33" i="16"/>
  <c r="I33" i="16" s="1"/>
  <c r="H33" i="16"/>
  <c r="G34" i="16"/>
  <c r="H34" i="16"/>
  <c r="G35" i="16"/>
  <c r="I35" i="16" s="1"/>
  <c r="H35" i="16"/>
  <c r="G36" i="16"/>
  <c r="I36" i="16" s="1"/>
  <c r="H36" i="16"/>
  <c r="G37" i="16"/>
  <c r="I37" i="16" s="1"/>
  <c r="H37" i="16"/>
  <c r="G38" i="16"/>
  <c r="H38" i="16"/>
  <c r="G39" i="16"/>
  <c r="I39" i="16" s="1"/>
  <c r="H39" i="16"/>
  <c r="G40" i="16"/>
  <c r="I40" i="16" s="1"/>
  <c r="H40" i="16"/>
  <c r="G41" i="16"/>
  <c r="I41" i="16" s="1"/>
  <c r="H41" i="16"/>
  <c r="G42" i="16"/>
  <c r="H42" i="16"/>
  <c r="G43" i="16"/>
  <c r="I43" i="16" s="1"/>
  <c r="H43" i="16"/>
  <c r="G44" i="16"/>
  <c r="I44" i="16" s="1"/>
  <c r="H44" i="16"/>
  <c r="G45" i="16"/>
  <c r="I45" i="16" s="1"/>
  <c r="H45" i="16"/>
  <c r="G46" i="16"/>
  <c r="H46" i="16"/>
  <c r="G47" i="16"/>
  <c r="I47" i="16" s="1"/>
  <c r="H47" i="16"/>
  <c r="G48" i="16"/>
  <c r="I48" i="16" s="1"/>
  <c r="H48" i="16"/>
  <c r="G49" i="16"/>
  <c r="I49" i="16" s="1"/>
  <c r="H49" i="16"/>
  <c r="G50" i="16"/>
  <c r="H50" i="16"/>
  <c r="G51" i="16"/>
  <c r="I51" i="16" s="1"/>
  <c r="H51" i="16"/>
  <c r="G52" i="16"/>
  <c r="H52" i="16"/>
  <c r="G53" i="16"/>
  <c r="I53" i="16" s="1"/>
  <c r="H53" i="16"/>
  <c r="G54" i="16"/>
  <c r="I54" i="16" s="1"/>
  <c r="H54" i="16"/>
  <c r="G55" i="16"/>
  <c r="I55" i="16" s="1"/>
  <c r="H55" i="16"/>
  <c r="G56" i="16"/>
  <c r="H56" i="16"/>
  <c r="G57" i="16"/>
  <c r="I57" i="16" s="1"/>
  <c r="H57" i="16"/>
  <c r="G58" i="16"/>
  <c r="H58" i="16"/>
  <c r="G59" i="16"/>
  <c r="I59" i="16" s="1"/>
  <c r="H59" i="16"/>
  <c r="G60" i="16"/>
  <c r="I60" i="16" s="1"/>
  <c r="H60" i="16"/>
  <c r="G61" i="16"/>
  <c r="I61" i="16" s="1"/>
  <c r="H61" i="16"/>
  <c r="G62" i="16"/>
  <c r="H62" i="16"/>
  <c r="G63" i="16"/>
  <c r="I63" i="16" s="1"/>
  <c r="H63" i="16"/>
  <c r="G64" i="16"/>
  <c r="I64" i="16" s="1"/>
  <c r="H64" i="16"/>
  <c r="G65" i="16"/>
  <c r="I65" i="16" s="1"/>
  <c r="H65" i="16"/>
  <c r="G66" i="16"/>
  <c r="H66" i="16"/>
  <c r="G67" i="16"/>
  <c r="I67" i="16" s="1"/>
  <c r="H67" i="16"/>
  <c r="G68" i="16"/>
  <c r="I68" i="16" s="1"/>
  <c r="H68" i="16"/>
  <c r="G69" i="16"/>
  <c r="I69" i="16" s="1"/>
  <c r="H69" i="16"/>
  <c r="G70" i="16"/>
  <c r="H70" i="16"/>
  <c r="G71" i="16"/>
  <c r="I71" i="16" s="1"/>
  <c r="H71" i="16"/>
  <c r="G72" i="16"/>
  <c r="I72" i="16" s="1"/>
  <c r="H72" i="16"/>
  <c r="G73" i="16"/>
  <c r="I73" i="16" s="1"/>
  <c r="H73" i="16"/>
  <c r="G74" i="16"/>
  <c r="H74" i="16"/>
  <c r="G75" i="16"/>
  <c r="I75" i="16" s="1"/>
  <c r="H75" i="16"/>
  <c r="G76" i="16"/>
  <c r="I76" i="16" s="1"/>
  <c r="H76" i="16"/>
  <c r="G77" i="16"/>
  <c r="I77" i="16" s="1"/>
  <c r="H77" i="16"/>
  <c r="G78" i="16"/>
  <c r="H78" i="16"/>
  <c r="G79" i="16"/>
  <c r="I79" i="16" s="1"/>
  <c r="H79" i="16"/>
  <c r="G80" i="16"/>
  <c r="I80" i="16" s="1"/>
  <c r="H80" i="16"/>
  <c r="G81" i="16"/>
  <c r="I81" i="16" s="1"/>
  <c r="H81" i="16"/>
  <c r="G82" i="16"/>
  <c r="H82" i="16"/>
  <c r="G83" i="16"/>
  <c r="I83" i="16" s="1"/>
  <c r="H83" i="16"/>
  <c r="G84" i="16"/>
  <c r="I84" i="16" s="1"/>
  <c r="H84" i="16"/>
  <c r="G85" i="16"/>
  <c r="I85" i="16" s="1"/>
  <c r="H85" i="16"/>
  <c r="G86" i="16"/>
  <c r="H86" i="16"/>
  <c r="G87" i="16"/>
  <c r="I87" i="16" s="1"/>
  <c r="H87" i="16"/>
  <c r="G88" i="16"/>
  <c r="I88" i="16" s="1"/>
  <c r="H88" i="16"/>
  <c r="G89" i="16"/>
  <c r="I89" i="16" s="1"/>
  <c r="H89" i="16"/>
  <c r="G90" i="16"/>
  <c r="H90" i="16"/>
  <c r="G91" i="16"/>
  <c r="I91" i="16" s="1"/>
  <c r="H91" i="16"/>
  <c r="G92" i="16"/>
  <c r="I92" i="16" s="1"/>
  <c r="H92" i="16"/>
  <c r="G93" i="16"/>
  <c r="I93" i="16" s="1"/>
  <c r="H93" i="16"/>
  <c r="G94" i="16"/>
  <c r="H94" i="16"/>
  <c r="G95" i="16"/>
  <c r="I95" i="16" s="1"/>
  <c r="H95" i="16"/>
  <c r="G96" i="16"/>
  <c r="I96" i="16" s="1"/>
  <c r="H96" i="16"/>
  <c r="G97" i="16"/>
  <c r="I97" i="16" s="1"/>
  <c r="H97" i="16"/>
  <c r="G98" i="16"/>
  <c r="H98" i="16"/>
  <c r="G99" i="16"/>
  <c r="I99" i="16" s="1"/>
  <c r="H99" i="16"/>
  <c r="G100" i="16"/>
  <c r="I100" i="16" s="1"/>
  <c r="H100" i="16"/>
  <c r="G101" i="16"/>
  <c r="I101" i="16" s="1"/>
  <c r="H101" i="16"/>
  <c r="G102" i="16"/>
  <c r="H102" i="16"/>
  <c r="G103" i="16"/>
  <c r="I103" i="16" s="1"/>
  <c r="H103" i="16"/>
  <c r="G104" i="16"/>
  <c r="I104" i="16" s="1"/>
  <c r="H104" i="16"/>
  <c r="G105" i="16"/>
  <c r="I105" i="16" s="1"/>
  <c r="H105" i="16"/>
  <c r="G106" i="16"/>
  <c r="H106" i="16"/>
  <c r="G107" i="16"/>
  <c r="I107" i="16" s="1"/>
  <c r="H107" i="16"/>
  <c r="G108" i="16"/>
  <c r="I108" i="16" s="1"/>
  <c r="H108" i="16"/>
  <c r="G109" i="16"/>
  <c r="I109" i="16" s="1"/>
  <c r="H109" i="16"/>
  <c r="G110" i="16"/>
  <c r="I110" i="16" s="1"/>
  <c r="H110" i="16"/>
  <c r="G111" i="16"/>
  <c r="I111" i="16" s="1"/>
  <c r="H111" i="16"/>
  <c r="G112" i="16"/>
  <c r="I112" i="16" s="1"/>
  <c r="H112" i="16"/>
  <c r="G113" i="16"/>
  <c r="I113" i="16" s="1"/>
  <c r="H113" i="16"/>
  <c r="G114" i="16"/>
  <c r="I114" i="16" s="1"/>
  <c r="H114" i="16"/>
  <c r="G115" i="16"/>
  <c r="I115" i="16" s="1"/>
  <c r="H115" i="16"/>
  <c r="G116" i="16"/>
  <c r="I116" i="16" s="1"/>
  <c r="H116" i="16"/>
  <c r="G117" i="16"/>
  <c r="I117" i="16" s="1"/>
  <c r="H117" i="16"/>
  <c r="G118" i="16"/>
  <c r="I118" i="16" s="1"/>
  <c r="H118" i="16"/>
  <c r="H7" i="16"/>
  <c r="G7" i="16"/>
  <c r="I7" i="16" s="1"/>
  <c r="E18" i="19"/>
  <c r="E82" i="3"/>
  <c r="V6" i="19" a="1"/>
  <c r="V8" i="19" s="1"/>
  <c r="U6" i="19" a="1"/>
  <c r="U7" i="19" s="1"/>
  <c r="U6" i="19"/>
  <c r="Q11" i="20" l="1"/>
  <c r="T19" i="20"/>
  <c r="T11" i="20"/>
  <c r="T17" i="20"/>
  <c r="T7" i="20"/>
  <c r="Q9" i="20"/>
  <c r="T15" i="20"/>
  <c r="T9" i="20"/>
  <c r="W19" i="20"/>
  <c r="W18" i="20"/>
  <c r="W17" i="20"/>
  <c r="W16" i="20"/>
  <c r="W15" i="20"/>
  <c r="W14" i="20"/>
  <c r="W13" i="20"/>
  <c r="W12" i="20"/>
  <c r="W11" i="20"/>
  <c r="W10" i="20"/>
  <c r="W9" i="20"/>
  <c r="W8" i="20"/>
  <c r="W7" i="20"/>
  <c r="W6" i="20"/>
  <c r="V19" i="20"/>
  <c r="V18" i="20"/>
  <c r="V17" i="20"/>
  <c r="V16" i="20"/>
  <c r="V15" i="20"/>
  <c r="V14" i="20"/>
  <c r="V13" i="20"/>
  <c r="V12" i="20"/>
  <c r="V11" i="20"/>
  <c r="V10" i="20"/>
  <c r="V9" i="20"/>
  <c r="V8" i="20"/>
  <c r="V7" i="20"/>
  <c r="V6" i="20"/>
  <c r="T13" i="20"/>
  <c r="W5" i="20"/>
  <c r="V5" i="20"/>
  <c r="Q13" i="20"/>
  <c r="T5" i="20"/>
  <c r="E6" i="20" s="1"/>
  <c r="T18" i="20"/>
  <c r="T16" i="20"/>
  <c r="T14" i="20"/>
  <c r="T12" i="20"/>
  <c r="T10" i="20"/>
  <c r="T8" i="20"/>
  <c r="T6" i="20"/>
  <c r="E8" i="20" s="1"/>
  <c r="Q19" i="20"/>
  <c r="Q7" i="20"/>
  <c r="S5" i="20"/>
  <c r="D6" i="20" s="1"/>
  <c r="S19" i="20"/>
  <c r="S18" i="20"/>
  <c r="S17" i="20"/>
  <c r="S16" i="20"/>
  <c r="S15" i="20"/>
  <c r="S14" i="20"/>
  <c r="S13" i="20"/>
  <c r="S12" i="20"/>
  <c r="S11" i="20"/>
  <c r="S10" i="20"/>
  <c r="S9" i="20"/>
  <c r="S8" i="20"/>
  <c r="S7" i="20"/>
  <c r="S6" i="20"/>
  <c r="D8" i="20" s="1"/>
  <c r="Q15" i="20"/>
  <c r="Q10" i="20"/>
  <c r="Q8" i="20"/>
  <c r="Q6" i="20"/>
  <c r="E7" i="20" s="1"/>
  <c r="Q17" i="20"/>
  <c r="Q18" i="20"/>
  <c r="Q16" i="20"/>
  <c r="Q14" i="20"/>
  <c r="Q12" i="20"/>
  <c r="P19" i="20"/>
  <c r="P18" i="20"/>
  <c r="P17" i="20"/>
  <c r="P16" i="20"/>
  <c r="P15" i="20"/>
  <c r="P14" i="20"/>
  <c r="P13" i="20"/>
  <c r="P12" i="20"/>
  <c r="P11" i="20"/>
  <c r="P10" i="20"/>
  <c r="P9" i="20"/>
  <c r="P8" i="20"/>
  <c r="P7" i="20"/>
  <c r="P6" i="20"/>
  <c r="D7" i="20" s="1"/>
  <c r="Q5" i="20"/>
  <c r="E5" i="20" s="1"/>
  <c r="P5" i="20"/>
  <c r="D5" i="20" s="1"/>
  <c r="V18" i="19"/>
  <c r="V19" i="19"/>
  <c r="V14" i="19"/>
  <c r="X30" i="19"/>
  <c r="W30" i="19"/>
  <c r="U31" i="19"/>
  <c r="V31" i="19"/>
  <c r="U32" i="19"/>
  <c r="V32" i="19"/>
  <c r="X24" i="19"/>
  <c r="W24" i="19"/>
  <c r="U25" i="19"/>
  <c r="V25" i="19"/>
  <c r="U26" i="19"/>
  <c r="V26" i="19"/>
  <c r="X18" i="19"/>
  <c r="W19" i="19"/>
  <c r="X12" i="19"/>
  <c r="W12" i="19"/>
  <c r="X13" i="19"/>
  <c r="W14" i="19"/>
  <c r="P16" i="19"/>
  <c r="P15" i="19"/>
  <c r="P14" i="19"/>
  <c r="P13" i="19"/>
  <c r="P12" i="19"/>
  <c r="I16" i="19"/>
  <c r="I15" i="19"/>
  <c r="I14" i="19"/>
  <c r="I13" i="19"/>
  <c r="I11" i="19"/>
  <c r="H16" i="19"/>
  <c r="H15" i="19"/>
  <c r="H14" i="19"/>
  <c r="H13" i="19"/>
  <c r="H12" i="19"/>
  <c r="H11" i="19"/>
  <c r="J16" i="19"/>
  <c r="J15" i="19"/>
  <c r="J14" i="19"/>
  <c r="J13" i="19"/>
  <c r="J12" i="19"/>
  <c r="J11" i="19"/>
  <c r="I12" i="19"/>
  <c r="G16" i="19"/>
  <c r="G15" i="19"/>
  <c r="G14" i="19"/>
  <c r="G13" i="19"/>
  <c r="G12" i="19"/>
  <c r="I14" i="16"/>
  <c r="I10" i="16"/>
  <c r="I30" i="16"/>
  <c r="I26" i="16"/>
  <c r="I52" i="16"/>
  <c r="I78" i="16"/>
  <c r="I46" i="16"/>
  <c r="I94" i="16"/>
  <c r="I62" i="16"/>
  <c r="I106" i="16"/>
  <c r="I90" i="16"/>
  <c r="I74" i="16"/>
  <c r="I58" i="16"/>
  <c r="I56" i="16"/>
  <c r="I42" i="16"/>
  <c r="I102" i="16"/>
  <c r="I86" i="16"/>
  <c r="I70" i="16"/>
  <c r="I38" i="16"/>
  <c r="I22" i="16"/>
  <c r="I98" i="16"/>
  <c r="I82" i="16"/>
  <c r="I66" i="16"/>
  <c r="I50" i="16"/>
  <c r="I34" i="16"/>
  <c r="I18" i="16"/>
  <c r="U8" i="19"/>
  <c r="V6" i="19"/>
  <c r="V7" i="19"/>
  <c r="C177" i="1"/>
  <c r="D176" i="1"/>
  <c r="X31" i="19" l="1"/>
  <c r="W31" i="19"/>
  <c r="X32" i="19"/>
  <c r="W32" i="19"/>
  <c r="X25" i="19"/>
  <c r="W25" i="19"/>
  <c r="X26" i="19"/>
  <c r="W26" i="19"/>
  <c r="B33" i="20"/>
  <c r="B31" i="20"/>
  <c r="B29" i="20"/>
  <c r="B27" i="20"/>
  <c r="B25" i="20"/>
  <c r="B23" i="20"/>
  <c r="B21" i="20"/>
  <c r="B19" i="20"/>
  <c r="B17" i="20"/>
  <c r="B15" i="20"/>
  <c r="B13" i="20"/>
  <c r="B11" i="20"/>
  <c r="B9" i="20"/>
  <c r="B7" i="20"/>
  <c r="B5" i="20"/>
  <c r="W4" i="20"/>
  <c r="V4" i="20"/>
  <c r="U4" i="20"/>
  <c r="T4" i="20"/>
  <c r="S4" i="20"/>
  <c r="R4" i="20"/>
  <c r="AA18" i="19" a="1"/>
  <c r="AB20" i="19" s="1"/>
  <c r="AA16" i="19"/>
  <c r="AA15" i="19" a="1"/>
  <c r="AA12" i="19" a="1"/>
  <c r="AD14" i="19" s="1"/>
  <c r="AC10" i="19"/>
  <c r="AB9" i="19"/>
  <c r="AA9" i="19" a="1"/>
  <c r="AD11" i="19" s="1"/>
  <c r="AA6" i="19" a="1"/>
  <c r="AB8" i="19" s="1"/>
  <c r="N3" i="18"/>
  <c r="K3" i="18"/>
  <c r="J3" i="18"/>
  <c r="I3" i="18"/>
  <c r="H3" i="18"/>
  <c r="G3" i="18"/>
  <c r="F3" i="18"/>
  <c r="E3" i="18"/>
  <c r="D3" i="18"/>
  <c r="C3" i="18"/>
  <c r="N2" i="18"/>
  <c r="AC17" i="19" l="1"/>
  <c r="AC9" i="19"/>
  <c r="AA11" i="19"/>
  <c r="AA12" i="19"/>
  <c r="AA14" i="19"/>
  <c r="AA17" i="19"/>
  <c r="AB13" i="19"/>
  <c r="AA10" i="19"/>
  <c r="AB11" i="19"/>
  <c r="AB12" i="19"/>
  <c r="AA9" i="19"/>
  <c r="AB10" i="19"/>
  <c r="AC11" i="19"/>
  <c r="AA13" i="19"/>
  <c r="AA15" i="19"/>
  <c r="AA6" i="19"/>
  <c r="AA7" i="19"/>
  <c r="AA8" i="19"/>
  <c r="AD9" i="19"/>
  <c r="AD10" i="19"/>
  <c r="AC12" i="19"/>
  <c r="AC13" i="19"/>
  <c r="AC14" i="19"/>
  <c r="AB15" i="19"/>
  <c r="AB16" i="19"/>
  <c r="AB17" i="19"/>
  <c r="AA18" i="19"/>
  <c r="AA19" i="19"/>
  <c r="AA20" i="19"/>
  <c r="AD6" i="19"/>
  <c r="AD7" i="19"/>
  <c r="AD8" i="19"/>
  <c r="AB14" i="19"/>
  <c r="AD18" i="19"/>
  <c r="AD19" i="19"/>
  <c r="AD20" i="19"/>
  <c r="AC6" i="19"/>
  <c r="AC7" i="19"/>
  <c r="AC8" i="19"/>
  <c r="AD15" i="19"/>
  <c r="AD16" i="19"/>
  <c r="AD17" i="19"/>
  <c r="AC18" i="19"/>
  <c r="AC19" i="19"/>
  <c r="AC20" i="19"/>
  <c r="AB6" i="19"/>
  <c r="AB7" i="19"/>
  <c r="AD12" i="19"/>
  <c r="AD13" i="19"/>
  <c r="AC15" i="19"/>
  <c r="AC16" i="19"/>
  <c r="AB18" i="19"/>
  <c r="AB19" i="19"/>
  <c r="A170" i="1" l="1"/>
  <c r="B170" i="1" s="1"/>
  <c r="E90" i="3"/>
  <c r="E89" i="3"/>
  <c r="E84" i="3"/>
  <c r="F85" i="3"/>
  <c r="E81" i="3"/>
  <c r="E80" i="3"/>
  <c r="E79" i="3"/>
  <c r="C77" i="3"/>
  <c r="E65" i="3"/>
  <c r="E59" i="3"/>
  <c r="E51" i="3"/>
  <c r="E47" i="3"/>
  <c r="C11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C118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C119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C120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C121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C122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C112" i="1"/>
  <c r="E39" i="3"/>
  <c r="B18" i="7"/>
  <c r="C18" i="7"/>
  <c r="D18" i="7"/>
  <c r="E18" i="7"/>
  <c r="F18" i="7"/>
  <c r="B19" i="7"/>
  <c r="C19" i="7"/>
  <c r="D19" i="7"/>
  <c r="E19" i="7"/>
  <c r="F19" i="7"/>
  <c r="B20" i="7"/>
  <c r="C20" i="7"/>
  <c r="D20" i="7"/>
  <c r="E20" i="7"/>
  <c r="F20" i="7"/>
  <c r="B21" i="7"/>
  <c r="C21" i="7"/>
  <c r="D21" i="7"/>
  <c r="E21" i="7"/>
  <c r="F21" i="7"/>
  <c r="C17" i="7"/>
  <c r="D17" i="7"/>
  <c r="E17" i="7"/>
  <c r="F17" i="7"/>
  <c r="B17" i="7"/>
  <c r="I23" i="3"/>
  <c r="E29" i="3"/>
  <c r="I15" i="3"/>
  <c r="I14" i="3"/>
  <c r="I13" i="3"/>
  <c r="H7" i="3"/>
  <c r="I7" i="3"/>
  <c r="J7" i="3"/>
  <c r="H8" i="3"/>
  <c r="J8" i="3"/>
  <c r="H9" i="3"/>
  <c r="I9" i="3"/>
  <c r="J9" i="3"/>
  <c r="H10" i="3"/>
  <c r="I10" i="3"/>
  <c r="J10" i="3"/>
  <c r="J6" i="3"/>
  <c r="I6" i="3"/>
  <c r="D13" i="3"/>
  <c r="E13" i="3"/>
  <c r="F13" i="3"/>
  <c r="D14" i="3"/>
  <c r="E14" i="3"/>
  <c r="F14" i="3"/>
  <c r="D15" i="3"/>
  <c r="E15" i="3"/>
  <c r="F15" i="3"/>
  <c r="C15" i="3"/>
  <c r="C14" i="3"/>
  <c r="C13" i="3"/>
  <c r="B8" i="3"/>
  <c r="D29" i="7"/>
  <c r="E62" i="7"/>
  <c r="C46" i="7"/>
  <c r="D47" i="7"/>
  <c r="E46" i="7"/>
  <c r="E52" i="7"/>
  <c r="C62" i="7"/>
  <c r="D50" i="7"/>
  <c r="D61" i="7"/>
  <c r="E58" i="7"/>
  <c r="D65" i="7"/>
  <c r="E50" i="7"/>
  <c r="C51" i="7"/>
  <c r="D48" i="7"/>
  <c r="D57" i="7"/>
  <c r="D55" i="7"/>
  <c r="E48" i="7"/>
  <c r="C56" i="7"/>
  <c r="E31" i="7"/>
  <c r="D63" i="7"/>
  <c r="D69" i="7"/>
  <c r="E51" i="7"/>
  <c r="E55" i="7"/>
  <c r="C49" i="7"/>
  <c r="C37" i="7"/>
  <c r="E69" i="7"/>
  <c r="E67" i="7"/>
  <c r="E33" i="7"/>
  <c r="E76" i="7"/>
  <c r="C71" i="7"/>
  <c r="C48" i="7"/>
  <c r="E34" i="7"/>
  <c r="C57" i="7"/>
  <c r="E30" i="7"/>
  <c r="E41" i="7"/>
  <c r="C39" i="7"/>
  <c r="E68" i="7"/>
  <c r="E53" i="7"/>
  <c r="C61" i="7"/>
  <c r="C27" i="7"/>
  <c r="C31" i="7"/>
  <c r="C52" i="7"/>
  <c r="D42" i="7"/>
  <c r="E43" i="7"/>
  <c r="D75" i="7"/>
  <c r="E49" i="7"/>
  <c r="D76" i="7"/>
  <c r="D71" i="7"/>
  <c r="C30" i="7"/>
  <c r="D34" i="7"/>
  <c r="E36" i="7"/>
  <c r="D73" i="7"/>
  <c r="D39" i="7"/>
  <c r="C58" i="7"/>
  <c r="C70" i="7"/>
  <c r="E45" i="7"/>
  <c r="C63" i="7"/>
  <c r="D27" i="7"/>
  <c r="D41" i="7"/>
  <c r="E59" i="7"/>
  <c r="C73" i="7"/>
  <c r="C66" i="7"/>
  <c r="D28" i="7"/>
  <c r="C29" i="7"/>
  <c r="E27" i="7"/>
  <c r="D37" i="7"/>
  <c r="D32" i="7"/>
  <c r="C55" i="7"/>
  <c r="E75" i="7"/>
  <c r="C44" i="7"/>
  <c r="C69" i="7"/>
  <c r="E38" i="7"/>
  <c r="E56" i="7"/>
  <c r="C35" i="7"/>
  <c r="E47" i="7"/>
  <c r="E66" i="7"/>
  <c r="D45" i="7"/>
  <c r="E73" i="7"/>
  <c r="C47" i="7"/>
  <c r="D70" i="7"/>
  <c r="D54" i="7"/>
  <c r="D60" i="7"/>
  <c r="E71" i="7"/>
  <c r="C54" i="7"/>
  <c r="E57" i="7"/>
  <c r="D59" i="7"/>
  <c r="D40" i="7"/>
  <c r="C45" i="7"/>
  <c r="D31" i="7"/>
  <c r="D33" i="7"/>
  <c r="D44" i="7"/>
  <c r="E35" i="7"/>
  <c r="D51" i="7"/>
  <c r="D68" i="7"/>
  <c r="D52" i="7"/>
  <c r="D43" i="7"/>
  <c r="E64" i="7"/>
  <c r="E60" i="7"/>
  <c r="D74" i="7"/>
  <c r="D38" i="7"/>
  <c r="C40" i="7"/>
  <c r="E28" i="7"/>
  <c r="C32" i="7"/>
  <c r="D46" i="7"/>
  <c r="C74" i="7"/>
  <c r="C72" i="7"/>
  <c r="E72" i="7"/>
  <c r="C60" i="7"/>
  <c r="C43" i="7"/>
  <c r="D58" i="7"/>
  <c r="E61" i="7"/>
  <c r="C59" i="7"/>
  <c r="C67" i="7"/>
  <c r="C28" i="7"/>
  <c r="E29" i="7"/>
  <c r="C42" i="7"/>
  <c r="C41" i="7"/>
  <c r="D66" i="7"/>
  <c r="C68" i="7"/>
  <c r="C38" i="7"/>
  <c r="E42" i="7"/>
  <c r="E39" i="7"/>
  <c r="C34" i="7"/>
  <c r="C50" i="7"/>
  <c r="E37" i="7"/>
  <c r="D72" i="7"/>
  <c r="E63" i="7"/>
  <c r="D49" i="7"/>
  <c r="E74" i="7"/>
  <c r="C64" i="7"/>
  <c r="D62" i="7"/>
  <c r="C65" i="7"/>
  <c r="C53" i="7"/>
  <c r="D30" i="7"/>
  <c r="E32" i="7"/>
  <c r="D64" i="7"/>
  <c r="D36" i="7"/>
  <c r="C76" i="7"/>
  <c r="D67" i="7"/>
  <c r="D56" i="7"/>
  <c r="C75" i="7"/>
  <c r="D35" i="7"/>
  <c r="E54" i="7"/>
  <c r="E70" i="7"/>
  <c r="D53" i="7"/>
  <c r="C36" i="7"/>
  <c r="C33" i="7"/>
  <c r="E65" i="7"/>
  <c r="E44" i="7"/>
  <c r="E40" i="7"/>
  <c r="D172" i="1" l="1"/>
  <c r="AQ172" i="1"/>
  <c r="AI172" i="1"/>
  <c r="AA172" i="1"/>
  <c r="S172" i="1"/>
  <c r="K172" i="1"/>
  <c r="C172" i="1"/>
  <c r="AM172" i="1"/>
  <c r="AE172" i="1"/>
  <c r="W172" i="1"/>
  <c r="O172" i="1"/>
  <c r="G172" i="1"/>
  <c r="AS172" i="1"/>
  <c r="AO172" i="1"/>
  <c r="AK172" i="1"/>
  <c r="AG172" i="1"/>
  <c r="AC172" i="1"/>
  <c r="Y172" i="1"/>
  <c r="U172" i="1"/>
  <c r="Q172" i="1"/>
  <c r="M172" i="1"/>
  <c r="I172" i="1"/>
  <c r="E172" i="1"/>
  <c r="AT172" i="1"/>
  <c r="AR172" i="1"/>
  <c r="AP172" i="1"/>
  <c r="AN172" i="1"/>
  <c r="AL172" i="1"/>
  <c r="AJ172" i="1"/>
  <c r="AH172" i="1"/>
  <c r="AF172" i="1"/>
  <c r="AD172" i="1"/>
  <c r="AB172" i="1"/>
  <c r="Z172" i="1"/>
  <c r="X172" i="1"/>
  <c r="V172" i="1"/>
  <c r="T172" i="1"/>
  <c r="R172" i="1"/>
  <c r="P172" i="1"/>
  <c r="N172" i="1"/>
  <c r="L172" i="1"/>
  <c r="J172" i="1"/>
  <c r="H172" i="1"/>
  <c r="F172" i="1"/>
  <c r="R12" i="7"/>
  <c r="R11" i="7"/>
  <c r="R10" i="7"/>
  <c r="R9" i="7"/>
  <c r="R8" i="7"/>
  <c r="AT171" i="1" l="1"/>
  <c r="AS171" i="1"/>
  <c r="AR171" i="1"/>
  <c r="AQ171" i="1"/>
  <c r="AP171" i="1"/>
  <c r="AO171" i="1"/>
  <c r="AN171" i="1"/>
  <c r="AM171" i="1"/>
  <c r="AL171" i="1"/>
  <c r="AK171" i="1"/>
  <c r="AJ171" i="1"/>
  <c r="AI171" i="1"/>
  <c r="AH171" i="1"/>
  <c r="AG171" i="1"/>
  <c r="AF171" i="1"/>
  <c r="AE171" i="1"/>
  <c r="AD171" i="1"/>
  <c r="AC171" i="1"/>
  <c r="AB171" i="1"/>
  <c r="AA171" i="1"/>
  <c r="Z171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H171" i="1"/>
  <c r="G171" i="1"/>
  <c r="F171" i="1"/>
  <c r="E171" i="1"/>
  <c r="D171" i="1"/>
  <c r="C171" i="1"/>
  <c r="S10" i="7" l="1"/>
  <c r="T10" i="7" s="1"/>
  <c r="S8" i="7"/>
  <c r="T8" i="7" s="1"/>
  <c r="S9" i="7"/>
  <c r="T9" i="7" s="1"/>
  <c r="S12" i="7"/>
  <c r="T12" i="7" s="1"/>
  <c r="S11" i="7"/>
  <c r="T11" i="7" s="1"/>
  <c r="J11" i="7" l="1"/>
  <c r="H11" i="7"/>
  <c r="J10" i="7"/>
  <c r="H10" i="7"/>
  <c r="J12" i="7"/>
  <c r="H12" i="7"/>
  <c r="J9" i="7"/>
  <c r="H9" i="7"/>
  <c r="H8" i="7"/>
  <c r="J8" i="7"/>
</calcChain>
</file>

<file path=xl/comments1.xml><?xml version="1.0" encoding="utf-8"?>
<comments xmlns="http://schemas.openxmlformats.org/spreadsheetml/2006/main">
  <authors>
    <author>Siraprapa Watakit</author>
  </authors>
  <commentList>
    <comment ref="E29" authorId="0" shapeId="0">
      <text>
        <r>
          <rPr>
            <b/>
            <sz val="9"/>
            <color indexed="81"/>
            <rFont val="Tahoma"/>
            <family val="2"/>
          </rPr>
          <t>Siraprapa Watakit:</t>
        </r>
        <r>
          <rPr>
            <sz val="9"/>
            <color indexed="81"/>
            <rFont val="Tahoma"/>
            <family val="2"/>
          </rPr>
          <t xml:space="preserve">
=VLOOKUP(55018,B21:F26,2,FALSE)
=VLOOKUP(C29,B21:F26,D29,FALSE)
=VLOOKUP(C29,TAB_PID,D29,FALSE)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</rPr>
          <t>Siraprapa Watakit:</t>
        </r>
        <r>
          <rPr>
            <sz val="9"/>
            <color indexed="81"/>
            <rFont val="Tahoma"/>
            <family val="2"/>
          </rPr>
          <t xml:space="preserve">
=HLOOKUP(C39,B33:G36,D39,FALSE)</t>
        </r>
      </text>
    </comment>
    <comment ref="E47" authorId="0" shapeId="0">
      <text>
        <r>
          <rPr>
            <b/>
            <sz val="9"/>
            <color indexed="81"/>
            <rFont val="Tahoma"/>
            <family val="2"/>
          </rPr>
          <t>Siraprapa Watakit:</t>
        </r>
        <r>
          <rPr>
            <sz val="9"/>
            <color indexed="81"/>
            <rFont val="Tahoma"/>
            <family val="2"/>
          </rPr>
          <t xml:space="preserve">
=IF(D47&gt;0,"Yes, greater","No, less than")</t>
        </r>
      </text>
    </comment>
    <comment ref="E51" authorId="0" shapeId="0">
      <text>
        <r>
          <rPr>
            <b/>
            <sz val="9"/>
            <color indexed="81"/>
            <rFont val="Tahoma"/>
            <family val="2"/>
          </rPr>
          <t>Siraprapa Watakit:</t>
        </r>
        <r>
          <rPr>
            <sz val="9"/>
            <color indexed="81"/>
            <rFont val="Tahoma"/>
            <family val="2"/>
          </rPr>
          <t xml:space="preserve">
=IF(D50&gt;D51,"Yes, Input 1&gt;Input 2","No, Input 1&lt;Input 2")</t>
        </r>
      </text>
    </comment>
    <comment ref="E59" authorId="0" shapeId="0">
      <text>
        <r>
          <rPr>
            <b/>
            <sz val="9"/>
            <color indexed="81"/>
            <rFont val="Tahoma"/>
            <family val="2"/>
          </rPr>
          <t>Siraprapa Watakit:</t>
        </r>
        <r>
          <rPr>
            <sz val="9"/>
            <color indexed="81"/>
            <rFont val="Tahoma"/>
            <family val="2"/>
          </rPr>
          <t xml:space="preserve">
=IF(AND(D56&gt;D57,D58&gt;D59),"Yes","No")</t>
        </r>
      </text>
    </comment>
    <comment ref="E65" authorId="0" shapeId="0">
      <text>
        <r>
          <rPr>
            <b/>
            <sz val="9"/>
            <color indexed="81"/>
            <rFont val="Tahoma"/>
            <family val="2"/>
          </rPr>
          <t>Siraprapa Watakit:</t>
        </r>
        <r>
          <rPr>
            <sz val="9"/>
            <color indexed="81"/>
            <rFont val="Tahoma"/>
            <family val="2"/>
          </rPr>
          <t xml:space="preserve">
=IF(OR(D62&gt;D63,D64&gt;D65),"Yes","No")</t>
        </r>
      </text>
    </comment>
    <comment ref="E79" authorId="0" shapeId="0">
      <text>
        <r>
          <rPr>
            <b/>
            <sz val="9"/>
            <color indexed="81"/>
            <rFont val="Tahoma"/>
            <family val="2"/>
          </rPr>
          <t>Siraprapa Watakit:</t>
        </r>
        <r>
          <rPr>
            <sz val="9"/>
            <color indexed="81"/>
            <rFont val="Tahoma"/>
            <family val="2"/>
          </rPr>
          <t xml:space="preserve">
=COUNTIF(F82:F86,"&gt;250")</t>
        </r>
      </text>
    </comment>
    <comment ref="E80" authorId="0" shapeId="0">
      <text>
        <r>
          <rPr>
            <b/>
            <sz val="9"/>
            <color indexed="81"/>
            <rFont val="Tahoma"/>
            <family val="2"/>
          </rPr>
          <t>Siraprapa Watakit:</t>
        </r>
        <r>
          <rPr>
            <sz val="9"/>
            <color indexed="81"/>
            <rFont val="Tahoma"/>
            <family val="2"/>
          </rPr>
          <t xml:space="preserve">
=COUNTIF(D82:D86,"&lt;=50")</t>
        </r>
      </text>
    </comment>
    <comment ref="E81" authorId="0" shapeId="0">
      <text>
        <r>
          <rPr>
            <b/>
            <sz val="9"/>
            <color indexed="81"/>
            <rFont val="Tahoma"/>
            <family val="2"/>
          </rPr>
          <t>Siraprapa Watakit:</t>
        </r>
        <r>
          <rPr>
            <sz val="9"/>
            <color indexed="81"/>
            <rFont val="Tahoma"/>
            <family val="2"/>
          </rPr>
          <t xml:space="preserve">
=COUNTIF(D82:D86,25)
=COUNTIF(D82:D86,"25")
=COUNTIF(D82:D86,"=25")</t>
        </r>
      </text>
    </comment>
    <comment ref="E82" authorId="0" shapeId="0">
      <text>
        <r>
          <rPr>
            <b/>
            <sz val="9"/>
            <color indexed="81"/>
            <rFont val="Tahoma"/>
            <family val="2"/>
          </rPr>
          <t>Siraprapa Watakit:</t>
        </r>
        <r>
          <rPr>
            <sz val="9"/>
            <color indexed="81"/>
            <rFont val="Tahoma"/>
            <family val="2"/>
          </rPr>
          <t xml:space="preserve">
=COUNTIFS(E82:E86,"M",D82:D86,"&gt;60")</t>
        </r>
      </text>
    </comment>
    <comment ref="F85" authorId="0" shapeId="0">
      <text>
        <r>
          <rPr>
            <b/>
            <sz val="9"/>
            <color indexed="81"/>
            <rFont val="Tahoma"/>
            <family val="2"/>
          </rPr>
          <t>Siraprapa Watakit:</t>
        </r>
        <r>
          <rPr>
            <sz val="9"/>
            <color indexed="81"/>
            <rFont val="Tahoma"/>
            <family val="2"/>
          </rPr>
          <t xml:space="preserve">
=SUMIFS(D82:D86,D82:D86,"&gt;=30",E82:E86,"F")</t>
        </r>
      </text>
    </comment>
  </commentList>
</comments>
</file>

<file path=xl/comments2.xml><?xml version="1.0" encoding="utf-8"?>
<comments xmlns="http://schemas.openxmlformats.org/spreadsheetml/2006/main">
  <authors>
    <author>Siraprapa W.</author>
    <author>Siraprapa Watakit</author>
    <author>ImageY</author>
  </authors>
  <commentList>
    <comment ref="S7" authorId="0" shapeId="0">
      <text>
        <r>
          <rPr>
            <b/>
            <sz val="9"/>
            <color indexed="81"/>
            <rFont val="Tahoma"/>
            <family val="2"/>
          </rPr>
          <t>Siraprapa W.:</t>
        </r>
        <r>
          <rPr>
            <sz val="9"/>
            <color indexed="81"/>
            <rFont val="Tahoma"/>
            <family val="2"/>
          </rPr>
          <t xml:space="preserve">
To defined TAB_PAST</t>
        </r>
      </text>
    </comment>
    <comment ref="H8" authorId="1" shapeId="0">
      <text>
        <r>
          <rPr>
            <b/>
            <sz val="9"/>
            <color indexed="81"/>
            <rFont val="Tahoma"/>
            <family val="2"/>
          </rPr>
          <t>Siraprapa Watakit:</t>
        </r>
        <r>
          <rPr>
            <sz val="9"/>
            <color indexed="81"/>
            <rFont val="Tahoma"/>
            <family val="2"/>
          </rPr>
          <t xml:space="preserve">
=IF(T8&lt;0,REPT("n",ABS(T8)),"")</t>
        </r>
      </text>
    </comment>
    <comment ref="J8" authorId="1" shapeId="0">
      <text>
        <r>
          <rPr>
            <b/>
            <sz val="9"/>
            <color indexed="81"/>
            <rFont val="Tahoma"/>
            <family val="2"/>
          </rPr>
          <t>Siraprapa Watakit:</t>
        </r>
        <r>
          <rPr>
            <sz val="9"/>
            <color indexed="81"/>
            <rFont val="Tahoma"/>
            <family val="2"/>
          </rPr>
          <t xml:space="preserve">
=IF(T8&gt;0,REPT("n",T8),"")</t>
        </r>
      </text>
    </comment>
    <comment ref="S8" authorId="1" shapeId="0">
      <text>
        <r>
          <rPr>
            <b/>
            <sz val="9"/>
            <color indexed="81"/>
            <rFont val="Tahoma"/>
            <family val="2"/>
          </rPr>
          <t>Siraprapa Watakit:</t>
        </r>
        <r>
          <rPr>
            <sz val="9"/>
            <color indexed="81"/>
            <rFont val="Tahoma"/>
            <family val="2"/>
          </rPr>
          <t xml:space="preserve">
=HLOOKUP(R8,TAB_PAST,2,FALSE)</t>
        </r>
      </text>
    </comment>
    <comment ref="T8" authorId="2" shapeId="0">
      <text>
        <r>
          <rPr>
            <b/>
            <sz val="8"/>
            <color indexed="81"/>
            <rFont val="Tahoma"/>
            <family val="2"/>
          </rPr>
          <t>ImageY:</t>
        </r>
        <r>
          <rPr>
            <sz val="8"/>
            <color indexed="81"/>
            <rFont val="Tahoma"/>
            <family val="2"/>
          </rPr>
          <t xml:space="preserve">
=ROUND(S8*300,0)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>Siraprapa W.:</t>
        </r>
        <r>
          <rPr>
            <sz val="9"/>
            <color indexed="81"/>
            <rFont val="Tahoma"/>
            <family val="2"/>
          </rPr>
          <t xml:space="preserve">
To Define
TAB_FINDATA
TAB_FINDATA_HEADER
STOCKLIST</t>
        </r>
      </text>
    </comment>
    <comment ref="B17" authorId="1" shapeId="0">
      <text>
        <r>
          <rPr>
            <b/>
            <sz val="9"/>
            <color indexed="81"/>
            <rFont val="Tahoma"/>
            <family val="2"/>
          </rPr>
          <t>Siraprapa Watakit:</t>
        </r>
        <r>
          <rPr>
            <sz val="9"/>
            <color indexed="81"/>
            <rFont val="Tahoma"/>
            <family val="2"/>
          </rPr>
          <t xml:space="preserve">
=VLOOKUP($A17,TAB_FINDATA,MATCH(B$16,TAB_FINDATA_HEADER,0),FALSE)</t>
        </r>
      </text>
    </comment>
    <comment ref="C27" authorId="1" shapeId="0">
      <text>
        <r>
          <rPr>
            <b/>
            <sz val="9"/>
            <color indexed="81"/>
            <rFont val="Tahoma"/>
            <family val="2"/>
          </rPr>
          <t>Siraprapa Watakit:</t>
        </r>
        <r>
          <rPr>
            <sz val="9"/>
            <color indexed="81"/>
            <rFont val="Tahoma"/>
            <family val="2"/>
          </rPr>
          <t xml:space="preserve">
=HLOOKUP(C$26,INDIRECT($G$27),$A27,FALSE)</t>
        </r>
      </text>
    </comment>
  </commentList>
</comments>
</file>

<file path=xl/comments3.xml><?xml version="1.0" encoding="utf-8"?>
<comments xmlns="http://schemas.openxmlformats.org/spreadsheetml/2006/main">
  <authors>
    <author>Siraprapa Watakit</author>
    <author>itswtech</author>
  </authors>
  <commentList>
    <comment ref="C112" authorId="0" shapeId="0">
      <text>
        <r>
          <rPr>
            <b/>
            <sz val="9"/>
            <color indexed="81"/>
            <rFont val="Tahoma"/>
            <family val="2"/>
          </rPr>
          <t>Siraprapa Watakit:</t>
        </r>
        <r>
          <rPr>
            <sz val="9"/>
            <color indexed="81"/>
            <rFont val="Tahoma"/>
            <family val="2"/>
          </rPr>
          <t xml:space="preserve">
=LN(C58/C57)</t>
        </r>
      </text>
    </comment>
    <comment ref="B170" authorId="0" shapeId="0">
      <text>
        <r>
          <rPr>
            <b/>
            <sz val="9"/>
            <color indexed="81"/>
            <rFont val="Tahoma"/>
            <family val="2"/>
          </rPr>
          <t>Siraprapa Watakit:</t>
        </r>
        <r>
          <rPr>
            <sz val="9"/>
            <color indexed="81"/>
            <rFont val="Tahoma"/>
            <family val="2"/>
          </rPr>
          <t xml:space="preserve">
=VLOOKUP(A170,A163:B167,2,FALSE)</t>
        </r>
      </text>
    </comment>
    <comment ref="C172" authorId="0" shapeId="0">
      <text>
        <r>
          <rPr>
            <b/>
            <sz val="9"/>
            <color indexed="81"/>
            <rFont val="Tahoma"/>
            <family val="2"/>
          </rPr>
          <t>Siraprapa Watakit:</t>
        </r>
        <r>
          <rPr>
            <sz val="9"/>
            <color indexed="81"/>
            <rFont val="Tahoma"/>
            <family val="2"/>
          </rPr>
          <t xml:space="preserve">
=AVERAGE(OFFSET(C160,0,0,-$B$170,1))</t>
        </r>
      </text>
    </comment>
    <comment ref="D176" authorId="1" shapeId="0">
      <text>
        <r>
          <rPr>
            <b/>
            <sz val="9"/>
            <color indexed="81"/>
            <rFont val="Tahoma"/>
            <family val="2"/>
          </rPr>
          <t>itswtech:</t>
        </r>
        <r>
          <rPr>
            <sz val="9"/>
            <color indexed="81"/>
            <rFont val="Tahoma"/>
            <family val="2"/>
          </rPr>
          <t xml:space="preserve">
=SUM(OFFSET(A176,0,0,C176,1))</t>
        </r>
      </text>
    </comment>
    <comment ref="C177" authorId="1" shapeId="0">
      <text>
        <r>
          <rPr>
            <b/>
            <sz val="9"/>
            <color indexed="81"/>
            <rFont val="Tahoma"/>
            <family val="2"/>
          </rPr>
          <t>itswtech:</t>
        </r>
        <r>
          <rPr>
            <sz val="9"/>
            <color indexed="81"/>
            <rFont val="Tahoma"/>
            <family val="2"/>
          </rPr>
          <t xml:space="preserve">
=SUM(A176:A178)</t>
        </r>
      </text>
    </comment>
  </commentList>
</comments>
</file>

<file path=xl/comments4.xml><?xml version="1.0" encoding="utf-8"?>
<comments xmlns="http://schemas.openxmlformats.org/spreadsheetml/2006/main">
  <authors>
    <author>T301</author>
    <author>Siraprapa Watakit</author>
  </authors>
  <commentList>
    <comment ref="E5" authorId="0" shapeId="0">
      <text>
        <r>
          <rPr>
            <b/>
            <sz val="9"/>
            <color indexed="81"/>
            <rFont val="Tahoma"/>
            <family val="2"/>
          </rPr>
          <t>T301:</t>
        </r>
        <r>
          <rPr>
            <sz val="9"/>
            <color indexed="81"/>
            <rFont val="Tahoma"/>
            <family val="2"/>
          </rPr>
          <t xml:space="preserve">
'=IF(ISNUMBER(D5),D5,"")</t>
        </r>
      </text>
    </comment>
    <comment ref="W6" authorId="0" shapeId="0">
      <text>
        <r>
          <rPr>
            <b/>
            <sz val="9"/>
            <color indexed="81"/>
            <rFont val="Tahoma"/>
            <family val="2"/>
          </rPr>
          <t>T301:</t>
        </r>
        <r>
          <rPr>
            <sz val="9"/>
            <color indexed="81"/>
            <rFont val="Tahoma"/>
            <family val="2"/>
          </rPr>
          <t xml:space="preserve">
=VLOOKUP(U6,TAB_TSPRICES,T6,FALSE)</t>
        </r>
      </text>
    </comment>
    <comment ref="X6" authorId="0" shapeId="0">
      <text>
        <r>
          <rPr>
            <b/>
            <sz val="9"/>
            <color indexed="81"/>
            <rFont val="Tahoma"/>
            <family val="2"/>
          </rPr>
          <t>T301:</t>
        </r>
        <r>
          <rPr>
            <sz val="9"/>
            <color indexed="81"/>
            <rFont val="Tahoma"/>
            <family val="2"/>
          </rPr>
          <t xml:space="preserve">
=VLOOKUP(U6,TAB_TSVOLUME,T6,FALSE)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T301:</t>
        </r>
        <r>
          <rPr>
            <sz val="9"/>
            <color indexed="81"/>
            <rFont val="Tahoma"/>
            <family val="2"/>
          </rPr>
          <t xml:space="preserve">
'=COUNTBLANK(E5:E16)</t>
        </r>
      </text>
    </comment>
    <comment ref="M37" authorId="0" shapeId="0">
      <text>
        <r>
          <rPr>
            <b/>
            <sz val="9"/>
            <color indexed="81"/>
            <rFont val="Tahoma"/>
            <family val="2"/>
          </rPr>
          <t>T301:</t>
        </r>
        <r>
          <rPr>
            <sz val="9"/>
            <color indexed="81"/>
            <rFont val="Tahoma"/>
            <family val="2"/>
          </rPr>
          <t xml:space="preserve">
=SUBSTITUTE(N37," TB Equity","")</t>
        </r>
      </text>
    </comment>
    <comment ref="O44" authorId="0" shapeId="0">
      <text>
        <r>
          <rPr>
            <b/>
            <sz val="9"/>
            <color indexed="81"/>
            <rFont val="Tahoma"/>
            <family val="2"/>
          </rPr>
          <t>T301:</t>
        </r>
        <r>
          <rPr>
            <sz val="9"/>
            <color indexed="81"/>
            <rFont val="Tahoma"/>
            <family val="2"/>
          </rPr>
          <t xml:space="preserve">
=MID(O48,FIND(":",O48)+1,FIND("(",O48)-FIND(":",O48)-1)</t>
        </r>
      </text>
    </comment>
    <comment ref="O45" authorId="0" shapeId="0">
      <text>
        <r>
          <rPr>
            <b/>
            <sz val="9"/>
            <color indexed="81"/>
            <rFont val="Tahoma"/>
            <family val="2"/>
          </rPr>
          <t>T301:</t>
        </r>
        <r>
          <rPr>
            <sz val="9"/>
            <color indexed="81"/>
            <rFont val="Tahoma"/>
            <family val="2"/>
          </rPr>
          <t xml:space="preserve">
=SUBSTITUTE(SUBSTITUTE(O48,"K:",""),"(P)","")</t>
        </r>
      </text>
    </comment>
    <comment ref="F51" authorId="0" shapeId="0">
      <text>
        <r>
          <rPr>
            <b/>
            <sz val="9"/>
            <color indexed="81"/>
            <rFont val="Tahoma"/>
            <family val="2"/>
          </rPr>
          <t>T301:</t>
        </r>
        <r>
          <rPr>
            <sz val="9"/>
            <color indexed="81"/>
            <rFont val="Tahoma"/>
            <family val="2"/>
          </rPr>
          <t xml:space="preserve">
=LEFT(F37,3)&amp;"-"&amp;MID(F37,4,2)&amp;"-"&amp;RIGHT(F37,4)</t>
        </r>
      </text>
    </comment>
    <comment ref="G51" authorId="0" shapeId="0">
      <text>
        <r>
          <rPr>
            <b/>
            <sz val="9"/>
            <color indexed="81"/>
            <rFont val="Tahoma"/>
            <family val="2"/>
          </rPr>
          <t>T301:</t>
        </r>
        <r>
          <rPr>
            <sz val="9"/>
            <color indexed="81"/>
            <rFont val="Tahoma"/>
            <family val="2"/>
          </rPr>
          <t xml:space="preserve">
=PROPER(TRIM(G37)&amp;", "&amp;TRIM(I37)&amp;" "&amp;LEFT(TRIM(H37),1))</t>
        </r>
      </text>
    </comment>
    <comment ref="H51" authorId="0" shapeId="0">
      <text>
        <r>
          <rPr>
            <b/>
            <sz val="9"/>
            <color indexed="81"/>
            <rFont val="Tahoma"/>
            <family val="2"/>
          </rPr>
          <t>T301:</t>
        </r>
        <r>
          <rPr>
            <sz val="9"/>
            <color indexed="81"/>
            <rFont val="Tahoma"/>
            <family val="2"/>
          </rPr>
          <t xml:space="preserve">
=TRIM(RIGHT(J37,I51-J51))</t>
        </r>
      </text>
    </comment>
    <comment ref="C53" authorId="0" shapeId="0">
      <text>
        <r>
          <rPr>
            <b/>
            <sz val="9"/>
            <color indexed="81"/>
            <rFont val="Tahoma"/>
            <family val="2"/>
          </rPr>
          <t>T301:</t>
        </r>
        <r>
          <rPr>
            <sz val="9"/>
            <color indexed="81"/>
            <rFont val="Tahoma"/>
            <family val="2"/>
          </rPr>
          <t xml:space="preserve">
=B52&amp;"     " &amp;B53</t>
        </r>
      </text>
    </comment>
    <comment ref="F69" authorId="0" shapeId="0">
      <text>
        <r>
          <rPr>
            <b/>
            <sz val="9"/>
            <color indexed="81"/>
            <rFont val="Tahoma"/>
            <family val="2"/>
          </rPr>
          <t>T301:</t>
        </r>
        <r>
          <rPr>
            <sz val="9"/>
            <color indexed="81"/>
            <rFont val="Tahoma"/>
            <family val="2"/>
          </rPr>
          <t xml:space="preserve">
=VALUE(SUBSTITUTE(B69," ",""))</t>
        </r>
      </text>
    </comment>
    <comment ref="D105" authorId="0" shapeId="0">
      <text>
        <r>
          <rPr>
            <b/>
            <sz val="9"/>
            <color indexed="81"/>
            <rFont val="Tahoma"/>
            <family val="2"/>
          </rPr>
          <t>T301:</t>
        </r>
        <r>
          <rPr>
            <sz val="9"/>
            <color indexed="81"/>
            <rFont val="Tahoma"/>
            <family val="2"/>
          </rPr>
          <t xml:space="preserve">
=DATE(LEFT(A105,4),MID(A105,5,2),RIGHT(A105,2))</t>
        </r>
      </text>
    </comment>
    <comment ref="E105" authorId="0" shapeId="0">
      <text>
        <r>
          <rPr>
            <b/>
            <sz val="9"/>
            <color indexed="81"/>
            <rFont val="Tahoma"/>
            <family val="2"/>
          </rPr>
          <t>T301:</t>
        </r>
        <r>
          <rPr>
            <sz val="9"/>
            <color indexed="81"/>
            <rFont val="Tahoma"/>
            <family val="2"/>
          </rPr>
          <t xml:space="preserve">
=IF(B105&gt;999,TIME(LEFT(B105,2),RIGHT(B105,2),0),TIME(LEFT(B105,1),RIGHT(B105,2),0))</t>
        </r>
      </text>
    </comment>
    <comment ref="F105" authorId="0" shapeId="0">
      <text>
        <r>
          <rPr>
            <b/>
            <sz val="9"/>
            <color indexed="81"/>
            <rFont val="Tahoma"/>
            <family val="2"/>
          </rPr>
          <t>T301:</t>
        </r>
        <r>
          <rPr>
            <sz val="9"/>
            <color indexed="81"/>
            <rFont val="Tahoma"/>
            <family val="2"/>
          </rPr>
          <t xml:space="preserve">
=D105+10</t>
        </r>
      </text>
    </comment>
    <comment ref="G105" authorId="0" shapeId="0">
      <text>
        <r>
          <rPr>
            <b/>
            <sz val="9"/>
            <color indexed="81"/>
            <rFont val="Tahoma"/>
            <family val="2"/>
          </rPr>
          <t>T301:</t>
        </r>
        <r>
          <rPr>
            <sz val="9"/>
            <color indexed="81"/>
            <rFont val="Tahoma"/>
            <family val="2"/>
          </rPr>
          <t xml:space="preserve">
=E105+TIME(0,200,0)</t>
        </r>
      </text>
    </comment>
    <comment ref="C141" authorId="1" shapeId="0">
      <text>
        <r>
          <rPr>
            <b/>
            <sz val="9"/>
            <color indexed="81"/>
            <rFont val="Tahoma"/>
            <family val="2"/>
          </rPr>
          <t>Siraprapa Watakit:</t>
        </r>
        <r>
          <rPr>
            <sz val="9"/>
            <color indexed="81"/>
            <rFont val="Tahoma"/>
            <family val="2"/>
          </rPr>
          <t xml:space="preserve">
Check this column!!</t>
        </r>
      </text>
    </comment>
    <comment ref="F141" authorId="1" shapeId="0">
      <text>
        <r>
          <rPr>
            <b/>
            <sz val="9"/>
            <color indexed="81"/>
            <rFont val="Tahoma"/>
            <family val="2"/>
          </rPr>
          <t>Siraprapa Watakit:</t>
        </r>
        <r>
          <rPr>
            <sz val="9"/>
            <color indexed="81"/>
            <rFont val="Tahoma"/>
            <family val="2"/>
          </rPr>
          <t xml:space="preserve">
Data error may be expected.
For example negative price or volume. Or, a figure that is ridiculously large from some fundamental value e.g. beta 12, while it is expected to be near 1</t>
        </r>
      </text>
    </comment>
    <comment ref="H141" authorId="1" shapeId="0">
      <text>
        <r>
          <rPr>
            <b/>
            <sz val="9"/>
            <color indexed="81"/>
            <rFont val="Tahoma"/>
            <family val="2"/>
          </rPr>
          <t>Siraprapa Watakit:</t>
        </r>
        <r>
          <rPr>
            <sz val="9"/>
            <color indexed="81"/>
            <rFont val="Tahoma"/>
            <family val="2"/>
          </rPr>
          <t xml:space="preserve">
Ln( positive number only)</t>
        </r>
      </text>
    </comment>
    <comment ref="E143" authorId="0" shapeId="0">
      <text>
        <r>
          <rPr>
            <b/>
            <sz val="9"/>
            <color indexed="81"/>
            <rFont val="Tahoma"/>
            <family val="2"/>
          </rPr>
          <t>T301:</t>
        </r>
        <r>
          <rPr>
            <sz val="9"/>
            <color indexed="81"/>
            <rFont val="Tahoma"/>
            <family val="2"/>
          </rPr>
          <t xml:space="preserve">
=LN(B143/B142)</t>
        </r>
      </text>
    </comment>
    <comment ref="F143" authorId="0" shapeId="0">
      <text>
        <r>
          <rPr>
            <b/>
            <sz val="9"/>
            <color indexed="81"/>
            <rFont val="Tahoma"/>
            <family val="2"/>
          </rPr>
          <t>T301:</t>
        </r>
        <r>
          <rPr>
            <sz val="9"/>
            <color indexed="81"/>
            <rFont val="Tahoma"/>
            <family val="2"/>
          </rPr>
          <t xml:space="preserve">
=IF(E143&lt;P5TH,"X",IF(E143&gt;P95TH,"X",""))</t>
        </r>
      </text>
    </comment>
    <comment ref="G143" authorId="0" shapeId="0">
      <text>
        <r>
          <rPr>
            <b/>
            <sz val="9"/>
            <color indexed="81"/>
            <rFont val="Tahoma"/>
            <family val="2"/>
          </rPr>
          <t>T301:</t>
        </r>
        <r>
          <rPr>
            <sz val="9"/>
            <color indexed="81"/>
            <rFont val="Tahoma"/>
            <family val="2"/>
          </rPr>
          <t xml:space="preserve">
=IF(E143&lt;P5TH,P5TH,IF(E143&gt;P95TH,P95TH,E143))</t>
        </r>
      </text>
    </comment>
  </commentList>
</comments>
</file>

<file path=xl/comments5.xml><?xml version="1.0" encoding="utf-8"?>
<comments xmlns="http://schemas.openxmlformats.org/spreadsheetml/2006/main">
  <authors>
    <author>T301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T301:</t>
        </r>
        <r>
          <rPr>
            <sz val="9"/>
            <color indexed="81"/>
            <rFont val="Tahoma"/>
            <family val="2"/>
          </rPr>
          <t xml:space="preserve">
=ROUND(OFFSET(O$5,$H5,0,1,1),2)</t>
        </r>
      </text>
    </comment>
    <comment ref="O5" authorId="0" shapeId="0">
      <text>
        <r>
          <rPr>
            <b/>
            <sz val="9"/>
            <color indexed="81"/>
            <rFont val="Tahoma"/>
            <family val="2"/>
          </rPr>
          <t>T301:</t>
        </r>
        <r>
          <rPr>
            <sz val="9"/>
            <color indexed="81"/>
            <rFont val="Tahoma"/>
            <family val="2"/>
          </rPr>
          <t xml:space="preserve">
=TRANSPOSE(OFFSET(</t>
        </r>
        <r>
          <rPr>
            <b/>
            <sz val="9"/>
            <color indexed="81"/>
            <rFont val="Tahoma"/>
            <family val="2"/>
          </rPr>
          <t>$Q$23</t>
        </r>
        <r>
          <rPr>
            <sz val="9"/>
            <color indexed="81"/>
            <rFont val="Tahoma"/>
            <family val="2"/>
          </rPr>
          <t>,L5,0,3,1))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</rPr>
          <t>T301:</t>
        </r>
        <r>
          <rPr>
            <sz val="9"/>
            <color indexed="81"/>
            <rFont val="Tahoma"/>
            <family val="2"/>
          </rPr>
          <t xml:space="preserve">
=TRANSPOSE(OFFSET(</t>
        </r>
        <r>
          <rPr>
            <b/>
            <sz val="9"/>
            <color indexed="81"/>
            <rFont val="Tahoma"/>
            <family val="2"/>
          </rPr>
          <t>$S$23</t>
        </r>
        <r>
          <rPr>
            <sz val="9"/>
            <color indexed="81"/>
            <rFont val="Tahoma"/>
            <family val="2"/>
          </rPr>
          <t>,L5,0,3,1))</t>
        </r>
      </text>
    </comment>
    <comment ref="U5" authorId="0" shapeId="0">
      <text>
        <r>
          <rPr>
            <b/>
            <sz val="9"/>
            <color indexed="81"/>
            <rFont val="Tahoma"/>
            <family val="2"/>
          </rPr>
          <t>T301:</t>
        </r>
        <r>
          <rPr>
            <sz val="9"/>
            <color indexed="81"/>
            <rFont val="Tahoma"/>
            <family val="2"/>
          </rPr>
          <t xml:space="preserve">
=TRANSPOSE(OFFSET(</t>
        </r>
        <r>
          <rPr>
            <b/>
            <sz val="9"/>
            <color indexed="81"/>
            <rFont val="Tahoma"/>
            <family val="2"/>
          </rPr>
          <t>$T$23</t>
        </r>
        <r>
          <rPr>
            <sz val="9"/>
            <color indexed="81"/>
            <rFont val="Tahoma"/>
            <family val="2"/>
          </rPr>
          <t>,L5,0,3,1))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T301:</t>
        </r>
        <r>
          <rPr>
            <sz val="9"/>
            <color indexed="81"/>
            <rFont val="Tahoma"/>
            <family val="2"/>
          </rPr>
          <t xml:space="preserve">
="(" &amp; ROUND(OFFSET(R$5,$H5,0,1,1),2) &amp; ")"</t>
        </r>
      </text>
    </comment>
  </commentList>
</comments>
</file>

<file path=xl/comments6.xml><?xml version="1.0" encoding="utf-8"?>
<comments xmlns="http://schemas.openxmlformats.org/spreadsheetml/2006/main">
  <authors>
    <author>T301</author>
  </authors>
  <commentList>
    <comment ref="R6" authorId="0" shapeId="0">
      <text>
        <r>
          <rPr>
            <b/>
            <sz val="9"/>
            <color indexed="81"/>
            <rFont val="Tahoma"/>
            <family val="2"/>
          </rPr>
          <t>T301:</t>
        </r>
        <r>
          <rPr>
            <sz val="9"/>
            <color indexed="81"/>
            <rFont val="Tahoma"/>
            <family val="2"/>
          </rPr>
          <t xml:space="preserve">
=COUNTA(M7:M105)</t>
        </r>
      </text>
    </comment>
    <comment ref="G7" authorId="0" shapeId="0">
      <text>
        <r>
          <rPr>
            <b/>
            <sz val="9"/>
            <color indexed="81"/>
            <rFont val="Tahoma"/>
            <family val="2"/>
          </rPr>
          <t>T301:</t>
        </r>
        <r>
          <rPr>
            <sz val="9"/>
            <color indexed="81"/>
            <rFont val="Tahoma"/>
            <family val="2"/>
          </rPr>
          <t xml:space="preserve">
=MATCH(F7,RANGE_H1,0)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T301:</t>
        </r>
        <r>
          <rPr>
            <sz val="9"/>
            <color indexed="81"/>
            <rFont val="Tahoma"/>
            <family val="2"/>
          </rPr>
          <t xml:space="preserve">
=MATCH(F7,RANGE_H2,0)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</rPr>
          <t>T301:</t>
        </r>
        <r>
          <rPr>
            <sz val="9"/>
            <color indexed="81"/>
            <rFont val="Tahoma"/>
            <family val="2"/>
          </rPr>
          <t xml:space="preserve">
'=SUM(G7:H7)</t>
        </r>
      </text>
    </comment>
  </commentList>
</comments>
</file>

<file path=xl/sharedStrings.xml><?xml version="1.0" encoding="utf-8"?>
<sst xmlns="http://schemas.openxmlformats.org/spreadsheetml/2006/main" count="5955" uniqueCount="864">
  <si>
    <t>Market Cap</t>
  </si>
  <si>
    <t>Date</t>
  </si>
  <si>
    <t>ADVANC</t>
  </si>
  <si>
    <t>AOT</t>
  </si>
  <si>
    <t>BBL</t>
  </si>
  <si>
    <t>BGH</t>
  </si>
  <si>
    <t>BECL</t>
  </si>
  <si>
    <t>BAY</t>
  </si>
  <si>
    <t>BANPU</t>
  </si>
  <si>
    <t>BEC</t>
  </si>
  <si>
    <t>BIGC</t>
  </si>
  <si>
    <t>BH</t>
  </si>
  <si>
    <t>CCET</t>
  </si>
  <si>
    <t>CPN</t>
  </si>
  <si>
    <t>CPF</t>
  </si>
  <si>
    <t>CPALL</t>
  </si>
  <si>
    <t>DELTA</t>
  </si>
  <si>
    <t>EGCO</t>
  </si>
  <si>
    <t>GLOW</t>
  </si>
  <si>
    <t>HANA</t>
  </si>
  <si>
    <t>IRPC</t>
  </si>
  <si>
    <t>ITD</t>
  </si>
  <si>
    <t>KBANK</t>
  </si>
  <si>
    <t>KSL</t>
  </si>
  <si>
    <t>KTB</t>
  </si>
  <si>
    <t>LH</t>
  </si>
  <si>
    <t>MCOT</t>
  </si>
  <si>
    <t>MINT</t>
  </si>
  <si>
    <t>PSL</t>
  </si>
  <si>
    <t>PS</t>
  </si>
  <si>
    <t>PTTEP</t>
  </si>
  <si>
    <t>PTT</t>
  </si>
  <si>
    <t>RATCH</t>
  </si>
  <si>
    <t>SCC</t>
  </si>
  <si>
    <t>SCCC</t>
  </si>
  <si>
    <t>SCB</t>
  </si>
  <si>
    <t>MAKRO</t>
  </si>
  <si>
    <t>TSTH</t>
  </si>
  <si>
    <t>THAI</t>
  </si>
  <si>
    <t>TOP</t>
  </si>
  <si>
    <t>TPC</t>
  </si>
  <si>
    <t>TUF</t>
  </si>
  <si>
    <t>TCAP</t>
  </si>
  <si>
    <t xml:space="preserve">TTA </t>
  </si>
  <si>
    <t>TMB</t>
  </si>
  <si>
    <t>SET50</t>
  </si>
  <si>
    <t>Month End Prices</t>
  </si>
  <si>
    <t>Monthly Returns</t>
  </si>
  <si>
    <t>Last 6 Month</t>
  </si>
  <si>
    <t>Last Year</t>
  </si>
  <si>
    <t>Last 2 Years</t>
  </si>
  <si>
    <t>Last 3 Years</t>
  </si>
  <si>
    <t>Last 4 Years</t>
  </si>
  <si>
    <t>Monthly Average</t>
  </si>
  <si>
    <t>Symbol</t>
  </si>
  <si>
    <t>Name</t>
  </si>
  <si>
    <t>WebURL</t>
  </si>
  <si>
    <t>Industry</t>
  </si>
  <si>
    <t>Last Price</t>
  </si>
  <si>
    <t>52 Wk High</t>
  </si>
  <si>
    <t xml:space="preserve"> 52 Wk Low</t>
  </si>
  <si>
    <t>Volume</t>
  </si>
  <si>
    <t>3M Avg Daily Vol</t>
  </si>
  <si>
    <t>50 Day MovAvg</t>
  </si>
  <si>
    <t>200 Day MovAvg</t>
  </si>
  <si>
    <t>Beta</t>
  </si>
  <si>
    <t>Analyst Consensus    (1-5)</t>
  </si>
  <si>
    <t>Institutional Ownership</t>
  </si>
  <si>
    <t>Debt/ Equity Ratio</t>
  </si>
  <si>
    <t>Gross Margin</t>
  </si>
  <si>
    <t>Profit Margin</t>
  </si>
  <si>
    <t>Total Shares Outstanding (Mil)</t>
  </si>
  <si>
    <t>Market Cap (Bil)</t>
  </si>
  <si>
    <t>TTM Earn/ Share</t>
  </si>
  <si>
    <t>Qtr EPS Estimate</t>
  </si>
  <si>
    <t>FY EPS Estimate</t>
  </si>
  <si>
    <t>Current PE</t>
  </si>
  <si>
    <t>FY PE Estimate</t>
  </si>
  <si>
    <t>Price/ Sales Ratio</t>
  </si>
  <si>
    <t>Price/ Book Value</t>
  </si>
  <si>
    <t>Price/ Cash Flow Ratio</t>
  </si>
  <si>
    <t>ROE</t>
  </si>
  <si>
    <t>ROA</t>
  </si>
  <si>
    <t>ROC</t>
  </si>
  <si>
    <t>Health Grade</t>
  </si>
  <si>
    <t>ADVANCED INFO SERVICE PCL</t>
  </si>
  <si>
    <t>http://www.ais.co.th</t>
  </si>
  <si>
    <t>Telecommunications</t>
  </si>
  <si>
    <t>A</t>
  </si>
  <si>
    <t>AIRPORTS OF THAILAND PCL</t>
  </si>
  <si>
    <t>http://www.airportthai.co.th</t>
  </si>
  <si>
    <t>Engineering&amp;Construction</t>
  </si>
  <si>
    <t>C+</t>
  </si>
  <si>
    <t>BANGKOK BANK PUBLIC CO LTD</t>
  </si>
  <si>
    <t>http://www.bangkokbank.com</t>
  </si>
  <si>
    <t>Banks</t>
  </si>
  <si>
    <t>#N/A N/A</t>
  </si>
  <si>
    <t>BANGKOK DUSIT MED SERVICE</t>
  </si>
  <si>
    <t>http://www.bangkokhospital.com</t>
  </si>
  <si>
    <t>Healthcare-Services</t>
  </si>
  <si>
    <t>BANGKOK EXPRESSWAY PUB CO</t>
  </si>
  <si>
    <t>http://www.becl.co.th</t>
  </si>
  <si>
    <t>Commercial Services</t>
  </si>
  <si>
    <t>C</t>
  </si>
  <si>
    <t>BANK OF AYUDHYA PCL</t>
  </si>
  <si>
    <t>http://www.krungsri.com</t>
  </si>
  <si>
    <t>BANPU PUBLIC CO LTD</t>
  </si>
  <si>
    <t>http://www.banpu.co.th</t>
  </si>
  <si>
    <t>Coal</t>
  </si>
  <si>
    <t>BEC WORLD PUBLIC CO LTD</t>
  </si>
  <si>
    <t>http://www.becworld.com</t>
  </si>
  <si>
    <t>Media</t>
  </si>
  <si>
    <t>BIG C SUPERCENTER PCL</t>
  </si>
  <si>
    <t>http://www.bigc.co.th</t>
  </si>
  <si>
    <t>Retail</t>
  </si>
  <si>
    <t>BUMRUNGRAD HOSPITAL PUB CO</t>
  </si>
  <si>
    <t>http://www.bumrungrad.com</t>
  </si>
  <si>
    <t>CALCOMP ELECTRONICS (THAI)</t>
  </si>
  <si>
    <t>http://www.calcomp.co.th</t>
  </si>
  <si>
    <t>Computers</t>
  </si>
  <si>
    <t>B</t>
  </si>
  <si>
    <t>CENTRAL PATTANA PUB CO LTD</t>
  </si>
  <si>
    <t>http://www.centralpattana.co.th</t>
  </si>
  <si>
    <t>Real Estate</t>
  </si>
  <si>
    <t>CHAROEN POKPHAND FOODS PUB</t>
  </si>
  <si>
    <t>http://www.cpfworldwide.com</t>
  </si>
  <si>
    <t>Food</t>
  </si>
  <si>
    <t>B+</t>
  </si>
  <si>
    <t>CP ALL PCL</t>
  </si>
  <si>
    <t>http://www.7eleven.co.th</t>
  </si>
  <si>
    <t>DELTA ELECTRONICS THAI PCL</t>
  </si>
  <si>
    <t>http://www.deltathailand.com</t>
  </si>
  <si>
    <t>Electronics</t>
  </si>
  <si>
    <t>ELECTRICITY GENERATING PCL</t>
  </si>
  <si>
    <t>http://www.egco.com</t>
  </si>
  <si>
    <t>Electric</t>
  </si>
  <si>
    <t>GLOW ENERGY PCL</t>
  </si>
  <si>
    <t>http://www.glow.co.th</t>
  </si>
  <si>
    <t>HANA MICROELECTRONICS PCL</t>
  </si>
  <si>
    <t>http://www.hanagroup.com</t>
  </si>
  <si>
    <t>IRPC PCL</t>
  </si>
  <si>
    <t>http://www.irpc.co.th</t>
  </si>
  <si>
    <t>Chemicals</t>
  </si>
  <si>
    <t>ITALIAN-THAI DEVELOPMENT PCL</t>
  </si>
  <si>
    <t>http://www.itd.co.th</t>
  </si>
  <si>
    <t>KASIKORNBANK PCL</t>
  </si>
  <si>
    <t>http://www.kasikornbank.com</t>
  </si>
  <si>
    <t>KHON KAEN SUGAR INDUSTRY PCL</t>
  </si>
  <si>
    <t>http://www.kslsugar.com</t>
  </si>
  <si>
    <t>KRUNG THAI BANK PUB CO LTD</t>
  </si>
  <si>
    <t>http://www.ktb.co.th</t>
  </si>
  <si>
    <t>LAND &amp; HOUSES PUB CO LTD</t>
  </si>
  <si>
    <t>http://www.lh.co.th</t>
  </si>
  <si>
    <t>Home Builders</t>
  </si>
  <si>
    <t>MCOT PCL</t>
  </si>
  <si>
    <t>http://www.mcot.net</t>
  </si>
  <si>
    <t>MINOR INTERNATIONAL PCL</t>
  </si>
  <si>
    <t>http://www.minorinternational.com</t>
  </si>
  <si>
    <t>PRECIOUS SHIPPING PCL</t>
  </si>
  <si>
    <t>http://www.preciousshipping.com</t>
  </si>
  <si>
    <t>Transportation</t>
  </si>
  <si>
    <t>PRUKSA REAL ESTATE PCL</t>
  </si>
  <si>
    <t>http://www.pruksa.com</t>
  </si>
  <si>
    <t>PTT EXPLOR &amp; PROD PUBLIC CO</t>
  </si>
  <si>
    <t>http://www.pttep.com</t>
  </si>
  <si>
    <t>Oil&amp;Gas</t>
  </si>
  <si>
    <t>PTT PCL</t>
  </si>
  <si>
    <t>http://www.pttplc.com</t>
  </si>
  <si>
    <t>RATCHABURI ELEC GEN HODG PUB</t>
  </si>
  <si>
    <t>http://www.ratch.co.th/en</t>
  </si>
  <si>
    <t>SIAM CEMENT PUBLIC CO LTD</t>
  </si>
  <si>
    <t>http://www.siamcement.com</t>
  </si>
  <si>
    <t>Holding Companies-Divers</t>
  </si>
  <si>
    <t>SIAM CITY CEMENT PUB CO LTD</t>
  </si>
  <si>
    <t>http://www.siamcitycement.com</t>
  </si>
  <si>
    <t>Building Materials</t>
  </si>
  <si>
    <t>SIAM COMMERCIAL BANK PUB CO</t>
  </si>
  <si>
    <t>http://www.scb.co.th/</t>
  </si>
  <si>
    <t>SIAM MAKRO PUBLIC CO LTD</t>
  </si>
  <si>
    <t>http://www.siammakro.co.th</t>
  </si>
  <si>
    <t>TATA STEEL THAILAND PCL</t>
  </si>
  <si>
    <t>http://www.millenniumsteel.com</t>
  </si>
  <si>
    <t>Iron/Steel</t>
  </si>
  <si>
    <t>THAI AIRWAYS INTERNATIONAL</t>
  </si>
  <si>
    <t>http://www.thaiairways.com</t>
  </si>
  <si>
    <t>Airlines</t>
  </si>
  <si>
    <t>F</t>
  </si>
  <si>
    <t>THAI OIL PCL</t>
  </si>
  <si>
    <t>http://www.thaioil.co.th/</t>
  </si>
  <si>
    <t>THAI PLASTIC &amp; CHEMICALS PCL</t>
  </si>
  <si>
    <t>http://www.thaiplastic.co.th</t>
  </si>
  <si>
    <t>THAI UNION FROZEN PROD PUB</t>
  </si>
  <si>
    <t>http://www.thaiuniongroup.com</t>
  </si>
  <si>
    <t>THANACHART CAPITAL PCL</t>
  </si>
  <si>
    <t>http://www.thanachart.co.th/</t>
  </si>
  <si>
    <t>THORESEN THAI AGENCIES PCL</t>
  </si>
  <si>
    <t>http://www.thoresen.com</t>
  </si>
  <si>
    <t>TMB BANK PCL</t>
  </si>
  <si>
    <t>http://www.tmbbank.com</t>
  </si>
  <si>
    <t>THAI SET 50 INDEX</t>
  </si>
  <si>
    <t>#N/A Field Not Applicable</t>
  </si>
  <si>
    <t>=SUM(RANGE)</t>
  </si>
  <si>
    <t>=AVERAGE(RANGE)</t>
  </si>
  <si>
    <t>=STDEV(RANGE)</t>
  </si>
  <si>
    <t>By Column</t>
  </si>
  <si>
    <t>By Row</t>
  </si>
  <si>
    <t>By Table</t>
  </si>
  <si>
    <t>Mary</t>
  </si>
  <si>
    <t>James</t>
  </si>
  <si>
    <t>Robert</t>
  </si>
  <si>
    <t>David</t>
  </si>
  <si>
    <t>Age</t>
  </si>
  <si>
    <t>Patient ID</t>
  </si>
  <si>
    <t>Gender</t>
  </si>
  <si>
    <t>M</t>
  </si>
  <si>
    <t>Ann</t>
  </si>
  <si>
    <t>VLOOKUP</t>
  </si>
  <si>
    <t>lookup_value</t>
  </si>
  <si>
    <t>col_index</t>
  </si>
  <si>
    <t>Cholesterol</t>
  </si>
  <si>
    <t>Basic Math/Stats Functions</t>
  </si>
  <si>
    <t>VLOOKUP, HLOOKUP and MATCH Functions</t>
  </si>
  <si>
    <t>Jan</t>
  </si>
  <si>
    <t>Feb</t>
  </si>
  <si>
    <t>Mar</t>
  </si>
  <si>
    <t>Apr</t>
  </si>
  <si>
    <t>May</t>
  </si>
  <si>
    <t>Hot Drick</t>
  </si>
  <si>
    <t>Cold Drink</t>
  </si>
  <si>
    <t>HLOOKUP</t>
  </si>
  <si>
    <t>row_index</t>
  </si>
  <si>
    <t>MATCH</t>
  </si>
  <si>
    <t>INPUT1&gt;&gt;</t>
  </si>
  <si>
    <t>INPUT2&gt;&gt;</t>
  </si>
  <si>
    <t>INPUT3&gt;&gt;</t>
  </si>
  <si>
    <t>INPUT4&gt;&gt;</t>
  </si>
  <si>
    <t>To set display format</t>
  </si>
  <si>
    <t>Total Patient</t>
  </si>
  <si>
    <r>
      <t>Count patient whose</t>
    </r>
    <r>
      <rPr>
        <b/>
        <sz val="11"/>
        <color rgb="FFFF0000"/>
        <rFont val="Calibri"/>
        <family val="2"/>
        <scheme val="minor"/>
      </rPr>
      <t xml:space="preserve"> choresterol is greater than </t>
    </r>
    <r>
      <rPr>
        <b/>
        <sz val="11"/>
        <color theme="1"/>
        <rFont val="Calibri"/>
        <family val="2"/>
        <scheme val="minor"/>
      </rPr>
      <t>250</t>
    </r>
  </si>
  <si>
    <r>
      <t>Count patient whose</t>
    </r>
    <r>
      <rPr>
        <b/>
        <sz val="11"/>
        <color rgb="FFFF0000"/>
        <rFont val="Calibri"/>
        <family val="2"/>
        <scheme val="minor"/>
      </rPr>
      <t xml:space="preserve"> age is equal </t>
    </r>
    <r>
      <rPr>
        <b/>
        <sz val="11"/>
        <color theme="1"/>
        <rFont val="Calibri"/>
        <family val="2"/>
        <scheme val="minor"/>
      </rPr>
      <t>to 25</t>
    </r>
  </si>
  <si>
    <r>
      <t xml:space="preserve">Count patient whose </t>
    </r>
    <r>
      <rPr>
        <b/>
        <sz val="11"/>
        <color rgb="FFFF0000"/>
        <rFont val="Calibri"/>
        <family val="2"/>
        <scheme val="minor"/>
      </rPr>
      <t xml:space="preserve">age is less than or equal </t>
    </r>
    <r>
      <rPr>
        <b/>
        <sz val="11"/>
        <color theme="1"/>
        <rFont val="Calibri"/>
        <family val="2"/>
        <scheme val="minor"/>
      </rPr>
      <t>to 50</t>
    </r>
  </si>
  <si>
    <r>
      <t>Count patient whose</t>
    </r>
    <r>
      <rPr>
        <b/>
        <sz val="11"/>
        <color rgb="FFFF0000"/>
        <rFont val="Calibri"/>
        <family val="2"/>
        <scheme val="minor"/>
      </rPr>
      <t xml:space="preserve"> gender is Male</t>
    </r>
    <r>
      <rPr>
        <b/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 xml:space="preserve">age is over </t>
    </r>
    <r>
      <rPr>
        <b/>
        <sz val="11"/>
        <color theme="1"/>
        <rFont val="Calibri"/>
        <family val="2"/>
        <scheme val="minor"/>
      </rPr>
      <t>60</t>
    </r>
  </si>
  <si>
    <r>
      <t xml:space="preserve">Sum patient </t>
    </r>
    <r>
      <rPr>
        <b/>
        <sz val="11"/>
        <color rgb="FFFF0000"/>
        <rFont val="Calibri"/>
        <family val="2"/>
        <scheme val="minor"/>
      </rPr>
      <t>ages</t>
    </r>
    <r>
      <rPr>
        <b/>
        <sz val="11"/>
        <color theme="1"/>
        <rFont val="Calibri"/>
        <family val="2"/>
        <scheme val="minor"/>
      </rPr>
      <t xml:space="preserve"> if </t>
    </r>
    <r>
      <rPr>
        <b/>
        <sz val="11"/>
        <color rgb="FFFF0000"/>
        <rFont val="Calibri"/>
        <family val="2"/>
        <scheme val="minor"/>
      </rPr>
      <t xml:space="preserve">age is greater than or equal to 30 </t>
    </r>
    <r>
      <rPr>
        <b/>
        <sz val="11"/>
        <color theme="1"/>
        <rFont val="Calibri"/>
        <family val="2"/>
        <scheme val="minor"/>
      </rPr>
      <t>and</t>
    </r>
    <r>
      <rPr>
        <b/>
        <sz val="11"/>
        <color rgb="FFFF0000"/>
        <rFont val="Calibri"/>
        <family val="2"/>
        <scheme val="minor"/>
      </rPr>
      <t xml:space="preserve"> gender is Female</t>
    </r>
  </si>
  <si>
    <r>
      <t xml:space="preserve">Same procedure can be repeat for </t>
    </r>
    <r>
      <rPr>
        <b/>
        <sz val="11"/>
        <color rgb="FFFF0000"/>
        <rFont val="Calibri"/>
        <family val="2"/>
        <scheme val="minor"/>
      </rPr>
      <t>AVERAGEIF,AVERAGEIFS</t>
    </r>
  </si>
  <si>
    <r>
      <t>Same procedure can be repeat for</t>
    </r>
    <r>
      <rPr>
        <b/>
        <sz val="11"/>
        <color rgb="FFFF0000"/>
        <rFont val="Calibri"/>
        <family val="2"/>
        <scheme val="minor"/>
      </rPr>
      <t xml:space="preserve"> "&lt;" and "="</t>
    </r>
  </si>
  <si>
    <t>Other offset examples</t>
  </si>
  <si>
    <t>up 1 row, left 1 col &lt;&lt; -1,-1</t>
  </si>
  <si>
    <t>-1,1 &gt;&gt; up 1 row, right 1 col</t>
  </si>
  <si>
    <t>down 1 row, left 1 col &lt;&lt; 1,-1</t>
  </si>
  <si>
    <t>1,1 &gt;&gt; down 1 row, right 1 col</t>
  </si>
  <si>
    <t>id</t>
  </si>
  <si>
    <t>race</t>
  </si>
  <si>
    <t>ses</t>
  </si>
  <si>
    <t>prgtype</t>
  </si>
  <si>
    <t>white</t>
  </si>
  <si>
    <t>low</t>
  </si>
  <si>
    <t>general</t>
  </si>
  <si>
    <t>middle</t>
  </si>
  <si>
    <t>vocati</t>
  </si>
  <si>
    <t>high</t>
  </si>
  <si>
    <t>academic</t>
  </si>
  <si>
    <t>african-amer</t>
  </si>
  <si>
    <t>hispanic</t>
  </si>
  <si>
    <t>asian</t>
  </si>
  <si>
    <t>Basic Security Analysis</t>
  </si>
  <si>
    <t>Select Number of Obs</t>
  </si>
  <si>
    <t>Table for Security Analysis</t>
  </si>
  <si>
    <t>Windings Analysis</t>
  </si>
  <si>
    <t>Past Returns</t>
  </si>
  <si>
    <t>Full Name</t>
  </si>
  <si>
    <t>Anna</t>
  </si>
  <si>
    <t>Rodiz</t>
  </si>
  <si>
    <t>Maggy</t>
  </si>
  <si>
    <t>&gt;30</t>
  </si>
  <si>
    <t>Campbel</t>
  </si>
  <si>
    <t>Filter only patient age&gt;30</t>
  </si>
  <si>
    <t>Filter only Unique Records</t>
  </si>
  <si>
    <t>&gt;250</t>
  </si>
  <si>
    <t>Average choresterol of over 200</t>
  </si>
  <si>
    <t>Average choresterol of Male  and age over 28</t>
  </si>
  <si>
    <t>Month</t>
  </si>
  <si>
    <t>Salesman</t>
  </si>
  <si>
    <t>Region</t>
  </si>
  <si>
    <t>Product</t>
  </si>
  <si>
    <t>No. Customers</t>
  </si>
  <si>
    <t>Net Sales</t>
  </si>
  <si>
    <t>Profit / Loss</t>
  </si>
  <si>
    <t>Joseph</t>
  </si>
  <si>
    <t>North</t>
  </si>
  <si>
    <t>FastCar</t>
  </si>
  <si>
    <t>RapidZoo</t>
  </si>
  <si>
    <t>West</t>
  </si>
  <si>
    <t>SuperGlue</t>
  </si>
  <si>
    <t>Middle</t>
  </si>
  <si>
    <t>Lawrence</t>
  </si>
  <si>
    <t>Maria</t>
  </si>
  <si>
    <t>Matt</t>
  </si>
  <si>
    <t>Objective:</t>
  </si>
  <si>
    <t>Agenda:</t>
  </si>
  <si>
    <t>1.Basic mathematic function: sum, average,count and etc.</t>
  </si>
  <si>
    <t>2.Conditional mathetimatic function: sumif, averageif, countif, if.</t>
  </si>
  <si>
    <t>3.Lookup function: vlookup, hlookup, match</t>
  </si>
  <si>
    <t>4.Basic Data Analysis with Pivot Table</t>
  </si>
  <si>
    <t>5.Data Controls: Data validation, Condition formating</t>
  </si>
  <si>
    <r>
      <t xml:space="preserve">Understand and perform </t>
    </r>
    <r>
      <rPr>
        <sz val="11"/>
        <color rgb="FFFF0000"/>
        <rFont val="Calibri"/>
        <family val="2"/>
        <scheme val="minor"/>
      </rPr>
      <t>basic/intermediate</t>
    </r>
    <r>
      <rPr>
        <sz val="11"/>
        <color theme="1"/>
        <rFont val="Calibri"/>
        <family val="2"/>
        <scheme val="minor"/>
      </rPr>
      <t xml:space="preserve"> level of excel calculation and data manipulation</t>
    </r>
  </si>
  <si>
    <r>
      <t xml:space="preserve">1. If </t>
    </r>
    <r>
      <rPr>
        <b/>
        <sz val="11"/>
        <color rgb="FFFF0000"/>
        <rFont val="Calibri"/>
        <family val="2"/>
        <scheme val="minor"/>
      </rPr>
      <t>[INPUT1]&gt;0</t>
    </r>
    <r>
      <rPr>
        <b/>
        <sz val="11"/>
        <color theme="1"/>
        <rFont val="Calibri"/>
        <family val="2"/>
        <scheme val="minor"/>
      </rPr>
      <t xml:space="preserve"> then display "Yes, greater than zero", else display "No, less than zero"</t>
    </r>
  </si>
  <si>
    <r>
      <t>2. If</t>
    </r>
    <r>
      <rPr>
        <b/>
        <sz val="11"/>
        <color rgb="FFFF0000"/>
        <rFont val="Calibri"/>
        <family val="2"/>
        <scheme val="minor"/>
      </rPr>
      <t xml:space="preserve"> [INPUT1]&gt;[INPUT2]</t>
    </r>
    <r>
      <rPr>
        <b/>
        <sz val="11"/>
        <color theme="1"/>
        <rFont val="Calibri"/>
        <family val="2"/>
        <scheme val="minor"/>
      </rPr>
      <t xml:space="preserve"> then display "Yes,Input 1 greater than Input 2", else display "No, Input 1 less than Input 2"</t>
    </r>
  </si>
  <si>
    <r>
      <t xml:space="preserve">3. If </t>
    </r>
    <r>
      <rPr>
        <b/>
        <sz val="11"/>
        <color rgb="FFFF0000"/>
        <rFont val="Calibri"/>
        <family val="2"/>
        <scheme val="minor"/>
      </rPr>
      <t>[INPUT1]&gt;[INPUT2] AND [INPUT3]&gt;[INPUT4</t>
    </r>
    <r>
      <rPr>
        <b/>
        <sz val="11"/>
        <color theme="1"/>
        <rFont val="Calibri"/>
        <family val="2"/>
        <scheme val="minor"/>
      </rPr>
      <t>] then display "Yes", else display "No"</t>
    </r>
  </si>
  <si>
    <r>
      <t xml:space="preserve">4. If </t>
    </r>
    <r>
      <rPr>
        <b/>
        <sz val="11"/>
        <color rgb="FFFF0000"/>
        <rFont val="Calibri"/>
        <family val="2"/>
        <scheme val="minor"/>
      </rPr>
      <t>[INPUT1]&gt;[INPUT2] OR [INPUT3]&gt;[INPUT4</t>
    </r>
    <r>
      <rPr>
        <b/>
        <sz val="11"/>
        <color theme="1"/>
        <rFont val="Calibri"/>
        <family val="2"/>
        <scheme val="minor"/>
      </rPr>
      <t>] then display "Yes", else display "No"</t>
    </r>
  </si>
  <si>
    <t>IF-THEN, IF-THEN-ELSE, AND OR, NESTED-IFS, SUMIF,SUMIFS, COUNTIF,COUNTIFS</t>
  </si>
  <si>
    <t>Fundamental Data</t>
  </si>
  <si>
    <t>Stock</t>
  </si>
  <si>
    <t>Dynamic Charts</t>
  </si>
  <si>
    <t>Selected Name</t>
  </si>
  <si>
    <t>TAB_MCAPS</t>
  </si>
  <si>
    <t>TAB_MPRICES</t>
  </si>
  <si>
    <t>TAB_MRETURNS</t>
  </si>
  <si>
    <t>Email</t>
  </si>
  <si>
    <t>Siraprapa Watakit</t>
  </si>
  <si>
    <t>1.Get the first 4 letter of the name</t>
  </si>
  <si>
    <t>2.Get the last 5 letter of the name</t>
  </si>
  <si>
    <t>3.Get the string "prapa"</t>
  </si>
  <si>
    <t>4.Split first and last name</t>
  </si>
  <si>
    <t>5.Get the email id(exclude the @gmail.com)</t>
  </si>
  <si>
    <t>Where is the @</t>
  </si>
  <si>
    <t>Now, get the email id</t>
  </si>
  <si>
    <t>ref.point</t>
  </si>
  <si>
    <t>gender</t>
  </si>
  <si>
    <t>read</t>
  </si>
  <si>
    <t>write</t>
  </si>
  <si>
    <t>math</t>
  </si>
  <si>
    <t>science</t>
  </si>
  <si>
    <t>socst</t>
  </si>
  <si>
    <t>1.Can you change student gender? 0=Female,1=Male</t>
  </si>
  <si>
    <t>2.How many student?</t>
  </si>
  <si>
    <t>3.What is each student total score</t>
  </si>
  <si>
    <t>4.Given these scoring system</t>
  </si>
  <si>
    <r>
      <t xml:space="preserve">6.Among ses class: high, middle, low, which group has the hight stdev of </t>
    </r>
    <r>
      <rPr>
        <b/>
        <sz val="11"/>
        <color theme="1"/>
        <rFont val="Calibri"/>
        <family val="2"/>
        <scheme val="minor"/>
      </rPr>
      <t>science</t>
    </r>
    <r>
      <rPr>
        <sz val="11"/>
        <color theme="1"/>
        <rFont val="Calibri"/>
        <family val="2"/>
        <scheme val="minor"/>
      </rPr>
      <t xml:space="preserve"> score</t>
    </r>
  </si>
  <si>
    <r>
      <t xml:space="preserve">5.What is the average </t>
    </r>
    <r>
      <rPr>
        <b/>
        <sz val="11"/>
        <color theme="1"/>
        <rFont val="Calibri"/>
        <family val="2"/>
        <scheme val="minor"/>
      </rPr>
      <t>math</t>
    </r>
    <r>
      <rPr>
        <sz val="11"/>
        <color theme="1"/>
        <rFont val="Calibri"/>
        <family val="2"/>
        <scheme val="minor"/>
      </rPr>
      <t xml:space="preserve"> score of the group "academic"</t>
    </r>
  </si>
  <si>
    <t>Exchange</t>
  </si>
  <si>
    <t>Americas</t>
  </si>
  <si>
    <t>Bermuda SE</t>
  </si>
  <si>
    <t>NA</t>
  </si>
  <si>
    <t>BM&amp;FBOVESPA</t>
  </si>
  <si>
    <t>Buenos Aires SE</t>
  </si>
  <si>
    <t>Colombia SE</t>
  </si>
  <si>
    <t>Lima SE</t>
  </si>
  <si>
    <t>Mexican Exchange</t>
  </si>
  <si>
    <t>NASDAQ OMX</t>
  </si>
  <si>
    <t>NYSE Euronext (US)</t>
  </si>
  <si>
    <t>Santiago SE</t>
  </si>
  <si>
    <t>TMX Group</t>
  </si>
  <si>
    <t>Total region</t>
  </si>
  <si>
    <t>Asia - Pacific</t>
  </si>
  <si>
    <t>Australian SE</t>
  </si>
  <si>
    <t>BSE India</t>
  </si>
  <si>
    <t>Bursa Malaysia</t>
  </si>
  <si>
    <t>Colombo SE</t>
  </si>
  <si>
    <t>GreTai Securities Market</t>
  </si>
  <si>
    <t>HoChiMinh SE</t>
  </si>
  <si>
    <t>Hong Kong Exchanges</t>
  </si>
  <si>
    <t>Indonesia SE</t>
  </si>
  <si>
    <t>Japan Exchange Group - Tokyo</t>
  </si>
  <si>
    <t>Korea Exchange</t>
  </si>
  <si>
    <t>National Stock Exchange India</t>
  </si>
  <si>
    <t>New Zealand Exchange</t>
  </si>
  <si>
    <t>Philippine SE</t>
  </si>
  <si>
    <t>Shanghai SE</t>
  </si>
  <si>
    <t>Shenzhen SE</t>
  </si>
  <si>
    <t>Singapore Exchange</t>
  </si>
  <si>
    <t>Taiwan SE Corp.</t>
  </si>
  <si>
    <t xml:space="preserve">The Stock Exchange of Thailand </t>
  </si>
  <si>
    <t>Market Capital</t>
  </si>
  <si>
    <t>2014/January</t>
  </si>
  <si>
    <t>Total Listed</t>
  </si>
  <si>
    <t>$   1,681.59</t>
  </si>
  <si>
    <t>$   911,137.47</t>
  </si>
  <si>
    <t>$   44,733.42</t>
  </si>
  <si>
    <t>$   179,950.84</t>
  </si>
  <si>
    <t>$   75,681.67</t>
  </si>
  <si>
    <t>$   492,455.8</t>
  </si>
  <si>
    <t>$   236,546.11</t>
  </si>
  <si>
    <t>$   482,572.03</t>
  </si>
  <si>
    <t>$   19,948.52</t>
  </si>
  <si>
    <t>$   77,962.99</t>
  </si>
  <si>
    <t>$   46,707.47</t>
  </si>
  <si>
    <t>$   358,918.62</t>
  </si>
  <si>
    <t>$   66,750.37</t>
  </si>
  <si>
    <t>$   218,511.62</t>
  </si>
  <si>
    <t>$   716,463.53</t>
  </si>
  <si>
    <t>$   796,692.99</t>
  </si>
  <si>
    <t>$   346,487.24</t>
  </si>
  <si>
    <t>$   5, 997,512.82</t>
  </si>
  <si>
    <t>$   2, 034,316.91</t>
  </si>
  <si>
    <t>$   1, 076,434.18</t>
  </si>
  <si>
    <t>$   1, 297,636.33</t>
  </si>
  <si>
    <t>$   2, 958,479.17</t>
  </si>
  <si>
    <t>$   4, 420,864.03</t>
  </si>
  <si>
    <t>$   1, 183,335.78</t>
  </si>
  <si>
    <t>$   1, 051,916.82</t>
  </si>
  <si>
    <t>$   2, 414,391.44</t>
  </si>
  <si>
    <t>$   1, 510,124.77</t>
  </si>
  <si>
    <t>$   17, 006,535.42</t>
  </si>
  <si>
    <t>$   26, 980,552.06</t>
  </si>
  <si>
    <t>Tips</t>
  </si>
  <si>
    <t>2. if (1) does not work, use substitue, trim, clean where nescessary</t>
  </si>
  <si>
    <t>$   19, 044,197.90</t>
  </si>
  <si>
    <r>
      <t xml:space="preserve">1.Try </t>
    </r>
    <r>
      <rPr>
        <b/>
        <sz val="11"/>
        <color theme="1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 xml:space="preserve"> function , Check with IsNumber</t>
    </r>
  </si>
  <si>
    <t>Self Practices for Exams</t>
  </si>
  <si>
    <t>Sum of Profit / Loss</t>
  </si>
  <si>
    <t>Row Labels</t>
  </si>
  <si>
    <t>Grand Total</t>
  </si>
  <si>
    <t>Column Labels</t>
  </si>
  <si>
    <t>(All)</t>
  </si>
  <si>
    <t>How many student get A,B,C,D,F?</t>
  </si>
  <si>
    <r>
      <t xml:space="preserve">Sum patient </t>
    </r>
    <r>
      <rPr>
        <b/>
        <sz val="11"/>
        <color rgb="FFFF0000"/>
        <rFont val="Calibri"/>
        <family val="2"/>
        <scheme val="minor"/>
      </rPr>
      <t>ages</t>
    </r>
    <r>
      <rPr>
        <b/>
        <sz val="11"/>
        <color theme="1"/>
        <rFont val="Calibri"/>
        <family val="2"/>
        <scheme val="minor"/>
      </rPr>
      <t xml:space="preserve"> if </t>
    </r>
    <r>
      <rPr>
        <b/>
        <sz val="11"/>
        <color rgb="FFFF0000"/>
        <rFont val="Calibri"/>
        <family val="2"/>
        <scheme val="minor"/>
      </rPr>
      <t>age is greater than or equal</t>
    </r>
    <r>
      <rPr>
        <b/>
        <sz val="11"/>
        <color theme="1"/>
        <rFont val="Calibri"/>
        <family val="2"/>
        <scheme val="minor"/>
      </rPr>
      <t xml:space="preserve"> to 30</t>
    </r>
  </si>
  <si>
    <r>
      <t xml:space="preserve">Filter only age&gt;30 </t>
    </r>
    <r>
      <rPr>
        <b/>
        <sz val="11"/>
        <color rgb="FFFF0000"/>
        <rFont val="Calibri"/>
        <family val="2"/>
        <scheme val="minor"/>
      </rPr>
      <t>OR</t>
    </r>
    <r>
      <rPr>
        <b/>
        <sz val="11"/>
        <color theme="1"/>
        <rFont val="Calibri"/>
        <family val="2"/>
        <scheme val="minor"/>
      </rPr>
      <t xml:space="preserve"> choreterol&gt;250</t>
    </r>
  </si>
  <si>
    <r>
      <t>Filter only age&gt;30</t>
    </r>
    <r>
      <rPr>
        <b/>
        <sz val="11"/>
        <color rgb="FFFF0000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gender is male</t>
    </r>
  </si>
  <si>
    <t>Basic User Define Function</t>
  </si>
  <si>
    <t>1.Sub Hello</t>
  </si>
  <si>
    <t>Clean and convert to panel data</t>
  </si>
  <si>
    <t>2.Assign to Button</t>
  </si>
  <si>
    <t>Race</t>
  </si>
  <si>
    <t>Caucasian</t>
  </si>
  <si>
    <t>nancy</t>
  </si>
  <si>
    <t>andrew</t>
  </si>
  <si>
    <t>jan</t>
  </si>
  <si>
    <t>mariya</t>
  </si>
  <si>
    <t>SSN</t>
  </si>
  <si>
    <t>Last Name</t>
  </si>
  <si>
    <t>Middle Name</t>
  </si>
  <si>
    <t>First Name</t>
  </si>
  <si>
    <t xml:space="preserve">freehafer   </t>
  </si>
  <si>
    <t xml:space="preserve">drew   </t>
  </si>
  <si>
    <t xml:space="preserve">cencini     </t>
  </si>
  <si>
    <t xml:space="preserve">a   </t>
  </si>
  <si>
    <t xml:space="preserve">kotas     </t>
  </si>
  <si>
    <t>bollen</t>
  </si>
  <si>
    <t xml:space="preserve">sergienko     </t>
  </si>
  <si>
    <t xml:space="preserve">thorpe         </t>
  </si>
  <si>
    <t xml:space="preserve">j </t>
  </si>
  <si>
    <t>steven</t>
  </si>
  <si>
    <t xml:space="preserve">neipper    </t>
  </si>
  <si>
    <t>john</t>
  </si>
  <si>
    <t>michael</t>
  </si>
  <si>
    <t xml:space="preserve">zare     </t>
  </si>
  <si>
    <t xml:space="preserve">b </t>
  </si>
  <si>
    <t>robert</t>
  </si>
  <si>
    <t xml:space="preserve">giussani       </t>
  </si>
  <si>
    <t>laura</t>
  </si>
  <si>
    <t xml:space="preserve">hellung-larsen     </t>
  </si>
  <si>
    <t>marie</t>
  </si>
  <si>
    <t>anne</t>
  </si>
  <si>
    <t>123-45-6789</t>
  </si>
  <si>
    <t>Freehafer, Nancy D</t>
  </si>
  <si>
    <t>Address</t>
  </si>
  <si>
    <t>123 1st   Avenue, Seattle</t>
  </si>
  <si>
    <t>123 4th Avenue,Kirkland</t>
  </si>
  <si>
    <t>123  5th Avenue,Seattle</t>
  </si>
  <si>
    <t>123 7th Avenue, Seattle</t>
  </si>
  <si>
    <t>123 9th Avenue,Seattle</t>
  </si>
  <si>
    <t>City</t>
  </si>
  <si>
    <t xml:space="preserve"> Seattle</t>
  </si>
  <si>
    <t xml:space="preserve"> Get some information from texts, re-format data</t>
  </si>
  <si>
    <t>SET100 INDEX CONSTITUENTS</t>
  </si>
  <si>
    <t>For calculating the index during January 1, 2011 - June 30, 2011</t>
  </si>
  <si>
    <t>No.</t>
  </si>
  <si>
    <t>Sector</t>
  </si>
  <si>
    <t>Securities Name</t>
  </si>
  <si>
    <t xml:space="preserve">Industry Group: Agro &amp; Food Industry </t>
  </si>
  <si>
    <t>Agribusiness</t>
  </si>
  <si>
    <t>GFPT PUBLIC COMPANY LIMITED</t>
  </si>
  <si>
    <t>GFPT</t>
  </si>
  <si>
    <t>SRI TRANG AGRO-INDUSTRY PUBLIC COMPANY LIMITED</t>
  </si>
  <si>
    <t>STA</t>
  </si>
  <si>
    <t>Food and Beverage</t>
  </si>
  <si>
    <t>CHAROEN POKPHAND FOODS PUBLIC COMPANY LIMITED</t>
  </si>
  <si>
    <t>KHON KAEN SUGAR INDUSTRY PUBLIC COMPANY LIMITED</t>
  </si>
  <si>
    <t>MINOR INTERNATIONAL PUBLIC COMPANY LIMITED</t>
  </si>
  <si>
    <t>THAI UNION FROZEN PRODUCTS PUBLIC COMPANY LIMITED</t>
  </si>
  <si>
    <t>THAI VEGETABLE OIL PUBLIC COMPANY LIMITED</t>
  </si>
  <si>
    <t>TVO</t>
  </si>
  <si>
    <t>Industry Group: Consumer Products</t>
  </si>
  <si>
    <t>Home &amp; Office Products</t>
  </si>
  <si>
    <t>KANG YONG ELECTRIC PUBLIC COMPANY LIMITED</t>
  </si>
  <si>
    <t>KYE</t>
  </si>
  <si>
    <t>Industry Group: Financials</t>
  </si>
  <si>
    <t>Finance and Securities</t>
  </si>
  <si>
    <t>ASIA PLUS SECURITIES PUBLIC COMPANY LIMITED</t>
  </si>
  <si>
    <t>ASP</t>
  </si>
  <si>
    <t>KIM ENG SECURITIES (THAILAND) PUBLIC COMPANY LIMITED</t>
  </si>
  <si>
    <t>KEST</t>
  </si>
  <si>
    <t>PHATRA SECURITIES PUBLIC COMPANY LIMITED</t>
  </si>
  <si>
    <t>PHATRA</t>
  </si>
  <si>
    <t>Banking</t>
  </si>
  <si>
    <t>BANK OF AYUDHYA PUBLIC COMPANY LIMITED</t>
  </si>
  <si>
    <t>BANGKOK BANK PUBLIC COMPANY LIMITED</t>
  </si>
  <si>
    <t>KASIKORNBANK PUBLIC COMPANY LIMITED</t>
  </si>
  <si>
    <t>KIATNAKIN BANK PUBLIC COMPANY LIMITED</t>
  </si>
  <si>
    <t>KK</t>
  </si>
  <si>
    <t>KRUNG THAI BANK PUBLIC COMPANY LIMITED</t>
  </si>
  <si>
    <t>THE SIAM COMMERCIAL BANK PUBLIC COMPANY LIMITED</t>
  </si>
  <si>
    <t>THANACHART CAPITAL PUBLIC COMPANY LIMITED</t>
  </si>
  <si>
    <t>TISCO FINANCIAL GROUP PUBLIC COMPANY LIMITED</t>
  </si>
  <si>
    <t>TISCO</t>
  </si>
  <si>
    <t>TMB BANK PUBLIC COMPANY LIMITED</t>
  </si>
  <si>
    <t>Insurance</t>
  </si>
  <si>
    <t>BANGKOK LIFE ASSURANCE PUBLIC COMPANY LIMITED</t>
  </si>
  <si>
    <t>BLA</t>
  </si>
  <si>
    <t>Industry Group: Industrials</t>
  </si>
  <si>
    <t>Petrochemicals &amp; Chemicals</t>
  </si>
  <si>
    <t>INDORAMA VENTURES PUBLIC COMPANY LIMITED</t>
  </si>
  <si>
    <t>IVL</t>
  </si>
  <si>
    <t>PTT CHEMICAL PUBLIC COMPANY LIMITED</t>
  </si>
  <si>
    <t>PTTCH</t>
  </si>
  <si>
    <t>Automotive</t>
  </si>
  <si>
    <t>SOMBOON ADVANCE TECHNOLOGY PUBLIC COMPANY LIMITED</t>
  </si>
  <si>
    <t>SAT</t>
  </si>
  <si>
    <t>Industrial Materials &amp; Machinery</t>
  </si>
  <si>
    <t>G J STEEL PUBLIC COMPANY LIMITED</t>
  </si>
  <si>
    <t>GJS</t>
  </si>
  <si>
    <t>G STEEL PUBLIC COMPANY LIMITED</t>
  </si>
  <si>
    <t>GSTEEL</t>
  </si>
  <si>
    <t>KULTHORN KIRBY PUBLIC COMPANY LIMITED</t>
  </si>
  <si>
    <t>KKC</t>
  </si>
  <si>
    <t>SAHAVIRIYA STEEL INDUSTRIES PUBLIC COMPANY LIMITED</t>
  </si>
  <si>
    <t>SSI</t>
  </si>
  <si>
    <t>Industry Group: Property &amp; Construction</t>
  </si>
  <si>
    <t>Property Development</t>
  </si>
  <si>
    <t>AMATA CORPORATION PUBLIC COMPANY LIMITED</t>
  </si>
  <si>
    <t>AMATA</t>
  </si>
  <si>
    <t>ASIAN PROPERTY DEVELOPMENT PUBLIC COMPANY LIMITED</t>
  </si>
  <si>
    <t>AP</t>
  </si>
  <si>
    <t>BANGKOK LAND PUBLIC COMPANY LIMITED</t>
  </si>
  <si>
    <t>BLAND</t>
  </si>
  <si>
    <t>CH. KARNCHANG PUBLIC COMPANY LIMITED</t>
  </si>
  <si>
    <t>CK</t>
  </si>
  <si>
    <t>CENTRAL PATTANA PUBLIC COMPANY LIMITED</t>
  </si>
  <si>
    <t>HEMARAJ LAND AND DEVELOPMENT PUBLIC COMPANY LIMITED</t>
  </si>
  <si>
    <t>HEMRAJ</t>
  </si>
  <si>
    <t>ITALIAN-THAI DEVELOPMENT PUBLIC COMPANY LIMITED</t>
  </si>
  <si>
    <t>LAND AND HOUSES PUBLIC COMPANY LIMITED</t>
  </si>
  <si>
    <t>L.P.N. DEVELOPMENT PUBLIC COMPANY LIMITED</t>
  </si>
  <si>
    <t>LPN</t>
  </si>
  <si>
    <t>PRUKSA REAL ESTATE PUBLIC COMPANY LIMITED</t>
  </si>
  <si>
    <t>QUALITY HOUSES PUBLIC COMPANY LIMITED</t>
  </si>
  <si>
    <t>QH</t>
  </si>
  <si>
    <t>ROJANA INDUSTRIAL PARK PUBLIC COMPANY LIMITED</t>
  </si>
  <si>
    <t>ROJNA</t>
  </si>
  <si>
    <t>SANSIRI PUBLIC COMPANY LIMITED</t>
  </si>
  <si>
    <t>SIRI</t>
  </si>
  <si>
    <t>SUPALAI PUBLIC COMPANY LIMITED</t>
  </si>
  <si>
    <t>SPALI</t>
  </si>
  <si>
    <t>SINO-THAI ENGINEERING AND CONSTRUCTION PUBLIC CO.,LTD.</t>
  </si>
  <si>
    <t>STEC</t>
  </si>
  <si>
    <t>STP&amp;I PUBLIC COMPANY LIMITED</t>
  </si>
  <si>
    <t>STPI</t>
  </si>
  <si>
    <t>TICON INDUSTRIAL CONNECTION PUBLIC COMPANY LIMITED</t>
  </si>
  <si>
    <t>TICON</t>
  </si>
  <si>
    <t>Construction Materials</t>
  </si>
  <si>
    <t>DYNASTY CERAMIC PUBLIC COMPANY LIMITED</t>
  </si>
  <si>
    <t>DCC</t>
  </si>
  <si>
    <t>THE SIAM CEMENT PUBLIC COMPANY LIMITED</t>
  </si>
  <si>
    <t>SIAM CITY CEMENT PUBLIC COMPANY LIMITED</t>
  </si>
  <si>
    <t>TIPCO ASPHALT PUBLIC COMPANY LIMITED</t>
  </si>
  <si>
    <t>TASCO</t>
  </si>
  <si>
    <t>TPI POLENE PUBLIC COMPANY LIMITED</t>
  </si>
  <si>
    <t>TPIPL</t>
  </si>
  <si>
    <t>TATA STEEL (THAILAND) PUBLIC COMPANY LIMITED</t>
  </si>
  <si>
    <t>VANACHAI GROUP PUBLIC COMPANY LIMITED</t>
  </si>
  <si>
    <t>VNG</t>
  </si>
  <si>
    <t>Industry Group: Resources</t>
  </si>
  <si>
    <t>Energy &amp; Utilities</t>
  </si>
  <si>
    <t>BANPU PUBLIC COMPANY LIMITED</t>
  </si>
  <si>
    <t>THE BANGCHAK PETROLEUM PUBLIC COMPANY LIMITED</t>
  </si>
  <si>
    <t>BCP</t>
  </si>
  <si>
    <t>ELECTRICITY GENERATING PUBLIC COMPANY LIMITED</t>
  </si>
  <si>
    <t>ESSO (THAILAND) PUBLIC COMPANY LIMITED</t>
  </si>
  <si>
    <t>ESSO</t>
  </si>
  <si>
    <t>GLOW ENERGY PUBLIC COMPANY LIMITED</t>
  </si>
  <si>
    <t>IRPC PUBLIC COMPANY LIMITED</t>
  </si>
  <si>
    <t>THE LANNA RESOURCES PUBLIC COMPANY LIMITED</t>
  </si>
  <si>
    <t>LANNA</t>
  </si>
  <si>
    <t>PTT PUBLIC COMPANY LIMITED</t>
  </si>
  <si>
    <t>PTT AROMATICS AND REFINING PUBLIC COMPANY LIMITED</t>
  </si>
  <si>
    <t>PTTAR</t>
  </si>
  <si>
    <t>PTT EXPLORATION AND PRODUCTION PUBLIC COMPANY LIMITED</t>
  </si>
  <si>
    <t>RATCHABURI ELECTRICITY GENERATING HOLDING PUBLIC CO.,LTD.</t>
  </si>
  <si>
    <t>SIAMGAS AND PETROCHEMICALS PUBLIC COMPANY LIMITED</t>
  </si>
  <si>
    <t>SGP</t>
  </si>
  <si>
    <t>THAI OIL PUBLIC COMPANY LIMITED</t>
  </si>
  <si>
    <t>THAI TAP WATER SUPPLY PUBLIC COMPANY LIMITED</t>
  </si>
  <si>
    <t>TTW</t>
  </si>
  <si>
    <t>Mining</t>
  </si>
  <si>
    <t>PADAENG INDUSTRY PUBLIC COMPANY LIMITED</t>
  </si>
  <si>
    <t>PDI</t>
  </si>
  <si>
    <t>Industry Group: Services</t>
  </si>
  <si>
    <t>Commerce</t>
  </si>
  <si>
    <t>CP ALL PUBLIC COMPANY LIMITED</t>
  </si>
  <si>
    <t>Transportation &amp; Logistics</t>
  </si>
  <si>
    <t>THAI AIRWAYS INTERNATIONAL PUBLIC COMPANY LIMITED</t>
  </si>
  <si>
    <t>Media &amp; Publishing</t>
  </si>
  <si>
    <t>BEC WORLD PUBLIC COMPANY LIMITED</t>
  </si>
  <si>
    <t>AIRPORTS OF THAILAND PUBLIC COMPANY LIMITED</t>
  </si>
  <si>
    <t>BIG C SUPERCENTER PUBLIC COMPANY LIMITED</t>
  </si>
  <si>
    <t>BTS GROUP HOLDINGS PUBLIC COMPANY LIMITED</t>
  </si>
  <si>
    <t>BTS</t>
  </si>
  <si>
    <t>Health Care Services</t>
  </si>
  <si>
    <t>BANGKOK DUSIT MEDICAL SERVICES PUBLIC COMPANY LIMITED</t>
  </si>
  <si>
    <t>HOME PRODUCT CENTER PUBLIC COMPANY LIMITED</t>
  </si>
  <si>
    <t>HMPRO</t>
  </si>
  <si>
    <t>SIAM MAKRO PUBLIC COMPANY LIMITED</t>
  </si>
  <si>
    <t>SIAM GLOBAL HOUSE PUBLIC COMPANY LIMITED</t>
  </si>
  <si>
    <t>GLOBAL</t>
  </si>
  <si>
    <t>LOXLEY PUBLIC COMPANY LIMITED</t>
  </si>
  <si>
    <t>LOXLEY</t>
  </si>
  <si>
    <t>ROBINSON DEPARTMENT STORE PUBLIC COMPANY LIMITED</t>
  </si>
  <si>
    <t>ROBINS</t>
  </si>
  <si>
    <t>BUMRUNGRAD HOSPITAL PUBLIC COMPANY LIMITED</t>
  </si>
  <si>
    <t>BANGKOK CHAIN HOSPITAL PUBLIC COMPANY LIMITED</t>
  </si>
  <si>
    <t>KH</t>
  </si>
  <si>
    <t>MAJOR CINEPLEX GROUP PUBLIC COMPANY LIMITED</t>
  </si>
  <si>
    <t>MAJOR</t>
  </si>
  <si>
    <t>MCOT PUBLIC COMPANY LIMITED</t>
  </si>
  <si>
    <t>Tourism &amp; Leisure</t>
  </si>
  <si>
    <t>CENTRAL PLAZA HOTEL PUBLIC COMPANY LIMITED</t>
  </si>
  <si>
    <t>CENTEL</t>
  </si>
  <si>
    <t>BANGKOK EXPRESSWAY PUBLIC COMPANY LIMITED</t>
  </si>
  <si>
    <t>PRECIOUS SHIPPING PUBLIC COMPANY LIMITED</t>
  </si>
  <si>
    <t>REGIONAL CONTAINER LINES PUBLIC COMPANY LIMITED</t>
  </si>
  <si>
    <t>RCL</t>
  </si>
  <si>
    <t>THORESEN THAI AGENCIES PUBLIC COMPANY LIMITED</t>
  </si>
  <si>
    <t>TTA</t>
  </si>
  <si>
    <t>Industry Group: Technology</t>
  </si>
  <si>
    <t>Electronic Components</t>
  </si>
  <si>
    <t>CAL-COMP ELECTRONICS (THAILAND) PUBLIC CO., LTD.</t>
  </si>
  <si>
    <t>DELTA ELECTRONICS (THAILAND) PUBLIC COMPANY LIMITED</t>
  </si>
  <si>
    <t>HANA MICROELECTRONICS PUBLIC COMPANY LIMITED</t>
  </si>
  <si>
    <t>STARS MICROELECTRONICS (THAILAND) PUBLIC COMPANY LIMITED</t>
  </si>
  <si>
    <t>SMT</t>
  </si>
  <si>
    <t>SVI PUBLIC COMPANY LIMITED</t>
  </si>
  <si>
    <t>SVI</t>
  </si>
  <si>
    <t>Information &amp; Communication Technology</t>
  </si>
  <si>
    <t>ADVANCED INFO SERVICE PUBLIC COMPANY LIMITED</t>
  </si>
  <si>
    <t>TOTAL ACCESS COMMUNICATION PUBLIC COMPANY LIMITED</t>
  </si>
  <si>
    <t>DTAC</t>
  </si>
  <si>
    <t>JASMINE INTERNATIONAL PUBLIC COMPANY LIMITED</t>
  </si>
  <si>
    <t>JAS</t>
  </si>
  <si>
    <t>SAMART CORPORATION PUBLIC COMPANY LIMITED</t>
  </si>
  <si>
    <t>SAMART</t>
  </si>
  <si>
    <t>SAMART TELCOMS PUBLIC COMPANY LIMITED</t>
  </si>
  <si>
    <t>SAMTEL</t>
  </si>
  <si>
    <t>THAICOM PUBLIC COMPANY LIMITED</t>
  </si>
  <si>
    <t>THCOM</t>
  </si>
  <si>
    <t>TRUE CORPORATION PUBLIC COMPANY LIMITED</t>
  </si>
  <si>
    <t>TRUE</t>
  </si>
  <si>
    <t>Replacement list for SET100 Index (Ranked Alphabetically)</t>
  </si>
  <si>
    <t>AAPICO HITECH PUBLIC COMPANY LIMITED</t>
  </si>
  <si>
    <t>AH</t>
  </si>
  <si>
    <t>KCE ELECTRONICS PUBLIC COMPANY LIMITED</t>
  </si>
  <si>
    <t>KCE</t>
  </si>
  <si>
    <t>M.C.S.STEEL PUBLIC COMPANY LIMITED</t>
  </si>
  <si>
    <t>MCS</t>
  </si>
  <si>
    <t>MILL CON STEEL INDUSTRIES PUBLIC COMPANY LIMITED</t>
  </si>
  <si>
    <t>MILL</t>
  </si>
  <si>
    <t>TOYO-THAI CORPORATION PUBLIC COMPANY LIMITED</t>
  </si>
  <si>
    <t>TTCL</t>
  </si>
  <si>
    <t>Data</t>
  </si>
  <si>
    <t>Get the SYMBOL from this table</t>
  </si>
  <si>
    <t>Tabulate CSV data, create DATE andTIME datatype, import to STATA</t>
  </si>
  <si>
    <t>date</t>
  </si>
  <si>
    <t>close</t>
  </si>
  <si>
    <t>volume</t>
  </si>
  <si>
    <t>change</t>
  </si>
  <si>
    <t>Identify EXTREME values and adjust it</t>
  </si>
  <si>
    <t>Return</t>
  </si>
  <si>
    <t>Extreme?</t>
  </si>
  <si>
    <t>Percentile 5th</t>
  </si>
  <si>
    <t>Percentile 95th</t>
  </si>
  <si>
    <t>3.Function MyPower=x^y, eg 100=10^2</t>
  </si>
  <si>
    <t>Extract symbols from SET100 file</t>
  </si>
  <si>
    <t xml:space="preserve"> Remove dubplcates or blankcells, count missing data, transpose, paste by value</t>
  </si>
  <si>
    <t>AAPL</t>
  </si>
  <si>
    <t>GOOG</t>
  </si>
  <si>
    <t>BAC</t>
  </si>
  <si>
    <t>Paste value+Transpose</t>
  </si>
  <si>
    <t>Link+Transpose</t>
  </si>
  <si>
    <t>Crossectional Data</t>
  </si>
  <si>
    <t>Price</t>
  </si>
  <si>
    <t>Time</t>
  </si>
  <si>
    <t>Time Series Data</t>
  </si>
  <si>
    <t>Downloaded Market Data -Time Series of Prices</t>
  </si>
  <si>
    <t>Panel Data (CS+TS)</t>
  </si>
  <si>
    <t>New Data</t>
  </si>
  <si>
    <t>SET</t>
  </si>
  <si>
    <t>MONTRI TB Equity</t>
  </si>
  <si>
    <t>AH TB Equity</t>
  </si>
  <si>
    <t>ADVANC TB Equity</t>
  </si>
  <si>
    <t>AIT TB Equity</t>
  </si>
  <si>
    <t>AEC TB Equity</t>
  </si>
  <si>
    <t>AEONTS TB Equity</t>
  </si>
  <si>
    <t>Example Bloomberg Stocklist</t>
  </si>
  <si>
    <t>Example Blooberg Downloade Prices</t>
  </si>
  <si>
    <t>1010 PRINTING GROUP</t>
  </si>
  <si>
    <t>21 HOLDINGS</t>
  </si>
  <si>
    <t>361 DEGREES INTL.</t>
  </si>
  <si>
    <t>A8 DIGITAL MUSIC HDG.</t>
  </si>
  <si>
    <t>AAC TECHNOLOGIES HDG.</t>
  </si>
  <si>
    <t>ABC MULTIACTIVE</t>
  </si>
  <si>
    <t>Code</t>
  </si>
  <si>
    <t>K:ROCK(P)</t>
  </si>
  <si>
    <t>K:DGRS(P)</t>
  </si>
  <si>
    <t>K:ADMH(P)</t>
  </si>
  <si>
    <t>K:AACA(P)</t>
  </si>
  <si>
    <t>K:ABC(P)</t>
  </si>
  <si>
    <t>$$"ER", 2361, NO DATA AVAILABLE</t>
  </si>
  <si>
    <t>Example Datastream</t>
  </si>
  <si>
    <t>Adj.Return</t>
  </si>
  <si>
    <t>Ln(volume)</t>
  </si>
  <si>
    <t>4.Accept user inputs from dialogue box</t>
  </si>
  <si>
    <r>
      <t xml:space="preserve">  5. Grading problem revisited, </t>
    </r>
    <r>
      <rPr>
        <b/>
        <sz val="11"/>
        <color theme="1"/>
        <rFont val="Calibri"/>
        <family val="2"/>
        <scheme val="minor"/>
      </rPr>
      <t>IF-ELSE-IF</t>
    </r>
    <r>
      <rPr>
        <sz val="11"/>
        <color theme="1"/>
        <rFont val="Calibri"/>
        <family val="2"/>
        <scheme val="minor"/>
      </rPr>
      <t xml:space="preserve">  examples</t>
    </r>
  </si>
  <si>
    <r>
      <t xml:space="preserve">6.Programming with </t>
    </r>
    <r>
      <rPr>
        <b/>
        <sz val="11"/>
        <color theme="1"/>
        <rFont val="Calibri"/>
        <family val="2"/>
        <scheme val="minor"/>
      </rPr>
      <t>FOR loop</t>
    </r>
  </si>
  <si>
    <t>For calculating the index during July 1, 2011 - December 31, 2011</t>
  </si>
  <si>
    <t>Note</t>
  </si>
  <si>
    <t>KGI SECURITIES (THAILAND) PUBLIC COMPANY LIMITED</t>
  </si>
  <si>
    <t>KGI</t>
  </si>
  <si>
    <t>PHATRA CAPITAL PUBLIC COMPANY LIMITED</t>
  </si>
  <si>
    <t>Packaging</t>
  </si>
  <si>
    <t>A.J. PLAST PUBLIC COMPANY LIMITED</t>
  </si>
  <si>
    <t>AJ</t>
  </si>
  <si>
    <t>POLYPLEX (THAILAND) PUBLIC COMPANY LIMITED</t>
  </si>
  <si>
    <t>PTL</t>
  </si>
  <si>
    <t>Merge with PTTAR -&gt; PTTGC (Delist 20/10/2011)</t>
  </si>
  <si>
    <t>PTT GLOBAL CHEMICAL PUBLIC COMPANY LIMITED</t>
  </si>
  <si>
    <t>PTTGC</t>
  </si>
  <si>
    <t>From Merger of PTTAR and PTTCH</t>
  </si>
  <si>
    <t>Steel</t>
  </si>
  <si>
    <t>SIAM FUTURE DEVELOPMENT PUBLIC COMPANY LIMITED</t>
  </si>
  <si>
    <t>SF</t>
  </si>
  <si>
    <t>Upgrade from Replacement List, Effective 20/10/2011</t>
  </si>
  <si>
    <t>Merge with PTTCH -&gt; PTTGC (Delist 20/10/2011)</t>
  </si>
  <si>
    <t>BUALUANG SECURITIES PUBLIC COMPANY LIMITED</t>
  </si>
  <si>
    <t>BLS</t>
  </si>
  <si>
    <t>KRUNGTHAI CARD PUBLIC COMPANY LIMITED</t>
  </si>
  <si>
    <t>KTC</t>
  </si>
  <si>
    <t>RQ</t>
  </si>
  <si>
    <t>VAR(p)</t>
  </si>
  <si>
    <t>Std(p)</t>
  </si>
  <si>
    <t>Risk</t>
  </si>
  <si>
    <t>Downloaded Market Data -Time Series of Volume</t>
  </si>
  <si>
    <t>Crossectional Data at</t>
  </si>
  <si>
    <t>*** Copy and Paset by Value and then Try Sort by Stock</t>
  </si>
  <si>
    <t xml:space="preserve">Crossectional Data at </t>
  </si>
  <si>
    <t>How many missing value?</t>
  </si>
  <si>
    <t>123    2nd Avenue, Bellevue</t>
  </si>
  <si>
    <t>123 3rd   Avenue, Redmond </t>
  </si>
  <si>
    <t>123   6th Avenue, Redmond</t>
  </si>
  <si>
    <t>123 8th    Avenue,Redmond</t>
  </si>
  <si>
    <t>6.Len of email?</t>
  </si>
  <si>
    <t>7.Substitue @ with #</t>
  </si>
  <si>
    <t>All Sample</t>
  </si>
  <si>
    <t>Constant</t>
  </si>
  <si>
    <t>|Rmt|</t>
  </si>
  <si>
    <r>
      <t>Rmt</t>
    </r>
    <r>
      <rPr>
        <vertAlign val="superscript"/>
        <sz val="10"/>
        <color theme="1"/>
        <rFont val="Times New Roman"/>
        <family val="1"/>
      </rPr>
      <t>2</t>
    </r>
  </si>
  <si>
    <r>
      <t>g</t>
    </r>
    <r>
      <rPr>
        <vertAlign val="subscript"/>
        <sz val="10"/>
        <color theme="1"/>
        <rFont val="Symbol"/>
        <family val="1"/>
        <charset val="2"/>
      </rPr>
      <t>0</t>
    </r>
  </si>
  <si>
    <r>
      <t>g</t>
    </r>
    <r>
      <rPr>
        <vertAlign val="subscript"/>
        <sz val="10"/>
        <color theme="1"/>
        <rFont val="Symbol"/>
        <family val="1"/>
        <charset val="2"/>
      </rPr>
      <t>1</t>
    </r>
  </si>
  <si>
    <r>
      <t>g</t>
    </r>
    <r>
      <rPr>
        <vertAlign val="subscript"/>
        <sz val="10"/>
        <color theme="1"/>
        <rFont val="Symbol"/>
        <family val="1"/>
        <charset val="2"/>
      </rPr>
      <t>2</t>
    </r>
  </si>
  <si>
    <t>Offset</t>
  </si>
  <si>
    <t>Country</t>
  </si>
  <si>
    <t>Intercept</t>
  </si>
  <si>
    <t>Rmt_abs</t>
  </si>
  <si>
    <t>Rmt_sqr</t>
  </si>
  <si>
    <t>ASX</t>
  </si>
  <si>
    <t>AUSTRALIA</t>
  </si>
  <si>
    <t>HSI</t>
  </si>
  <si>
    <t>HONG KONG</t>
  </si>
  <si>
    <t>JKSE</t>
  </si>
  <si>
    <t>INDONESIA</t>
  </si>
  <si>
    <t>KLSE</t>
  </si>
  <si>
    <t>MALAYSIA</t>
  </si>
  <si>
    <t>KRX</t>
  </si>
  <si>
    <t>KOREA</t>
  </si>
  <si>
    <t>NZE</t>
  </si>
  <si>
    <t>NEW ZEALAND</t>
  </si>
  <si>
    <t>PHILIPINES</t>
  </si>
  <si>
    <t>SES</t>
  </si>
  <si>
    <t>SINGAPORE</t>
  </si>
  <si>
    <t>SSE</t>
  </si>
  <si>
    <t>CHINA-SHANGHAI</t>
  </si>
  <si>
    <t>THAILAND</t>
  </si>
  <si>
    <t>TWII</t>
  </si>
  <si>
    <t>TAIWAN</t>
  </si>
  <si>
    <t>VNI</t>
  </si>
  <si>
    <t>VIETNAM</t>
  </si>
  <si>
    <t>XU</t>
  </si>
  <si>
    <t>TURKEY</t>
  </si>
  <si>
    <t>TOPX</t>
  </si>
  <si>
    <t>JAPAN</t>
  </si>
  <si>
    <t>BSE</t>
  </si>
  <si>
    <t>INDIA</t>
  </si>
  <si>
    <t>EstType</t>
  </si>
  <si>
    <t>Parameter</t>
  </si>
  <si>
    <t>Estimate</t>
  </si>
  <si>
    <t>Approx Std Err</t>
  </si>
  <si>
    <t>;'t'; Value</t>
  </si>
  <si>
    <t>Approx Pr &gt;</t>
  </si>
  <si>
    <t>|t|</t>
  </si>
  <si>
    <t>GMM Esti</t>
  </si>
  <si>
    <t>b0</t>
  </si>
  <si>
    <t>b1</t>
  </si>
  <si>
    <t>b2</t>
  </si>
  <si>
    <t xml:space="preserve">Data </t>
  </si>
  <si>
    <t>No.Obs</t>
  </si>
  <si>
    <t>Sum</t>
  </si>
  <si>
    <t>Get Ticker - SUBSTITUE</t>
  </si>
  <si>
    <t>8.Excel Reporting</t>
  </si>
  <si>
    <t>Get Ticker - MID</t>
  </si>
  <si>
    <t>Mini Workshop:</t>
  </si>
  <si>
    <t>Aggregate SET100 Lists</t>
  </si>
  <si>
    <t>6.Advanced Filters</t>
  </si>
  <si>
    <t>7.Data Cleaning</t>
  </si>
  <si>
    <t>CMMU Excel Workshop  - Day 2(6Hrs)</t>
  </si>
  <si>
    <r>
      <t>5.SumIF,</t>
    </r>
    <r>
      <rPr>
        <b/>
        <sz val="11"/>
        <color rgb="FFFF0000"/>
        <rFont val="Calibri"/>
        <family val="2"/>
        <scheme val="minor"/>
      </rPr>
      <t>SumIFS</t>
    </r>
    <r>
      <rPr>
        <b/>
        <sz val="11"/>
        <color theme="1"/>
        <rFont val="Calibri"/>
        <family val="2"/>
        <scheme val="minor"/>
      </rPr>
      <t xml:space="preserve"> and CountIF</t>
    </r>
    <r>
      <rPr>
        <b/>
        <sz val="11"/>
        <color rgb="FFFF0000"/>
        <rFont val="Calibri"/>
        <family val="2"/>
        <scheme val="minor"/>
      </rPr>
      <t>,CountIFS</t>
    </r>
  </si>
  <si>
    <t>News</t>
  </si>
  <si>
    <t>Bernard Madoff</t>
  </si>
  <si>
    <t>http://en.wikipedia.org/wiki/Bernard_Madoff</t>
  </si>
  <si>
    <t>Deaths of Madoff's son</t>
  </si>
  <si>
    <t>http://www.cnbc.com/id/101967977</t>
  </si>
  <si>
    <t>http://www.wsj.com/articles/bernard-madoffs-surviving-son-dies-1409760157</t>
  </si>
  <si>
    <r>
      <t xml:space="preserve">        "</t>
    </r>
    <r>
      <rPr>
        <b/>
        <i/>
        <sz val="11"/>
        <color rgb="FFFF0000"/>
        <rFont val="Calibri"/>
        <family val="2"/>
        <scheme val="minor"/>
      </rPr>
      <t>In December 2008</t>
    </r>
    <r>
      <rPr>
        <i/>
        <sz val="11"/>
        <color theme="1"/>
        <rFont val="Calibri"/>
        <family val="2"/>
        <scheme val="minor"/>
      </rPr>
      <t xml:space="preserve">, Bernard Madoff confessed to his sons that he had been operating a </t>
    </r>
    <r>
      <rPr>
        <b/>
        <i/>
        <sz val="11"/>
        <color rgb="FFFF0000"/>
        <rFont val="Calibri"/>
        <family val="2"/>
        <scheme val="minor"/>
      </rPr>
      <t>massive Ponzi scheme</t>
    </r>
    <r>
      <rPr>
        <i/>
        <sz val="11"/>
        <color theme="1"/>
        <rFont val="Calibri"/>
        <family val="2"/>
        <scheme val="minor"/>
      </rPr>
      <t xml:space="preserve"> in the asset-management side of the firm, as heavy customer withdrawals during the financial crisis caused it to collapse, losing as much as </t>
    </r>
    <r>
      <rPr>
        <b/>
        <i/>
        <sz val="11"/>
        <color rgb="FFFF0000"/>
        <rFont val="Calibri"/>
        <family val="2"/>
        <scheme val="minor"/>
      </rPr>
      <t>$17 billion in principal for thousands of customers around the world</t>
    </r>
    <r>
      <rPr>
        <i/>
        <sz val="11"/>
        <color theme="1"/>
        <rFont val="Calibri"/>
        <family val="2"/>
        <scheme val="minor"/>
      </rPr>
      <t>. His sons turned him over to law-enforcement officials."</t>
    </r>
  </si>
  <si>
    <t>Q23</t>
  </si>
  <si>
    <t>S23</t>
  </si>
  <si>
    <t>T23</t>
  </si>
  <si>
    <t>STOCK</t>
  </si>
  <si>
    <t>H1</t>
  </si>
  <si>
    <t>H2</t>
  </si>
  <si>
    <t>SUM</t>
  </si>
  <si>
    <t>&gt;1</t>
  </si>
  <si>
    <t>&gt;60</t>
  </si>
  <si>
    <t/>
  </si>
  <si>
    <t>tumifta@gmail.com</t>
  </si>
  <si>
    <t>=LEFT(A37,4)</t>
  </si>
  <si>
    <t>=RIGHT(A37,5)</t>
  </si>
  <si>
    <t>=MID(A37,5,5)</t>
  </si>
  <si>
    <t>Siraprapa</t>
  </si>
  <si>
    <t>Watakit</t>
  </si>
  <si>
    <t>=FIND("@",B37)</t>
  </si>
  <si>
    <t>=LEFT(B37,C46-1)</t>
  </si>
  <si>
    <t>=LEN(B37)</t>
  </si>
  <si>
    <t>=SUBSTITUTE(B37,"@","#####")</t>
  </si>
  <si>
    <t>Len</t>
  </si>
  <si>
    <t>Find ","</t>
  </si>
  <si>
    <t>HK:PRIL(TOR)</t>
  </si>
  <si>
    <t>MarketCap</t>
  </si>
  <si>
    <t>America</t>
  </si>
  <si>
    <t>Close</t>
  </si>
  <si>
    <t>New Date</t>
  </si>
  <si>
    <t>New Time</t>
  </si>
  <si>
    <t xml:space="preserve"> Date + 10</t>
  </si>
  <si>
    <t>Time + 200 minute</t>
  </si>
  <si>
    <t>O$5</t>
  </si>
  <si>
    <t>R$5</t>
  </si>
  <si>
    <t>"$H"</t>
  </si>
  <si>
    <t>=SLOPE(AT111:AT160,MARKET_RETURN)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</si>
</sst>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0.0000%"/>
    <numFmt numFmtId="167" formatCode="[$-409]mmmm\ d\,\ yyyy;@"/>
    <numFmt numFmtId="168" formatCode="0.000%"/>
    <numFmt numFmtId="169" formatCode="[$-409]d\-mmm\-yy;@"/>
    <numFmt numFmtId="170" formatCode="0.000000"/>
    <numFmt numFmtId="171" formatCode="_-* #,##0\ _k_r_-;\-* #,##0\ _k_r_-;_-* &quot;-&quot;??\ _k_r_-;_-@_-"/>
    <numFmt numFmtId="172" formatCode="[&lt;1000]0;[&lt;1000000]#\ ##0;#\ ###\ ##0"/>
    <numFmt numFmtId="173" formatCode="0.00_);[Red]\(0.00\)"/>
    <numFmt numFmtId="174" formatCode="_-* #,##0_-;\-* #,##0_-;_-* &quot;-&quot;??_-;_-@_-"/>
    <numFmt numFmtId="175" formatCode="0.000"/>
    <numFmt numFmtId="178" formatCode="[$-F800]dddd\,\ mmmm\ dd\,\ yyyy"/>
    <numFmt numFmtId="179" formatCode="[$-F400]h:mm:ss\ AM/PM"/>
  </numFmts>
  <fonts count="5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b/>
      <i/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8"/>
      <name val="Arial"/>
      <family val="2"/>
    </font>
    <font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4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rgb="FF000000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  <font>
      <sz val="11"/>
      <color rgb="FF00B050"/>
      <name val="Wingdings"/>
      <charset val="2"/>
    </font>
    <font>
      <sz val="11"/>
      <color rgb="FFFF0000"/>
      <name val="Wingdings"/>
      <charset val="2"/>
    </font>
    <font>
      <b/>
      <sz val="18"/>
      <color theme="3"/>
      <name val="Cambria"/>
      <family val="2"/>
      <scheme val="major"/>
    </font>
    <font>
      <sz val="11"/>
      <color indexed="8"/>
      <name val="Calibri"/>
      <family val="2"/>
    </font>
    <font>
      <b/>
      <i/>
      <sz val="18"/>
      <color theme="0"/>
      <name val="Calibri"/>
      <family val="2"/>
      <scheme val="minor"/>
    </font>
    <font>
      <sz val="10"/>
      <color theme="0"/>
      <name val="Segoe UI"/>
      <family val="2"/>
    </font>
    <font>
      <sz val="10"/>
      <color rgb="FF333333"/>
      <name val="Segoe UI"/>
      <family val="2"/>
    </font>
    <font>
      <sz val="14"/>
      <name val="Cordia New"/>
      <family val="2"/>
    </font>
    <font>
      <sz val="8"/>
      <color theme="1"/>
      <name val="Calibri"/>
      <family val="2"/>
      <scheme val="minor"/>
    </font>
    <font>
      <sz val="12"/>
      <name val="Arial Narrow"/>
      <family val="2"/>
    </font>
    <font>
      <sz val="11"/>
      <color theme="1"/>
      <name val="Calibri"/>
      <family val="2"/>
      <charset val="222"/>
      <scheme val="minor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vertAlign val="subscript"/>
      <sz val="10"/>
      <color theme="1"/>
      <name val="Symbol"/>
      <family val="1"/>
      <charset val="2"/>
    </font>
    <font>
      <i/>
      <sz val="11"/>
      <color theme="1"/>
      <name val="Times New Roman"/>
      <family val="1"/>
    </font>
    <font>
      <u/>
      <sz val="11"/>
      <color theme="10"/>
      <name val="Calibri"/>
      <family val="2"/>
    </font>
    <font>
      <i/>
      <u/>
      <sz val="11"/>
      <color theme="10"/>
      <name val="Calibri"/>
      <family val="2"/>
    </font>
    <font>
      <b/>
      <sz val="10"/>
      <color theme="1"/>
      <name val="Arial Narrow"/>
      <family val="2"/>
    </font>
    <font>
      <sz val="12"/>
      <color theme="1"/>
      <name val="Arial Narrow"/>
      <family val="2"/>
    </font>
    <font>
      <b/>
      <sz val="14"/>
      <color theme="1"/>
      <name val="Browallia New"/>
      <family val="2"/>
    </font>
    <font>
      <sz val="14"/>
      <color theme="1"/>
      <name val="Browallia New"/>
      <family val="2"/>
    </font>
    <font>
      <sz val="10"/>
      <color theme="1"/>
      <name val="Arial Narrow"/>
      <family val="2"/>
    </font>
    <font>
      <strike/>
      <sz val="10"/>
      <color theme="1"/>
      <name val="Tahoma"/>
      <family val="2"/>
    </font>
    <font>
      <b/>
      <sz val="22"/>
      <color rgb="FFFF0000"/>
      <name val="Calibri"/>
      <family val="2"/>
      <scheme val="minor"/>
    </font>
    <font>
      <sz val="14"/>
      <color theme="0"/>
      <name val="Browallia New"/>
      <family val="2"/>
    </font>
  </fonts>
  <fills count="5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DDE9F7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</fills>
  <borders count="6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4.9989318521683403E-2"/>
      </bottom>
      <diagonal/>
    </border>
    <border>
      <left/>
      <right/>
      <top style="medium">
        <color indexed="64"/>
      </top>
      <bottom style="thin">
        <color theme="0" tint="-4.9989318521683403E-2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4.9989318521683403E-2"/>
      </bottom>
      <diagonal/>
    </border>
    <border>
      <left style="medium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indexed="64"/>
      </left>
      <right/>
      <top style="thin">
        <color theme="0" tint="-4.9989318521683403E-2"/>
      </top>
      <bottom style="medium">
        <color indexed="64"/>
      </bottom>
      <diagonal/>
    </border>
    <border>
      <left/>
      <right/>
      <top style="thin">
        <color theme="0" tint="-4.9989318521683403E-2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4.9989318521683403E-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B8CCE4"/>
      </top>
      <bottom/>
      <diagonal/>
    </border>
    <border>
      <left/>
      <right style="thin">
        <color rgb="FFFFFFFF"/>
      </right>
      <top/>
      <bottom/>
      <diagonal/>
    </border>
    <border>
      <left/>
      <right style="thin">
        <color rgb="FFFFFFFF"/>
      </right>
      <top/>
      <bottom style="thin">
        <color rgb="FFB8CCE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37">
    <xf numFmtId="0" fontId="0" fillId="0" borderId="0"/>
    <xf numFmtId="9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2" borderId="1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4" fillId="0" borderId="43" applyNumberFormat="0" applyFill="0" applyAlignment="0" applyProtection="0"/>
    <xf numFmtId="41" fontId="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9" fontId="35" fillId="0" borderId="0" applyFont="0" applyFill="0" applyBorder="0" applyAlignment="0" applyProtection="0"/>
    <xf numFmtId="0" fontId="39" fillId="0" borderId="0"/>
    <xf numFmtId="0" fontId="41" fillId="0" borderId="0"/>
    <xf numFmtId="44" fontId="3" fillId="0" borderId="0" applyFont="0" applyFill="0" applyBorder="0" applyAlignment="0" applyProtection="0"/>
    <xf numFmtId="9" fontId="42" fillId="0" borderId="0" applyFont="0" applyFill="0" applyBorder="0" applyAlignment="0" applyProtection="0"/>
    <xf numFmtId="0" fontId="48" fillId="0" borderId="0" applyNumberFormat="0" applyFill="0" applyBorder="0" applyAlignment="0" applyProtection="0">
      <alignment vertical="top"/>
      <protection locked="0"/>
    </xf>
  </cellStyleXfs>
  <cellXfs count="462">
    <xf numFmtId="0" fontId="0" fillId="0" borderId="0" xfId="0"/>
    <xf numFmtId="0" fontId="1" fillId="0" borderId="0" xfId="2"/>
    <xf numFmtId="0" fontId="2" fillId="3" borderId="0" xfId="2" applyFont="1" applyFill="1"/>
    <xf numFmtId="165" fontId="1" fillId="3" borderId="0" xfId="3" applyNumberFormat="1" applyFont="1" applyFill="1"/>
    <xf numFmtId="165" fontId="1" fillId="3" borderId="0" xfId="2" applyNumberFormat="1" applyFill="1"/>
    <xf numFmtId="165" fontId="1" fillId="0" borderId="0" xfId="2" applyNumberFormat="1" applyFill="1" applyBorder="1"/>
    <xf numFmtId="0" fontId="4" fillId="0" borderId="0" xfId="0" applyFont="1" applyAlignment="1">
      <alignment horizontal="center" vertical="center"/>
    </xf>
    <xf numFmtId="0" fontId="2" fillId="4" borderId="0" xfId="2" applyFont="1" applyFill="1"/>
    <xf numFmtId="166" fontId="2" fillId="4" borderId="0" xfId="4" applyNumberFormat="1" applyFont="1" applyFill="1"/>
    <xf numFmtId="166" fontId="2" fillId="5" borderId="0" xfId="4" applyNumberFormat="1" applyFont="1" applyFill="1"/>
    <xf numFmtId="166" fontId="2" fillId="0" borderId="0" xfId="4" applyNumberFormat="1" applyFont="1" applyFill="1" applyBorder="1"/>
    <xf numFmtId="167" fontId="5" fillId="6" borderId="0" xfId="2" applyNumberFormat="1" applyFont="1" applyFill="1" applyAlignment="1">
      <alignment horizontal="center"/>
    </xf>
    <xf numFmtId="43" fontId="1" fillId="0" borderId="0" xfId="3" applyFont="1" applyFill="1"/>
    <xf numFmtId="43" fontId="1" fillId="0" borderId="0" xfId="3" applyFont="1" applyFill="1" applyBorder="1"/>
    <xf numFmtId="0" fontId="1" fillId="0" borderId="0" xfId="2" applyFill="1" applyBorder="1"/>
    <xf numFmtId="165" fontId="6" fillId="3" borderId="0" xfId="3" applyNumberFormat="1" applyFont="1" applyFill="1"/>
    <xf numFmtId="165" fontId="6" fillId="3" borderId="0" xfId="2" applyNumberFormat="1" applyFont="1" applyFill="1"/>
    <xf numFmtId="0" fontId="2" fillId="7" borderId="0" xfId="2" applyFont="1" applyFill="1"/>
    <xf numFmtId="166" fontId="2" fillId="7" borderId="0" xfId="4" applyNumberFormat="1" applyFont="1" applyFill="1"/>
    <xf numFmtId="0" fontId="7" fillId="0" borderId="0" xfId="0" applyFont="1" applyAlignment="1">
      <alignment horizontal="center" vertical="center"/>
    </xf>
    <xf numFmtId="0" fontId="8" fillId="9" borderId="2" xfId="0" applyFont="1" applyFill="1" applyBorder="1"/>
    <xf numFmtId="0" fontId="0" fillId="10" borderId="3" xfId="0" applyFill="1" applyBorder="1" applyAlignment="1">
      <alignment horizontal="center" vertical="center"/>
    </xf>
    <xf numFmtId="0" fontId="8" fillId="9" borderId="4" xfId="0" applyFont="1" applyFill="1" applyBorder="1"/>
    <xf numFmtId="0" fontId="0" fillId="10" borderId="5" xfId="0" applyFill="1" applyBorder="1" applyAlignment="1">
      <alignment horizontal="center" vertical="center"/>
    </xf>
    <xf numFmtId="0" fontId="8" fillId="9" borderId="6" xfId="0" applyFont="1" applyFill="1" applyBorder="1"/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7" fillId="0" borderId="0" xfId="0" applyFont="1"/>
    <xf numFmtId="166" fontId="11" fillId="12" borderId="0" xfId="0" applyNumberFormat="1" applyFont="1" applyFill="1" applyAlignment="1">
      <alignment horizontal="center" vertical="center"/>
    </xf>
    <xf numFmtId="0" fontId="7" fillId="6" borderId="0" xfId="0" applyFont="1" applyFill="1"/>
    <xf numFmtId="0" fontId="7" fillId="6" borderId="0" xfId="0" applyFont="1" applyFill="1" applyAlignment="1">
      <alignment horizontal="right" vertical="center"/>
    </xf>
    <xf numFmtId="168" fontId="0" fillId="6" borderId="0" xfId="1" applyNumberFormat="1" applyFont="1" applyFill="1"/>
    <xf numFmtId="0" fontId="2" fillId="5" borderId="0" xfId="2" applyFont="1" applyFill="1" applyAlignment="1">
      <alignment horizontal="center" vertical="center" wrapText="1"/>
    </xf>
    <xf numFmtId="0" fontId="2" fillId="0" borderId="0" xfId="2" applyFont="1" applyFill="1" applyAlignment="1">
      <alignment horizontal="center" vertical="center" wrapText="1"/>
    </xf>
    <xf numFmtId="0" fontId="1" fillId="0" borderId="0" xfId="2" applyAlignment="1">
      <alignment horizontal="center"/>
    </xf>
    <xf numFmtId="2" fontId="1" fillId="0" borderId="0" xfId="2" applyNumberFormat="1" applyAlignment="1">
      <alignment horizontal="center"/>
    </xf>
    <xf numFmtId="3" fontId="1" fillId="0" borderId="0" xfId="3" applyNumberFormat="1" applyAlignment="1">
      <alignment horizontal="center"/>
    </xf>
    <xf numFmtId="4" fontId="1" fillId="0" borderId="0" xfId="3" applyNumberFormat="1" applyAlignment="1">
      <alignment horizontal="center"/>
    </xf>
    <xf numFmtId="10" fontId="1" fillId="0" borderId="0" xfId="4" applyNumberFormat="1" applyAlignment="1">
      <alignment horizontal="center"/>
    </xf>
    <xf numFmtId="10" fontId="1" fillId="0" borderId="0" xfId="2" applyNumberFormat="1" applyAlignment="1">
      <alignment horizontal="center"/>
    </xf>
    <xf numFmtId="4" fontId="1" fillId="0" borderId="0" xfId="2" applyNumberFormat="1" applyAlignment="1">
      <alignment horizontal="center"/>
    </xf>
    <xf numFmtId="39" fontId="1" fillId="0" borderId="0" xfId="3" applyNumberFormat="1" applyAlignment="1">
      <alignment horizontal="center"/>
    </xf>
    <xf numFmtId="2" fontId="1" fillId="0" borderId="0" xfId="3" applyNumberFormat="1" applyAlignment="1">
      <alignment horizontal="center"/>
    </xf>
    <xf numFmtId="0" fontId="1" fillId="14" borderId="0" xfId="2" applyFill="1" applyAlignment="1">
      <alignment horizontal="center"/>
    </xf>
    <xf numFmtId="0" fontId="1" fillId="15" borderId="0" xfId="2" applyFill="1" applyAlignment="1">
      <alignment horizontal="center"/>
    </xf>
    <xf numFmtId="2" fontId="1" fillId="15" borderId="0" xfId="2" applyNumberFormat="1" applyFill="1" applyAlignment="1">
      <alignment horizontal="center"/>
    </xf>
    <xf numFmtId="3" fontId="1" fillId="14" borderId="0" xfId="3" applyNumberFormat="1" applyFont="1" applyFill="1" applyAlignment="1">
      <alignment horizontal="center"/>
    </xf>
    <xf numFmtId="3" fontId="1" fillId="15" borderId="0" xfId="3" applyNumberFormat="1" applyFill="1" applyAlignment="1">
      <alignment horizontal="center"/>
    </xf>
    <xf numFmtId="4" fontId="1" fillId="15" borderId="0" xfId="3" applyNumberFormat="1" applyFill="1" applyAlignment="1">
      <alignment horizontal="center"/>
    </xf>
    <xf numFmtId="10" fontId="1" fillId="15" borderId="0" xfId="4" applyNumberFormat="1" applyFill="1" applyAlignment="1">
      <alignment horizontal="center"/>
    </xf>
    <xf numFmtId="10" fontId="1" fillId="15" borderId="0" xfId="2" applyNumberFormat="1" applyFill="1" applyAlignment="1">
      <alignment horizontal="center"/>
    </xf>
    <xf numFmtId="4" fontId="1" fillId="15" borderId="0" xfId="2" applyNumberFormat="1" applyFill="1" applyAlignment="1">
      <alignment horizontal="center"/>
    </xf>
    <xf numFmtId="39" fontId="1" fillId="15" borderId="0" xfId="3" applyNumberFormat="1" applyFill="1" applyAlignment="1">
      <alignment horizontal="center"/>
    </xf>
    <xf numFmtId="2" fontId="1" fillId="15" borderId="0" xfId="3" applyNumberFormat="1" applyFill="1" applyAlignment="1">
      <alignment horizontal="center"/>
    </xf>
    <xf numFmtId="0" fontId="10" fillId="0" borderId="0" xfId="0" applyFont="1" applyAlignment="1">
      <alignment vertic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9" fillId="11" borderId="0" xfId="0" applyFont="1" applyFill="1" applyAlignment="1">
      <alignment horizontal="center"/>
    </xf>
    <xf numFmtId="0" fontId="0" fillId="16" borderId="0" xfId="0" quotePrefix="1" applyFill="1" applyAlignment="1">
      <alignment horizontal="right" vertical="center"/>
    </xf>
    <xf numFmtId="0" fontId="0" fillId="16" borderId="0" xfId="0" quotePrefix="1" applyFill="1" applyAlignment="1">
      <alignment horizontal="right"/>
    </xf>
    <xf numFmtId="0" fontId="0" fillId="16" borderId="0" xfId="0" applyFill="1" applyAlignment="1">
      <alignment horizontal="right"/>
    </xf>
    <xf numFmtId="0" fontId="0" fillId="17" borderId="10" xfId="0" applyFill="1" applyBorder="1" applyAlignment="1">
      <alignment horizontal="center"/>
    </xf>
    <xf numFmtId="0" fontId="0" fillId="17" borderId="11" xfId="0" applyFill="1" applyBorder="1" applyAlignment="1">
      <alignment horizontal="center"/>
    </xf>
    <xf numFmtId="0" fontId="0" fillId="17" borderId="12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17" borderId="0" xfId="0" applyFill="1" applyBorder="1" applyAlignment="1">
      <alignment horizontal="center"/>
    </xf>
    <xf numFmtId="0" fontId="0" fillId="17" borderId="13" xfId="0" applyFill="1" applyBorder="1" applyAlignment="1">
      <alignment horizontal="center"/>
    </xf>
    <xf numFmtId="0" fontId="0" fillId="17" borderId="14" xfId="0" applyFill="1" applyBorder="1" applyAlignment="1">
      <alignment horizontal="center"/>
    </xf>
    <xf numFmtId="0" fontId="0" fillId="17" borderId="15" xfId="0" applyFill="1" applyBorder="1" applyAlignment="1">
      <alignment horizontal="center"/>
    </xf>
    <xf numFmtId="0" fontId="0" fillId="17" borderId="16" xfId="0" applyFill="1" applyBorder="1" applyAlignment="1">
      <alignment horizontal="center"/>
    </xf>
    <xf numFmtId="0" fontId="14" fillId="11" borderId="10" xfId="0" applyFont="1" applyFill="1" applyBorder="1" applyAlignment="1">
      <alignment horizontal="center" vertical="center"/>
    </xf>
    <xf numFmtId="0" fontId="14" fillId="11" borderId="11" xfId="0" applyFont="1" applyFill="1" applyBorder="1" applyAlignment="1">
      <alignment horizontal="center" vertical="center"/>
    </xf>
    <xf numFmtId="0" fontId="14" fillId="11" borderId="1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5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16" fillId="13" borderId="0" xfId="0" applyFont="1" applyFill="1"/>
    <xf numFmtId="0" fontId="0" fillId="10" borderId="0" xfId="0" applyFill="1" applyAlignment="1">
      <alignment horizontal="center" vertical="center"/>
    </xf>
    <xf numFmtId="0" fontId="16" fillId="19" borderId="0" xfId="0" applyFont="1" applyFill="1"/>
    <xf numFmtId="0" fontId="16" fillId="20" borderId="0" xfId="0" applyFont="1" applyFill="1"/>
    <xf numFmtId="0" fontId="11" fillId="0" borderId="0" xfId="0" applyFont="1"/>
    <xf numFmtId="0" fontId="11" fillId="0" borderId="0" xfId="0" applyFont="1" applyAlignment="1">
      <alignment horizontal="right" vertical="center"/>
    </xf>
    <xf numFmtId="0" fontId="0" fillId="17" borderId="8" xfId="0" applyFill="1" applyBorder="1" applyAlignment="1">
      <alignment horizontal="center" vertical="center"/>
    </xf>
    <xf numFmtId="0" fontId="11" fillId="22" borderId="0" xfId="0" applyFont="1" applyFill="1" applyAlignment="1">
      <alignment horizontal="left" indent="2"/>
    </xf>
    <xf numFmtId="0" fontId="0" fillId="22" borderId="0" xfId="0" applyFill="1"/>
    <xf numFmtId="0" fontId="0" fillId="0" borderId="0" xfId="0" applyAlignment="1">
      <alignment horizontal="right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0" borderId="13" xfId="0" applyBorder="1"/>
    <xf numFmtId="0" fontId="0" fillId="0" borderId="16" xfId="0" applyBorder="1"/>
    <xf numFmtId="0" fontId="14" fillId="11" borderId="0" xfId="0" applyFont="1" applyFill="1" applyBorder="1" applyAlignment="1">
      <alignment horizontal="center" vertical="center"/>
    </xf>
    <xf numFmtId="0" fontId="0" fillId="10" borderId="0" xfId="0" applyFill="1"/>
    <xf numFmtId="0" fontId="0" fillId="0" borderId="0" xfId="0" quotePrefix="1"/>
    <xf numFmtId="0" fontId="19" fillId="25" borderId="0" xfId="0" applyFont="1" applyFill="1"/>
    <xf numFmtId="0" fontId="14" fillId="25" borderId="0" xfId="0" applyFont="1" applyFill="1"/>
    <xf numFmtId="0" fontId="0" fillId="0" borderId="0" xfId="0" applyNumberFormat="1"/>
    <xf numFmtId="0" fontId="16" fillId="26" borderId="0" xfId="0" applyFont="1" applyFill="1"/>
    <xf numFmtId="0" fontId="0" fillId="23" borderId="0" xfId="0" applyFill="1" applyAlignment="1">
      <alignment horizontal="center"/>
    </xf>
    <xf numFmtId="0" fontId="11" fillId="9" borderId="17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left" vertical="center" indent="3"/>
    </xf>
    <xf numFmtId="0" fontId="0" fillId="17" borderId="10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17" borderId="14" xfId="0" applyFill="1" applyBorder="1" applyAlignment="1">
      <alignment horizontal="center" vertical="center"/>
    </xf>
    <xf numFmtId="0" fontId="4" fillId="27" borderId="0" xfId="0" applyFont="1" applyFill="1"/>
    <xf numFmtId="0" fontId="14" fillId="28" borderId="0" xfId="0" applyFont="1" applyFill="1"/>
    <xf numFmtId="0" fontId="0" fillId="30" borderId="0" xfId="0" applyFill="1"/>
    <xf numFmtId="0" fontId="0" fillId="9" borderId="0" xfId="0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31" borderId="0" xfId="0" applyFill="1" applyBorder="1" applyAlignment="1">
      <alignment horizontal="center" vertical="center"/>
    </xf>
    <xf numFmtId="0" fontId="0" fillId="31" borderId="0" xfId="0" applyFill="1" applyBorder="1" applyAlignment="1">
      <alignment horizontal="center"/>
    </xf>
    <xf numFmtId="0" fontId="0" fillId="21" borderId="0" xfId="0" applyFill="1" applyBorder="1" applyAlignment="1">
      <alignment horizontal="center" vertical="center"/>
    </xf>
    <xf numFmtId="0" fontId="0" fillId="21" borderId="0" xfId="0" applyFill="1" applyBorder="1" applyAlignment="1">
      <alignment horizontal="center"/>
    </xf>
    <xf numFmtId="0" fontId="0" fillId="16" borderId="0" xfId="0" applyFill="1" applyBorder="1" applyAlignment="1">
      <alignment horizontal="center" vertical="center"/>
    </xf>
    <xf numFmtId="0" fontId="0" fillId="16" borderId="0" xfId="0" applyFill="1" applyBorder="1" applyAlignment="1">
      <alignment horizontal="center"/>
    </xf>
    <xf numFmtId="0" fontId="0" fillId="8" borderId="0" xfId="0" applyFill="1" applyBorder="1" applyAlignment="1">
      <alignment horizontal="center" vertical="center"/>
    </xf>
    <xf numFmtId="0" fontId="0" fillId="0" borderId="9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14" fillId="11" borderId="21" xfId="0" applyFont="1" applyFill="1" applyBorder="1"/>
    <xf numFmtId="0" fontId="14" fillId="11" borderId="22" xfId="0" applyFont="1" applyFill="1" applyBorder="1"/>
    <xf numFmtId="0" fontId="0" fillId="0" borderId="0" xfId="0" applyAlignment="1">
      <alignment horizontal="center"/>
    </xf>
    <xf numFmtId="17" fontId="9" fillId="33" borderId="10" xfId="0" applyNumberFormat="1" applyFont="1" applyFill="1" applyBorder="1" applyAlignment="1">
      <alignment horizontal="center"/>
    </xf>
    <xf numFmtId="0" fontId="9" fillId="33" borderId="11" xfId="0" applyFont="1" applyFill="1" applyBorder="1" applyAlignment="1">
      <alignment horizontal="left"/>
    </xf>
    <xf numFmtId="1" fontId="9" fillId="33" borderId="11" xfId="0" applyNumberFormat="1" applyFont="1" applyFill="1" applyBorder="1"/>
    <xf numFmtId="171" fontId="9" fillId="33" borderId="11" xfId="26" applyNumberFormat="1" applyFont="1" applyFill="1" applyBorder="1" applyAlignment="1">
      <alignment horizontal="right"/>
    </xf>
    <xf numFmtId="171" fontId="9" fillId="33" borderId="12" xfId="26" applyNumberFormat="1" applyFont="1" applyFill="1" applyBorder="1" applyAlignment="1">
      <alignment horizontal="right"/>
    </xf>
    <xf numFmtId="169" fontId="0" fillId="0" borderId="23" xfId="0" applyNumberFormat="1" applyFill="1" applyBorder="1" applyAlignment="1">
      <alignment horizontal="center"/>
    </xf>
    <xf numFmtId="17" fontId="0" fillId="0" borderId="24" xfId="0" applyNumberFormat="1" applyFill="1" applyBorder="1" applyAlignment="1">
      <alignment horizontal="left"/>
    </xf>
    <xf numFmtId="1" fontId="0" fillId="0" borderId="24" xfId="0" applyNumberFormat="1" applyFill="1" applyBorder="1" applyAlignment="1">
      <alignment horizontal="center"/>
    </xf>
    <xf numFmtId="171" fontId="3" fillId="0" borderId="24" xfId="26" applyNumberFormat="1" applyFont="1" applyFill="1" applyBorder="1" applyAlignment="1">
      <alignment horizontal="right"/>
    </xf>
    <xf numFmtId="171" fontId="3" fillId="0" borderId="25" xfId="26" applyNumberFormat="1" applyFont="1" applyFill="1" applyBorder="1" applyAlignment="1">
      <alignment horizontal="right"/>
    </xf>
    <xf numFmtId="169" fontId="0" fillId="0" borderId="26" xfId="0" applyNumberFormat="1" applyFill="1" applyBorder="1" applyAlignment="1">
      <alignment horizontal="center"/>
    </xf>
    <xf numFmtId="17" fontId="0" fillId="0" borderId="27" xfId="0" applyNumberFormat="1" applyFill="1" applyBorder="1" applyAlignment="1">
      <alignment horizontal="left"/>
    </xf>
    <xf numFmtId="1" fontId="0" fillId="0" borderId="27" xfId="0" applyNumberFormat="1" applyFill="1" applyBorder="1" applyAlignment="1">
      <alignment horizontal="center"/>
    </xf>
    <xf numFmtId="171" fontId="3" fillId="0" borderId="27" xfId="26" applyNumberFormat="1" applyFont="1" applyFill="1" applyBorder="1" applyAlignment="1">
      <alignment horizontal="right"/>
    </xf>
    <xf numFmtId="171" fontId="3" fillId="0" borderId="28" xfId="26" applyNumberFormat="1" applyFont="1" applyFill="1" applyBorder="1" applyAlignment="1">
      <alignment horizontal="right"/>
    </xf>
    <xf numFmtId="169" fontId="0" fillId="0" borderId="29" xfId="0" applyNumberFormat="1" applyFill="1" applyBorder="1" applyAlignment="1">
      <alignment horizontal="center"/>
    </xf>
    <xf numFmtId="17" fontId="0" fillId="0" borderId="30" xfId="0" applyNumberFormat="1" applyFill="1" applyBorder="1" applyAlignment="1">
      <alignment horizontal="left"/>
    </xf>
    <xf numFmtId="1" fontId="0" fillId="0" borderId="30" xfId="0" applyNumberFormat="1" applyFill="1" applyBorder="1" applyAlignment="1">
      <alignment horizontal="center"/>
    </xf>
    <xf numFmtId="171" fontId="3" fillId="0" borderId="30" xfId="26" applyNumberFormat="1" applyFont="1" applyFill="1" applyBorder="1" applyAlignment="1">
      <alignment horizontal="right"/>
    </xf>
    <xf numFmtId="171" fontId="3" fillId="0" borderId="31" xfId="26" applyNumberFormat="1" applyFont="1" applyFill="1" applyBorder="1" applyAlignment="1">
      <alignment horizontal="right"/>
    </xf>
    <xf numFmtId="0" fontId="14" fillId="11" borderId="0" xfId="0" applyFont="1" applyFill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right" vertic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23" fillId="29" borderId="0" xfId="0" applyFont="1" applyFill="1" applyAlignment="1">
      <alignment horizontal="center"/>
    </xf>
    <xf numFmtId="0" fontId="8" fillId="18" borderId="0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5" fillId="0" borderId="0" xfId="0" applyFont="1" applyFill="1" applyBorder="1" applyAlignment="1">
      <alignment horizontal="right" vertical="center"/>
    </xf>
    <xf numFmtId="0" fontId="0" fillId="10" borderId="17" xfId="0" applyNumberFormat="1" applyFill="1" applyBorder="1" applyAlignment="1">
      <alignment horizontal="center"/>
    </xf>
    <xf numFmtId="0" fontId="0" fillId="10" borderId="32" xfId="0" applyNumberFormat="1" applyFill="1" applyBorder="1" applyAlignment="1">
      <alignment horizontal="center"/>
    </xf>
    <xf numFmtId="0" fontId="14" fillId="11" borderId="10" xfId="0" applyFont="1" applyFill="1" applyBorder="1" applyAlignment="1">
      <alignment horizontal="center"/>
    </xf>
    <xf numFmtId="0" fontId="11" fillId="18" borderId="11" xfId="0" applyFont="1" applyFill="1" applyBorder="1" applyAlignment="1">
      <alignment horizontal="center" vertical="center"/>
    </xf>
    <xf numFmtId="0" fontId="11" fillId="18" borderId="12" xfId="0" applyFont="1" applyFill="1" applyBorder="1" applyAlignment="1">
      <alignment horizontal="center" vertical="center"/>
    </xf>
    <xf numFmtId="0" fontId="14" fillId="11" borderId="9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14" fillId="11" borderId="14" xfId="0" applyFont="1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1" fillId="0" borderId="0" xfId="0" applyFont="1" applyBorder="1"/>
    <xf numFmtId="0" fontId="14" fillId="11" borderId="19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9" fillId="11" borderId="17" xfId="0" applyFont="1" applyFill="1" applyBorder="1" applyAlignment="1">
      <alignment horizontal="center" vertical="center"/>
    </xf>
    <xf numFmtId="0" fontId="0" fillId="21" borderId="33" xfId="0" applyFill="1" applyBorder="1" applyAlignment="1">
      <alignment horizontal="center" vertical="center"/>
    </xf>
    <xf numFmtId="170" fontId="0" fillId="8" borderId="17" xfId="0" applyNumberForma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0" fontId="0" fillId="8" borderId="32" xfId="0" applyNumberFormat="1" applyFill="1" applyBorder="1" applyAlignment="1">
      <alignment horizontal="center" vertical="center"/>
    </xf>
    <xf numFmtId="0" fontId="0" fillId="21" borderId="34" xfId="0" applyFill="1" applyBorder="1" applyAlignment="1">
      <alignment horizontal="center" vertical="center"/>
    </xf>
    <xf numFmtId="170" fontId="0" fillId="8" borderId="18" xfId="0" applyNumberFormat="1" applyFill="1" applyBorder="1" applyAlignment="1">
      <alignment horizontal="center" vertical="center"/>
    </xf>
    <xf numFmtId="0" fontId="11" fillId="20" borderId="35" xfId="0" applyFont="1" applyFill="1" applyBorder="1" applyAlignment="1">
      <alignment horizontal="center" vertical="center"/>
    </xf>
    <xf numFmtId="0" fontId="11" fillId="22" borderId="19" xfId="0" applyFont="1" applyFill="1" applyBorder="1" applyAlignment="1">
      <alignment horizontal="center" vertical="center"/>
    </xf>
    <xf numFmtId="0" fontId="0" fillId="37" borderId="19" xfId="0" applyFill="1" applyBorder="1" applyAlignment="1">
      <alignment horizontal="center" vertical="center"/>
    </xf>
    <xf numFmtId="0" fontId="0" fillId="0" borderId="19" xfId="0" applyBorder="1" applyAlignment="1">
      <alignment horizontal="left" indent="1"/>
    </xf>
    <xf numFmtId="0" fontId="7" fillId="0" borderId="9" xfId="0" applyFont="1" applyBorder="1" applyAlignment="1">
      <alignment horizontal="center" vertical="center"/>
    </xf>
    <xf numFmtId="167" fontId="5" fillId="6" borderId="0" xfId="2" applyNumberFormat="1" applyFont="1" applyFill="1" applyBorder="1" applyAlignment="1">
      <alignment horizontal="right"/>
    </xf>
    <xf numFmtId="0" fontId="0" fillId="0" borderId="0" xfId="0" quotePrefix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167" fontId="5" fillId="6" borderId="15" xfId="2" applyNumberFormat="1" applyFont="1" applyFill="1" applyBorder="1" applyAlignment="1">
      <alignment horizontal="right"/>
    </xf>
    <xf numFmtId="0" fontId="0" fillId="24" borderId="0" xfId="0" applyFill="1"/>
    <xf numFmtId="0" fontId="14" fillId="20" borderId="0" xfId="0" applyFont="1" applyFill="1"/>
    <xf numFmtId="0" fontId="4" fillId="36" borderId="0" xfId="0" applyFont="1" applyFill="1" applyBorder="1" applyAlignment="1">
      <alignment horizontal="center" vertical="center"/>
    </xf>
    <xf numFmtId="0" fontId="0" fillId="36" borderId="0" xfId="0" applyFill="1" applyBorder="1" applyAlignment="1">
      <alignment horizontal="center" vertical="center"/>
    </xf>
    <xf numFmtId="0" fontId="0" fillId="36" borderId="36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4" fillId="20" borderId="0" xfId="0" applyFont="1" applyFill="1" applyAlignment="1">
      <alignment horizontal="center"/>
    </xf>
    <xf numFmtId="0" fontId="16" fillId="24" borderId="0" xfId="0" applyFont="1" applyFill="1"/>
    <xf numFmtId="0" fontId="14" fillId="11" borderId="20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9" fillId="39" borderId="40" xfId="0" applyFont="1" applyFill="1" applyBorder="1" applyAlignment="1"/>
    <xf numFmtId="49" fontId="31" fillId="0" borderId="0" xfId="0" applyNumberFormat="1" applyFont="1" applyBorder="1"/>
    <xf numFmtId="49" fontId="31" fillId="40" borderId="0" xfId="0" applyNumberFormat="1" applyFont="1" applyFill="1" applyBorder="1" applyAlignment="1"/>
    <xf numFmtId="49" fontId="29" fillId="41" borderId="0" xfId="0" applyNumberFormat="1" applyFont="1" applyFill="1" applyBorder="1" applyAlignment="1"/>
    <xf numFmtId="0" fontId="31" fillId="0" borderId="0" xfId="0" applyFont="1" applyBorder="1"/>
    <xf numFmtId="172" fontId="29" fillId="0" borderId="0" xfId="0" applyNumberFormat="1" applyFont="1" applyBorder="1" applyAlignment="1">
      <alignment horizontal="right"/>
    </xf>
    <xf numFmtId="172" fontId="29" fillId="40" borderId="0" xfId="0" applyNumberFormat="1" applyFont="1" applyFill="1" applyBorder="1" applyAlignment="1">
      <alignment horizontal="right"/>
    </xf>
    <xf numFmtId="172" fontId="29" fillId="41" borderId="0" xfId="0" applyNumberFormat="1" applyFont="1" applyFill="1" applyBorder="1" applyAlignment="1">
      <alignment horizontal="right"/>
    </xf>
    <xf numFmtId="49" fontId="29" fillId="38" borderId="39" xfId="0" applyNumberFormat="1" applyFont="1" applyFill="1" applyBorder="1" applyAlignment="1">
      <alignment horizontal="center" vertical="center"/>
    </xf>
    <xf numFmtId="8" fontId="0" fillId="0" borderId="0" xfId="0" applyNumberFormat="1"/>
    <xf numFmtId="49" fontId="29" fillId="38" borderId="37" xfId="0" quotePrefix="1" applyNumberFormat="1" applyFont="1" applyFill="1" applyBorder="1" applyAlignment="1">
      <alignment horizontal="center" vertical="center"/>
    </xf>
    <xf numFmtId="49" fontId="29" fillId="38" borderId="38" xfId="0" applyNumberFormat="1" applyFont="1" applyFill="1" applyBorder="1" applyAlignment="1">
      <alignment horizontal="center" vertical="center"/>
    </xf>
    <xf numFmtId="0" fontId="31" fillId="0" borderId="0" xfId="0" applyNumberFormat="1" applyFont="1" applyBorder="1" applyAlignment="1">
      <alignment horizontal="right"/>
    </xf>
    <xf numFmtId="0" fontId="31" fillId="40" borderId="0" xfId="0" applyNumberFormat="1" applyFont="1" applyFill="1" applyBorder="1" applyAlignment="1">
      <alignment horizontal="right"/>
    </xf>
    <xf numFmtId="0" fontId="29" fillId="41" borderId="0" xfId="0" applyNumberFormat="1" applyFont="1" applyFill="1" applyBorder="1" applyAlignment="1">
      <alignment horizontal="right"/>
    </xf>
    <xf numFmtId="0" fontId="29" fillId="39" borderId="40" xfId="0" applyNumberFormat="1" applyFont="1" applyFill="1" applyBorder="1" applyAlignment="1"/>
    <xf numFmtId="0" fontId="31" fillId="0" borderId="0" xfId="0" applyNumberFormat="1" applyFont="1" applyBorder="1"/>
    <xf numFmtId="8" fontId="31" fillId="40" borderId="0" xfId="0" applyNumberFormat="1" applyFont="1" applyFill="1" applyBorder="1" applyAlignment="1">
      <alignment horizontal="right"/>
    </xf>
    <xf numFmtId="8" fontId="31" fillId="0" borderId="0" xfId="0" applyNumberFormat="1" applyFont="1" applyBorder="1" applyAlignment="1">
      <alignment horizontal="right"/>
    </xf>
    <xf numFmtId="0" fontId="0" fillId="9" borderId="0" xfId="0" applyFill="1"/>
    <xf numFmtId="0" fontId="0" fillId="0" borderId="0" xfId="27" applyNumberFormat="1" applyFont="1" applyFill="1" applyBorder="1" applyAlignment="1">
      <alignment horizontal="center" vertical="center"/>
    </xf>
    <xf numFmtId="173" fontId="0" fillId="0" borderId="0" xfId="27" applyNumberFormat="1" applyFont="1" applyFill="1" applyBorder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 indent="1"/>
    </xf>
    <xf numFmtId="164" fontId="0" fillId="0" borderId="0" xfId="0" applyNumberFormat="1" applyAlignment="1">
      <alignment horizontal="center" vertical="center"/>
    </xf>
    <xf numFmtId="0" fontId="32" fillId="11" borderId="0" xfId="0" applyFont="1" applyFill="1"/>
    <xf numFmtId="0" fontId="33" fillId="11" borderId="0" xfId="0" applyFont="1" applyFill="1" applyAlignment="1">
      <alignment horizontal="right"/>
    </xf>
    <xf numFmtId="0" fontId="36" fillId="13" borderId="0" xfId="0" applyFont="1" applyFill="1"/>
    <xf numFmtId="0" fontId="17" fillId="0" borderId="0" xfId="0" applyFont="1" applyFill="1" applyBorder="1"/>
    <xf numFmtId="0" fontId="17" fillId="0" borderId="0" xfId="0" applyFont="1" applyBorder="1"/>
    <xf numFmtId="0" fontId="0" fillId="0" borderId="19" xfId="0" applyFill="1" applyBorder="1" applyAlignment="1">
      <alignment horizontal="center" vertical="center"/>
    </xf>
    <xf numFmtId="0" fontId="0" fillId="0" borderId="19" xfId="0" applyBorder="1"/>
    <xf numFmtId="0" fontId="37" fillId="11" borderId="19" xfId="0" applyFont="1" applyFill="1" applyBorder="1"/>
    <xf numFmtId="0" fontId="14" fillId="11" borderId="19" xfId="0" applyFont="1" applyFill="1" applyBorder="1"/>
    <xf numFmtId="0" fontId="38" fillId="0" borderId="19" xfId="0" applyNumberFormat="1" applyFont="1" applyBorder="1"/>
    <xf numFmtId="0" fontId="37" fillId="42" borderId="19" xfId="0" applyFont="1" applyFill="1" applyBorder="1"/>
    <xf numFmtId="0" fontId="14" fillId="42" borderId="19" xfId="0" applyFont="1" applyFill="1" applyBorder="1"/>
    <xf numFmtId="0" fontId="0" fillId="0" borderId="19" xfId="0" applyNumberFormat="1" applyBorder="1"/>
    <xf numFmtId="0" fontId="0" fillId="10" borderId="19" xfId="0" applyFill="1" applyBorder="1" applyAlignment="1">
      <alignment horizontal="center" vertical="center"/>
    </xf>
    <xf numFmtId="15" fontId="0" fillId="0" borderId="19" xfId="0" applyNumberFormat="1" applyBorder="1"/>
    <xf numFmtId="0" fontId="14" fillId="13" borderId="19" xfId="0" applyFont="1" applyFill="1" applyBorder="1" applyAlignment="1">
      <alignment horizontal="center" vertical="center"/>
    </xf>
    <xf numFmtId="0" fontId="14" fillId="9" borderId="0" xfId="0" applyFont="1" applyFill="1" applyBorder="1" applyAlignment="1">
      <alignment horizontal="center" vertical="center"/>
    </xf>
    <xf numFmtId="0" fontId="14" fillId="19" borderId="0" xfId="0" applyFont="1" applyFill="1" applyBorder="1" applyAlignment="1">
      <alignment horizontal="center" vertical="center"/>
    </xf>
    <xf numFmtId="0" fontId="11" fillId="10" borderId="0" xfId="0" applyFont="1" applyFill="1" applyAlignment="1">
      <alignment horizontal="left" vertical="center"/>
    </xf>
    <xf numFmtId="0" fontId="11" fillId="10" borderId="0" xfId="0" applyFont="1" applyFill="1"/>
    <xf numFmtId="14" fontId="0" fillId="0" borderId="11" xfId="0" applyNumberFormat="1" applyBorder="1"/>
    <xf numFmtId="14" fontId="0" fillId="0" borderId="12" xfId="0" applyNumberFormat="1" applyBorder="1"/>
    <xf numFmtId="0" fontId="0" fillId="0" borderId="8" xfId="0" applyBorder="1"/>
    <xf numFmtId="0" fontId="0" fillId="8" borderId="19" xfId="0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164" fontId="0" fillId="0" borderId="13" xfId="26" applyFont="1" applyBorder="1"/>
    <xf numFmtId="164" fontId="0" fillId="0" borderId="16" xfId="26" applyFont="1" applyBorder="1"/>
    <xf numFmtId="0" fontId="40" fillId="0" borderId="0" xfId="0" applyFont="1"/>
    <xf numFmtId="14" fontId="0" fillId="0" borderId="0" xfId="0" applyNumberFormat="1" applyBorder="1"/>
    <xf numFmtId="0" fontId="0" fillId="0" borderId="17" xfId="0" applyBorder="1"/>
    <xf numFmtId="14" fontId="0" fillId="0" borderId="9" xfId="0" applyNumberFormat="1" applyBorder="1"/>
    <xf numFmtId="14" fontId="0" fillId="0" borderId="14" xfId="0" applyNumberFormat="1" applyBorder="1"/>
    <xf numFmtId="0" fontId="16" fillId="37" borderId="0" xfId="0" applyFont="1" applyFill="1"/>
    <xf numFmtId="0" fontId="16" fillId="45" borderId="0" xfId="0" applyFont="1" applyFill="1"/>
    <xf numFmtId="0" fontId="0" fillId="45" borderId="17" xfId="0" applyFill="1" applyBorder="1"/>
    <xf numFmtId="0" fontId="0" fillId="45" borderId="32" xfId="0" applyFill="1" applyBorder="1"/>
    <xf numFmtId="0" fontId="0" fillId="45" borderId="18" xfId="0" applyFill="1" applyBorder="1"/>
    <xf numFmtId="0" fontId="16" fillId="46" borderId="0" xfId="0" applyFont="1" applyFill="1"/>
    <xf numFmtId="174" fontId="0" fillId="0" borderId="0" xfId="26" applyNumberFormat="1" applyFont="1" applyBorder="1"/>
    <xf numFmtId="174" fontId="0" fillId="0" borderId="13" xfId="26" applyNumberFormat="1" applyFont="1" applyBorder="1"/>
    <xf numFmtId="174" fontId="0" fillId="0" borderId="15" xfId="26" applyNumberFormat="1" applyFont="1" applyBorder="1"/>
    <xf numFmtId="174" fontId="0" fillId="0" borderId="16" xfId="26" applyNumberFormat="1" applyFont="1" applyBorder="1"/>
    <xf numFmtId="14" fontId="0" fillId="0" borderId="13" xfId="0" applyNumberFormat="1" applyBorder="1"/>
    <xf numFmtId="0" fontId="0" fillId="47" borderId="19" xfId="0" applyFill="1" applyBorder="1"/>
    <xf numFmtId="0" fontId="26" fillId="47" borderId="19" xfId="0" applyFont="1" applyFill="1" applyBorder="1"/>
    <xf numFmtId="0" fontId="0" fillId="47" borderId="9" xfId="0" applyFill="1" applyBorder="1"/>
    <xf numFmtId="0" fontId="0" fillId="47" borderId="0" xfId="0" applyFill="1" applyBorder="1"/>
    <xf numFmtId="0" fontId="0" fillId="47" borderId="13" xfId="0" applyFill="1" applyBorder="1"/>
    <xf numFmtId="0" fontId="14" fillId="13" borderId="49" xfId="0" applyFont="1" applyFill="1" applyBorder="1" applyAlignment="1">
      <alignment horizontal="center" vertical="center"/>
    </xf>
    <xf numFmtId="0" fontId="17" fillId="11" borderId="19" xfId="0" applyFont="1" applyFill="1" applyBorder="1" applyAlignment="1">
      <alignment horizontal="center" vertical="center"/>
    </xf>
    <xf numFmtId="0" fontId="11" fillId="48" borderId="19" xfId="0" applyFont="1" applyFill="1" applyBorder="1" applyAlignment="1">
      <alignment horizontal="center"/>
    </xf>
    <xf numFmtId="0" fontId="11" fillId="49" borderId="19" xfId="0" applyFont="1" applyFill="1" applyBorder="1" applyAlignment="1">
      <alignment horizontal="center"/>
    </xf>
    <xf numFmtId="0" fontId="8" fillId="21" borderId="19" xfId="0" applyFont="1" applyFill="1" applyBorder="1" applyAlignment="1">
      <alignment horizontal="center"/>
    </xf>
    <xf numFmtId="0" fontId="14" fillId="37" borderId="19" xfId="0" applyFont="1" applyFill="1" applyBorder="1"/>
    <xf numFmtId="10" fontId="0" fillId="0" borderId="19" xfId="1" applyNumberFormat="1" applyFont="1" applyBorder="1"/>
    <xf numFmtId="0" fontId="0" fillId="10" borderId="19" xfId="0" applyFill="1" applyBorder="1"/>
    <xf numFmtId="0" fontId="0" fillId="46" borderId="10" xfId="0" applyFill="1" applyBorder="1" applyAlignment="1">
      <alignment horizontal="center"/>
    </xf>
    <xf numFmtId="0" fontId="0" fillId="46" borderId="11" xfId="0" applyFill="1" applyBorder="1" applyAlignment="1">
      <alignment horizontal="center"/>
    </xf>
    <xf numFmtId="0" fontId="0" fillId="46" borderId="12" xfId="0" applyFill="1" applyBorder="1" applyAlignment="1">
      <alignment horizontal="center"/>
    </xf>
    <xf numFmtId="0" fontId="0" fillId="37" borderId="20" xfId="0" applyFill="1" applyBorder="1" applyAlignment="1">
      <alignment horizontal="center" vertical="center"/>
    </xf>
    <xf numFmtId="0" fontId="0" fillId="37" borderId="21" xfId="0" applyFill="1" applyBorder="1" applyAlignment="1">
      <alignment horizontal="center" vertical="center"/>
    </xf>
    <xf numFmtId="0" fontId="0" fillId="37" borderId="22" xfId="0" applyFill="1" applyBorder="1" applyAlignment="1">
      <alignment horizontal="center" vertical="center"/>
    </xf>
    <xf numFmtId="174" fontId="0" fillId="0" borderId="0" xfId="26" applyNumberFormat="1" applyFont="1" applyFill="1" applyBorder="1" applyAlignment="1">
      <alignment horizontal="right"/>
    </xf>
    <xf numFmtId="14" fontId="0" fillId="0" borderId="9" xfId="0" applyNumberFormat="1" applyBorder="1" applyAlignment="1">
      <alignment horizontal="center"/>
    </xf>
    <xf numFmtId="14" fontId="0" fillId="0" borderId="10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/>
    </xf>
    <xf numFmtId="0" fontId="14" fillId="24" borderId="17" xfId="0" applyFont="1" applyFill="1" applyBorder="1"/>
    <xf numFmtId="0" fontId="14" fillId="24" borderId="8" xfId="0" applyFont="1" applyFill="1" applyBorder="1"/>
    <xf numFmtId="14" fontId="0" fillId="0" borderId="14" xfId="0" applyNumberFormat="1" applyBorder="1" applyAlignment="1">
      <alignment horizontal="center" vertical="center"/>
    </xf>
    <xf numFmtId="0" fontId="43" fillId="0" borderId="50" xfId="0" applyFont="1" applyFill="1" applyBorder="1"/>
    <xf numFmtId="0" fontId="43" fillId="0" borderId="0" xfId="0" applyFont="1" applyFill="1" applyBorder="1" applyAlignment="1">
      <alignment horizontal="center" vertical="center"/>
    </xf>
    <xf numFmtId="0" fontId="43" fillId="0" borderId="45" xfId="0" applyFont="1" applyFill="1" applyBorder="1" applyAlignment="1">
      <alignment horizontal="center" vertical="center"/>
    </xf>
    <xf numFmtId="0" fontId="45" fillId="0" borderId="45" xfId="0" applyFont="1" applyFill="1" applyBorder="1" applyAlignment="1">
      <alignment horizontal="center" vertical="center"/>
    </xf>
    <xf numFmtId="0" fontId="0" fillId="0" borderId="45" xfId="0" applyBorder="1"/>
    <xf numFmtId="0" fontId="11" fillId="0" borderId="2" xfId="0" applyFont="1" applyBorder="1" applyAlignment="1">
      <alignment horizontal="center" vertical="top" wrapText="1"/>
    </xf>
    <xf numFmtId="0" fontId="11" fillId="0" borderId="51" xfId="0" applyFont="1" applyBorder="1" applyAlignment="1">
      <alignment horizontal="center" vertical="top" wrapText="1"/>
    </xf>
    <xf numFmtId="0" fontId="47" fillId="0" borderId="0" xfId="0" applyFont="1" applyBorder="1" applyAlignment="1">
      <alignment horizontal="right" indent="2"/>
    </xf>
    <xf numFmtId="0" fontId="0" fillId="5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1" borderId="19" xfId="0" applyFill="1" applyBorder="1"/>
    <xf numFmtId="0" fontId="0" fillId="27" borderId="19" xfId="0" applyFill="1" applyBorder="1"/>
    <xf numFmtId="0" fontId="0" fillId="27" borderId="5" xfId="0" applyFill="1" applyBorder="1"/>
    <xf numFmtId="0" fontId="0" fillId="32" borderId="19" xfId="0" applyFill="1" applyBorder="1"/>
    <xf numFmtId="0" fontId="0" fillId="32" borderId="5" xfId="0" applyFill="1" applyBorder="1"/>
    <xf numFmtId="175" fontId="0" fillId="0" borderId="0" xfId="0" applyNumberFormat="1" applyFill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2" xfId="0" applyBorder="1"/>
    <xf numFmtId="0" fontId="11" fillId="0" borderId="54" xfId="0" applyFont="1" applyBorder="1" applyAlignment="1">
      <alignment horizontal="center" vertical="top" wrapText="1"/>
    </xf>
    <xf numFmtId="0" fontId="11" fillId="0" borderId="56" xfId="0" applyFont="1" applyBorder="1" applyAlignment="1">
      <alignment horizontal="center" vertical="top" wrapText="1"/>
    </xf>
    <xf numFmtId="0" fontId="0" fillId="0" borderId="58" xfId="0" applyBorder="1" applyAlignment="1">
      <alignment vertical="top" wrapText="1"/>
    </xf>
    <xf numFmtId="0" fontId="0" fillId="0" borderId="59" xfId="0" applyBorder="1" applyAlignment="1">
      <alignment vertical="top" wrapText="1"/>
    </xf>
    <xf numFmtId="0" fontId="0" fillId="24" borderId="19" xfId="0" applyFill="1" applyBorder="1" applyAlignment="1">
      <alignment horizontal="center" vertical="center"/>
    </xf>
    <xf numFmtId="0" fontId="0" fillId="52" borderId="0" xfId="0" applyFill="1"/>
    <xf numFmtId="14" fontId="0" fillId="0" borderId="8" xfId="0" applyNumberFormat="1" applyBorder="1" applyAlignment="1">
      <alignment horizontal="center"/>
    </xf>
    <xf numFmtId="0" fontId="23" fillId="0" borderId="0" xfId="0" applyFont="1" applyBorder="1"/>
    <xf numFmtId="0" fontId="0" fillId="35" borderId="0" xfId="0" applyFill="1" applyAlignment="1">
      <alignment horizontal="center" vertical="center"/>
    </xf>
    <xf numFmtId="0" fontId="23" fillId="0" borderId="0" xfId="0" applyFont="1" applyFill="1" applyBorder="1"/>
    <xf numFmtId="0" fontId="0" fillId="18" borderId="0" xfId="0" applyFill="1"/>
    <xf numFmtId="0" fontId="48" fillId="18" borderId="0" xfId="36" applyFill="1" applyAlignment="1" applyProtection="1"/>
    <xf numFmtId="0" fontId="3" fillId="0" borderId="0" xfId="0" applyFont="1"/>
    <xf numFmtId="0" fontId="51" fillId="0" borderId="0" xfId="0" applyFont="1"/>
    <xf numFmtId="0" fontId="51" fillId="0" borderId="0" xfId="0" applyFont="1" applyBorder="1"/>
    <xf numFmtId="0" fontId="52" fillId="43" borderId="19" xfId="0" applyFont="1" applyFill="1" applyBorder="1" applyAlignment="1">
      <alignment horizontal="center" vertical="center"/>
    </xf>
    <xf numFmtId="0" fontId="3" fillId="24" borderId="0" xfId="0" applyFont="1" applyFill="1" applyAlignment="1">
      <alignment vertical="center"/>
    </xf>
    <xf numFmtId="0" fontId="53" fillId="0" borderId="19" xfId="0" applyFont="1" applyBorder="1" applyAlignment="1">
      <alignment horizontal="center"/>
    </xf>
    <xf numFmtId="0" fontId="54" fillId="0" borderId="19" xfId="0" applyFont="1" applyFill="1" applyBorder="1"/>
    <xf numFmtId="0" fontId="53" fillId="0" borderId="19" xfId="0" applyFont="1" applyFill="1" applyBorder="1"/>
    <xf numFmtId="0" fontId="53" fillId="0" borderId="0" xfId="0" applyFont="1"/>
    <xf numFmtId="0" fontId="53" fillId="0" borderId="0" xfId="0" applyFont="1" applyBorder="1"/>
    <xf numFmtId="0" fontId="53" fillId="0" borderId="0" xfId="0" applyFont="1" applyFill="1"/>
    <xf numFmtId="0" fontId="53" fillId="0" borderId="0" xfId="0" applyFont="1" applyFill="1" applyBorder="1"/>
    <xf numFmtId="0" fontId="53" fillId="0" borderId="19" xfId="0" applyFont="1" applyFill="1" applyBorder="1" applyAlignment="1">
      <alignment horizontal="center"/>
    </xf>
    <xf numFmtId="0" fontId="53" fillId="0" borderId="19" xfId="0" applyFont="1" applyBorder="1"/>
    <xf numFmtId="0" fontId="53" fillId="0" borderId="44" xfId="0" applyFont="1" applyFill="1" applyBorder="1"/>
    <xf numFmtId="0" fontId="53" fillId="0" borderId="19" xfId="0" applyFont="1" applyFill="1" applyBorder="1" applyAlignment="1">
      <alignment horizontal="left" vertical="center"/>
    </xf>
    <xf numFmtId="0" fontId="53" fillId="0" borderId="19" xfId="0" applyFont="1" applyFill="1" applyBorder="1" applyAlignment="1">
      <alignment vertical="center"/>
    </xf>
    <xf numFmtId="0" fontId="54" fillId="0" borderId="19" xfId="0" applyFont="1" applyFill="1" applyBorder="1" applyAlignment="1">
      <alignment vertical="center"/>
    </xf>
    <xf numFmtId="0" fontId="53" fillId="0" borderId="0" xfId="0" applyFont="1" applyAlignment="1">
      <alignment horizontal="center"/>
    </xf>
    <xf numFmtId="0" fontId="51" fillId="0" borderId="0" xfId="33" applyFont="1"/>
    <xf numFmtId="0" fontId="50" fillId="0" borderId="0" xfId="32" applyFont="1" applyBorder="1" applyAlignment="1">
      <alignment horizontal="center" vertical="center"/>
    </xf>
    <xf numFmtId="0" fontId="52" fillId="43" borderId="19" xfId="33" applyFont="1" applyFill="1" applyBorder="1" applyAlignment="1">
      <alignment horizontal="center" vertical="center"/>
    </xf>
    <xf numFmtId="0" fontId="50" fillId="44" borderId="19" xfId="33" applyFont="1" applyFill="1" applyBorder="1" applyAlignment="1">
      <alignment horizontal="center" vertical="center"/>
    </xf>
    <xf numFmtId="0" fontId="53" fillId="0" borderId="19" xfId="33" applyFont="1" applyBorder="1" applyAlignment="1">
      <alignment horizontal="center" vertical="center"/>
    </xf>
    <xf numFmtId="0" fontId="54" fillId="0" borderId="19" xfId="33" applyFont="1" applyFill="1" applyBorder="1" applyAlignment="1">
      <alignment vertical="center"/>
    </xf>
    <xf numFmtId="0" fontId="53" fillId="0" borderId="19" xfId="33" applyFont="1" applyFill="1" applyBorder="1" applyAlignment="1">
      <alignment vertical="center"/>
    </xf>
    <xf numFmtId="0" fontId="53" fillId="0" borderId="0" xfId="33" applyFont="1"/>
    <xf numFmtId="0" fontId="53" fillId="0" borderId="0" xfId="33" applyFont="1" applyFill="1"/>
    <xf numFmtId="0" fontId="53" fillId="0" borderId="19" xfId="33" applyFont="1" applyFill="1" applyBorder="1" applyAlignment="1">
      <alignment horizontal="center" vertical="center"/>
    </xf>
    <xf numFmtId="0" fontId="53" fillId="0" borderId="44" xfId="33" applyFont="1" applyFill="1" applyBorder="1" applyAlignment="1">
      <alignment vertical="center"/>
    </xf>
    <xf numFmtId="0" fontId="55" fillId="0" borderId="19" xfId="33" applyFont="1" applyFill="1" applyBorder="1" applyAlignment="1">
      <alignment vertical="center"/>
    </xf>
    <xf numFmtId="0" fontId="53" fillId="0" borderId="19" xfId="33" applyFont="1" applyBorder="1"/>
    <xf numFmtId="0" fontId="54" fillId="0" borderId="19" xfId="33" applyFont="1" applyFill="1" applyBorder="1"/>
    <xf numFmtId="0" fontId="53" fillId="0" borderId="19" xfId="33" applyFont="1" applyFill="1" applyBorder="1"/>
    <xf numFmtId="0" fontId="53" fillId="0" borderId="19" xfId="33" applyFont="1" applyBorder="1" applyAlignment="1">
      <alignment vertical="center"/>
    </xf>
    <xf numFmtId="0" fontId="55" fillId="0" borderId="19" xfId="33" applyFont="1" applyBorder="1" applyAlignment="1">
      <alignment vertical="center"/>
    </xf>
    <xf numFmtId="0" fontId="53" fillId="0" borderId="0" xfId="33" applyFont="1" applyAlignment="1">
      <alignment horizontal="center"/>
    </xf>
    <xf numFmtId="0" fontId="50" fillId="0" borderId="0" xfId="32" applyFont="1" applyAlignment="1">
      <alignment horizontal="center" vertical="center"/>
    </xf>
    <xf numFmtId="0" fontId="50" fillId="43" borderId="19" xfId="0" applyFont="1" applyFill="1" applyBorder="1" applyAlignment="1">
      <alignment horizontal="center" vertical="center"/>
    </xf>
    <xf numFmtId="0" fontId="50" fillId="43" borderId="19" xfId="33" applyFont="1" applyFill="1" applyBorder="1" applyAlignment="1">
      <alignment horizontal="center" vertical="center"/>
    </xf>
    <xf numFmtId="0" fontId="0" fillId="37" borderId="58" xfId="0" applyFill="1" applyBorder="1" applyAlignment="1">
      <alignment vertical="top" wrapText="1"/>
    </xf>
    <xf numFmtId="0" fontId="0" fillId="37" borderId="58" xfId="0" applyFill="1" applyBorder="1" applyAlignment="1">
      <alignment vertical="top"/>
    </xf>
    <xf numFmtId="0" fontId="0" fillId="37" borderId="59" xfId="0" applyFill="1" applyBorder="1" applyAlignment="1">
      <alignment vertical="top"/>
    </xf>
    <xf numFmtId="0" fontId="0" fillId="48" borderId="58" xfId="0" applyFill="1" applyBorder="1" applyAlignment="1">
      <alignment vertical="top" wrapText="1"/>
    </xf>
    <xf numFmtId="0" fontId="0" fillId="48" borderId="58" xfId="0" applyFill="1" applyBorder="1" applyAlignment="1">
      <alignment vertical="top"/>
    </xf>
    <xf numFmtId="0" fontId="0" fillId="48" borderId="59" xfId="0" applyFill="1" applyBorder="1" applyAlignment="1">
      <alignment vertical="top"/>
    </xf>
    <xf numFmtId="0" fontId="0" fillId="22" borderId="58" xfId="0" applyNumberFormat="1" applyFill="1" applyBorder="1" applyAlignment="1">
      <alignment vertical="top" wrapText="1"/>
    </xf>
    <xf numFmtId="0" fontId="0" fillId="22" borderId="59" xfId="0" applyNumberFormat="1" applyFill="1" applyBorder="1" applyAlignment="1">
      <alignment vertical="top" wrapText="1"/>
    </xf>
    <xf numFmtId="0" fontId="0" fillId="20" borderId="4" xfId="0" applyFill="1" applyBorder="1" applyAlignment="1">
      <alignment horizontal="center" vertical="center"/>
    </xf>
    <xf numFmtId="0" fontId="0" fillId="20" borderId="0" xfId="0" applyFill="1" applyAlignment="1">
      <alignment horizontal="center"/>
    </xf>
    <xf numFmtId="0" fontId="18" fillId="37" borderId="0" xfId="0" applyFont="1" applyFill="1" applyAlignment="1">
      <alignment horizontal="center" vertical="center"/>
    </xf>
    <xf numFmtId="0" fontId="18" fillId="48" borderId="0" xfId="0" applyFont="1" applyFill="1" applyAlignment="1">
      <alignment horizontal="center" vertical="center"/>
    </xf>
    <xf numFmtId="0" fontId="25" fillId="9" borderId="20" xfId="0" applyFont="1" applyFill="1" applyBorder="1" applyAlignment="1">
      <alignment horizontal="center"/>
    </xf>
    <xf numFmtId="0" fontId="25" fillId="9" borderId="21" xfId="0" applyFont="1" applyFill="1" applyBorder="1" applyAlignment="1">
      <alignment horizontal="center"/>
    </xf>
    <xf numFmtId="0" fontId="25" fillId="9" borderId="22" xfId="0" applyFont="1" applyFill="1" applyBorder="1" applyAlignment="1">
      <alignment horizontal="center"/>
    </xf>
    <xf numFmtId="0" fontId="49" fillId="0" borderId="0" xfId="36" applyFont="1" applyAlignment="1" applyProtection="1">
      <alignment horizontal="right"/>
    </xf>
    <xf numFmtId="0" fontId="4" fillId="0" borderId="0" xfId="0" applyFont="1" applyAlignment="1">
      <alignment horizontal="right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18" fillId="10" borderId="0" xfId="0" applyFont="1" applyFill="1" applyAlignment="1">
      <alignment horizontal="center"/>
    </xf>
    <xf numFmtId="0" fontId="22" fillId="27" borderId="0" xfId="0" applyFont="1" applyFill="1" applyAlignment="1">
      <alignment horizontal="left"/>
    </xf>
    <xf numFmtId="49" fontId="29" fillId="38" borderId="41" xfId="0" quotePrefix="1" applyNumberFormat="1" applyFont="1" applyFill="1" applyBorder="1" applyAlignment="1">
      <alignment horizontal="center" vertical="center"/>
    </xf>
    <xf numFmtId="49" fontId="30" fillId="38" borderId="42" xfId="0" applyNumberFormat="1" applyFont="1" applyFill="1" applyBorder="1" applyAlignment="1">
      <alignment horizontal="center" vertical="center"/>
    </xf>
    <xf numFmtId="0" fontId="56" fillId="27" borderId="15" xfId="0" applyFont="1" applyFill="1" applyBorder="1" applyAlignment="1">
      <alignment horizontal="center"/>
    </xf>
    <xf numFmtId="0" fontId="56" fillId="16" borderId="15" xfId="0" applyFont="1" applyFill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11" fillId="0" borderId="54" xfId="0" applyFont="1" applyBorder="1" applyAlignment="1">
      <alignment horizontal="center" vertical="top" wrapText="1"/>
    </xf>
    <xf numFmtId="0" fontId="11" fillId="0" borderId="57" xfId="0" applyFont="1" applyBorder="1" applyAlignment="1">
      <alignment horizontal="center" vertical="top" wrapText="1"/>
    </xf>
    <xf numFmtId="0" fontId="43" fillId="0" borderId="50" xfId="0" applyFont="1" applyFill="1" applyBorder="1" applyAlignment="1">
      <alignment horizontal="center" vertical="center"/>
    </xf>
    <xf numFmtId="0" fontId="11" fillId="0" borderId="53" xfId="0" applyFont="1" applyBorder="1" applyAlignment="1">
      <alignment horizontal="center" vertical="top" wrapText="1"/>
    </xf>
    <xf numFmtId="0" fontId="11" fillId="0" borderId="55" xfId="0" applyFont="1" applyBorder="1" applyAlignment="1">
      <alignment horizontal="center" vertical="top" wrapText="1"/>
    </xf>
    <xf numFmtId="0" fontId="11" fillId="0" borderId="56" xfId="0" applyFont="1" applyBorder="1" applyAlignment="1">
      <alignment horizontal="center" vertical="top" wrapText="1"/>
    </xf>
    <xf numFmtId="0" fontId="56" fillId="51" borderId="15" xfId="0" applyFont="1" applyFill="1" applyBorder="1" applyAlignment="1">
      <alignment horizontal="center"/>
    </xf>
    <xf numFmtId="0" fontId="0" fillId="10" borderId="0" xfId="0" quotePrefix="1" applyFill="1"/>
    <xf numFmtId="0" fontId="50" fillId="0" borderId="0" xfId="32" applyFont="1" applyAlignment="1">
      <alignment vertical="center"/>
    </xf>
    <xf numFmtId="0" fontId="50" fillId="0" borderId="45" xfId="32" applyFont="1" applyBorder="1" applyAlignment="1">
      <alignment vertical="center"/>
    </xf>
    <xf numFmtId="0" fontId="50" fillId="43" borderId="19" xfId="0" applyFont="1" applyFill="1" applyBorder="1" applyAlignment="1">
      <alignment vertical="center"/>
    </xf>
    <xf numFmtId="0" fontId="50" fillId="44" borderId="46" xfId="0" applyFont="1" applyFill="1" applyBorder="1" applyAlignment="1">
      <alignment vertical="center"/>
    </xf>
    <xf numFmtId="0" fontId="50" fillId="44" borderId="47" xfId="0" applyFont="1" applyFill="1" applyBorder="1" applyAlignment="1">
      <alignment vertical="center"/>
    </xf>
    <xf numFmtId="0" fontId="53" fillId="0" borderId="45" xfId="0" applyFont="1" applyFill="1" applyBorder="1"/>
    <xf numFmtId="0" fontId="53" fillId="0" borderId="48" xfId="0" applyFont="1" applyFill="1" applyBorder="1" applyAlignment="1">
      <alignment horizontal="left" vertical="center"/>
    </xf>
    <xf numFmtId="0" fontId="53" fillId="0" borderId="48" xfId="0" applyFont="1" applyFill="1" applyBorder="1" applyAlignment="1">
      <alignment vertical="center"/>
    </xf>
    <xf numFmtId="0" fontId="53" fillId="0" borderId="48" xfId="0" applyFont="1" applyFill="1" applyBorder="1"/>
    <xf numFmtId="0" fontId="53" fillId="0" borderId="48" xfId="0" applyFont="1" applyBorder="1"/>
    <xf numFmtId="0" fontId="14" fillId="11" borderId="0" xfId="0" applyFont="1" applyFill="1"/>
    <xf numFmtId="0" fontId="50" fillId="43" borderId="19" xfId="33" applyFont="1" applyFill="1" applyBorder="1" applyAlignment="1">
      <alignment vertical="center"/>
    </xf>
    <xf numFmtId="0" fontId="50" fillId="44" borderId="46" xfId="33" applyFont="1" applyFill="1" applyBorder="1" applyAlignment="1">
      <alignment vertical="center"/>
    </xf>
    <xf numFmtId="0" fontId="50" fillId="44" borderId="47" xfId="33" applyFont="1" applyFill="1" applyBorder="1" applyAlignment="1">
      <alignment vertical="center"/>
    </xf>
    <xf numFmtId="0" fontId="53" fillId="0" borderId="45" xfId="33" applyFont="1" applyFill="1" applyBorder="1" applyAlignment="1">
      <alignment vertical="center"/>
    </xf>
    <xf numFmtId="0" fontId="53" fillId="0" borderId="48" xfId="33" applyFont="1" applyFill="1" applyBorder="1" applyAlignment="1">
      <alignment vertical="center"/>
    </xf>
    <xf numFmtId="0" fontId="53" fillId="0" borderId="48" xfId="33" applyFont="1" applyFill="1" applyBorder="1"/>
    <xf numFmtId="0" fontId="53" fillId="0" borderId="48" xfId="33" applyFont="1" applyBorder="1" applyAlignment="1">
      <alignment vertical="center"/>
    </xf>
    <xf numFmtId="0" fontId="57" fillId="11" borderId="19" xfId="0" applyFont="1" applyFill="1" applyBorder="1" applyAlignment="1">
      <alignment horizontal="center" vertical="center"/>
    </xf>
    <xf numFmtId="0" fontId="3" fillId="0" borderId="19" xfId="0" applyFont="1" applyBorder="1"/>
    <xf numFmtId="0" fontId="53" fillId="0" borderId="19" xfId="0" applyFont="1" applyFill="1" applyBorder="1" applyAlignment="1">
      <alignment horizontal="center" vertical="center"/>
    </xf>
    <xf numFmtId="0" fontId="53" fillId="0" borderId="19" xfId="0" applyFont="1" applyFill="1" applyBorder="1" applyAlignment="1">
      <alignment wrapText="1"/>
    </xf>
    <xf numFmtId="0" fontId="0" fillId="37" borderId="0" xfId="0" applyFill="1"/>
    <xf numFmtId="0" fontId="0" fillId="37" borderId="0" xfId="0" applyFill="1" applyAlignment="1">
      <alignment horizontal="center" vertical="center"/>
    </xf>
    <xf numFmtId="0" fontId="3" fillId="10" borderId="19" xfId="0" applyFont="1" applyFill="1" applyBorder="1"/>
    <xf numFmtId="0" fontId="53" fillId="10" borderId="19" xfId="0" applyFont="1" applyFill="1" applyBorder="1" applyAlignment="1">
      <alignment horizontal="center" vertical="center"/>
    </xf>
    <xf numFmtId="0" fontId="53" fillId="10" borderId="19" xfId="0" applyFont="1" applyFill="1" applyBorder="1" applyAlignment="1">
      <alignment horizontal="center"/>
    </xf>
    <xf numFmtId="0" fontId="3" fillId="51" borderId="19" xfId="0" applyFont="1" applyFill="1" applyBorder="1"/>
    <xf numFmtId="0" fontId="53" fillId="51" borderId="19" xfId="0" applyFont="1" applyFill="1" applyBorder="1" applyAlignment="1">
      <alignment horizontal="center" vertical="center"/>
    </xf>
    <xf numFmtId="0" fontId="53" fillId="51" borderId="19" xfId="0" applyFont="1" applyFill="1" applyBorder="1" applyAlignment="1">
      <alignment horizontal="center"/>
    </xf>
    <xf numFmtId="0" fontId="51" fillId="10" borderId="0" xfId="0" applyFont="1" applyFill="1" applyBorder="1" applyAlignment="1">
      <alignment horizontal="center" vertical="center"/>
    </xf>
    <xf numFmtId="0" fontId="48" fillId="34" borderId="0" xfId="36" applyFill="1" applyAlignment="1" applyProtection="1"/>
    <xf numFmtId="0" fontId="14" fillId="53" borderId="0" xfId="0" applyFont="1" applyFill="1" applyAlignment="1">
      <alignment horizontal="center" vertical="center"/>
    </xf>
    <xf numFmtId="0" fontId="0" fillId="24" borderId="0" xfId="0" applyFill="1" applyBorder="1"/>
    <xf numFmtId="44" fontId="0" fillId="0" borderId="0" xfId="27" applyFont="1"/>
    <xf numFmtId="0" fontId="14" fillId="54" borderId="0" xfId="0" applyFont="1" applyFill="1" applyAlignment="1">
      <alignment horizontal="center" vertical="center"/>
    </xf>
    <xf numFmtId="178" fontId="0" fillId="0" borderId="0" xfId="0" applyNumberFormat="1"/>
    <xf numFmtId="179" fontId="0" fillId="0" borderId="0" xfId="0" applyNumberFormat="1"/>
    <xf numFmtId="0" fontId="14" fillId="24" borderId="0" xfId="0" applyFont="1" applyFill="1" applyAlignment="1">
      <alignment horizontal="center" vertical="center"/>
    </xf>
    <xf numFmtId="0" fontId="14" fillId="11" borderId="10" xfId="0" applyFont="1" applyFill="1" applyBorder="1"/>
    <xf numFmtId="0" fontId="14" fillId="11" borderId="12" xfId="0" applyFont="1" applyFill="1" applyBorder="1"/>
    <xf numFmtId="10" fontId="0" fillId="0" borderId="0" xfId="1" applyNumberFormat="1" applyFont="1" applyAlignment="1">
      <alignment horizontal="center" vertical="center"/>
    </xf>
    <xf numFmtId="175" fontId="0" fillId="50" borderId="0" xfId="0" applyNumberFormat="1" applyFill="1" applyAlignment="1">
      <alignment horizontal="center" vertical="center"/>
    </xf>
    <xf numFmtId="0" fontId="43" fillId="34" borderId="0" xfId="0" quotePrefix="1" applyFont="1" applyFill="1" applyBorder="1" applyAlignment="1">
      <alignment horizontal="center" vertical="center"/>
    </xf>
    <xf numFmtId="0" fontId="14" fillId="24" borderId="0" xfId="0" applyFont="1" applyFill="1" applyAlignment="1">
      <alignment horizontal="right"/>
    </xf>
  </cellXfs>
  <cellStyles count="37">
    <cellStyle name="Comma" xfId="26" builtinId="3"/>
    <cellStyle name="Comma [0] 2" xfId="29"/>
    <cellStyle name="Comma 2" xfId="3"/>
    <cellStyle name="Comma 3" xfId="5"/>
    <cellStyle name="Comma 4" xfId="6"/>
    <cellStyle name="Comma 5" xfId="7"/>
    <cellStyle name="Currency" xfId="27" builtinId="4"/>
    <cellStyle name="Currency 2" xfId="8"/>
    <cellStyle name="Currency 2 2" xfId="9"/>
    <cellStyle name="Currency 3" xfId="34"/>
    <cellStyle name="Heading 3 2" xfId="28"/>
    <cellStyle name="Hyperlink" xfId="36" builtinId="8"/>
    <cellStyle name="Normal" xfId="0" builtinId="0"/>
    <cellStyle name="Normal 2" xfId="2"/>
    <cellStyle name="Normal 2 2" xfId="10"/>
    <cellStyle name="Normal 3" xfId="11"/>
    <cellStyle name="Normal 3 2" xfId="12"/>
    <cellStyle name="Normal 4" xfId="13"/>
    <cellStyle name="Normal 5" xfId="14"/>
    <cellStyle name="Normal 5 2" xfId="15"/>
    <cellStyle name="Normal 6" xfId="16"/>
    <cellStyle name="Normal 7" xfId="17"/>
    <cellStyle name="Normal 8" xfId="18"/>
    <cellStyle name="Normal 9" xfId="33"/>
    <cellStyle name="Normal_jun.2004" xfId="32"/>
    <cellStyle name="Note 2" xfId="19"/>
    <cellStyle name="Percent" xfId="1" builtinId="5"/>
    <cellStyle name="Percent 2" xfId="20"/>
    <cellStyle name="Percent 2 2" xfId="4"/>
    <cellStyle name="Percent 2 3" xfId="21"/>
    <cellStyle name="Percent 2 4" xfId="31"/>
    <cellStyle name="Percent 3" xfId="22"/>
    <cellStyle name="Percent 3 2" xfId="23"/>
    <cellStyle name="Percent 3 2 2" xfId="24"/>
    <cellStyle name="Percent 4" xfId="25"/>
    <cellStyle name="Percent 5" xfId="35"/>
    <cellStyle name="Title 2" xfId="30"/>
  </cellStyles>
  <dxfs count="5">
    <dxf>
      <font>
        <color rgb="FF9C0006"/>
      </font>
      <fill>
        <patternFill>
          <bgColor rgb="FFFFC7CE"/>
        </patternFill>
      </fill>
    </dxf>
    <dxf>
      <numFmt numFmtId="164" formatCode="_-* #,##0.00_-;\-* #,##0.00_-;_-* &quot;-&quot;??_-;_-@_-"/>
    </dxf>
    <dxf>
      <alignment vertical="center" readingOrder="0"/>
    </dxf>
    <dxf>
      <alignment horizontal="center" readingOrder="0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[20150517_CMMU Excel Day 2 - Completed.xlsx]Pivot Practice!PivotTable1</c:name>
    <c:fmtId val="0"/>
  </c:pivotSource>
  <c:chart>
    <c:title>
      <c:overlay val="0"/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  <c:pivotFmt>
        <c:idx val="1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  <c:pivotFmt>
        <c:idx val="2"/>
        <c:spPr>
          <a:gradFill rotWithShape="1">
            <a:gsLst>
              <a:gs pos="0">
                <a:schemeClr val="accent3">
                  <a:shade val="51000"/>
                  <a:satMod val="130000"/>
                </a:schemeClr>
              </a:gs>
              <a:gs pos="80000">
                <a:schemeClr val="accent3">
                  <a:shade val="93000"/>
                  <a:satMod val="130000"/>
                </a:schemeClr>
              </a:gs>
              <a:gs pos="100000">
                <a:schemeClr val="accent3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Practice'!$M$5:$M$6</c:f>
              <c:strCache>
                <c:ptCount val="1"/>
                <c:pt idx="0">
                  <c:v>FastCar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multiLvlStrRef>
              <c:f>'Pivot Practice'!$L$7:$L$23</c:f>
              <c:multiLvlStrCache>
                <c:ptCount val="12"/>
                <c:lvl>
                  <c:pt idx="0">
                    <c:v>Middle</c:v>
                  </c:pt>
                  <c:pt idx="1">
                    <c:v>North</c:v>
                  </c:pt>
                  <c:pt idx="2">
                    <c:v>West</c:v>
                  </c:pt>
                  <c:pt idx="3">
                    <c:v>Middle</c:v>
                  </c:pt>
                  <c:pt idx="4">
                    <c:v>North</c:v>
                  </c:pt>
                  <c:pt idx="5">
                    <c:v>West</c:v>
                  </c:pt>
                  <c:pt idx="6">
                    <c:v>Middle</c:v>
                  </c:pt>
                  <c:pt idx="7">
                    <c:v>North</c:v>
                  </c:pt>
                  <c:pt idx="8">
                    <c:v>West</c:v>
                  </c:pt>
                  <c:pt idx="9">
                    <c:v>Middle</c:v>
                  </c:pt>
                  <c:pt idx="10">
                    <c:v>North</c:v>
                  </c:pt>
                  <c:pt idx="11">
                    <c:v>West</c:v>
                  </c:pt>
                </c:lvl>
                <c:lvl>
                  <c:pt idx="0">
                    <c:v>Joseph</c:v>
                  </c:pt>
                  <c:pt idx="3">
                    <c:v>Lawrence</c:v>
                  </c:pt>
                  <c:pt idx="6">
                    <c:v>Maria</c:v>
                  </c:pt>
                  <c:pt idx="9">
                    <c:v>Matt</c:v>
                  </c:pt>
                </c:lvl>
              </c:multiLvlStrCache>
            </c:multiLvlStrRef>
          </c:cat>
          <c:val>
            <c:numRef>
              <c:f>'Pivot Practice'!$M$7:$M$23</c:f>
              <c:numCache>
                <c:formatCode>_-* #,##0.00_-;\-* #,##0.00_-;_-* "-"??_-;_-@_-</c:formatCode>
                <c:ptCount val="12"/>
                <c:pt idx="0">
                  <c:v>17847.1011</c:v>
                </c:pt>
                <c:pt idx="1">
                  <c:v>18102.7415</c:v>
                </c:pt>
                <c:pt idx="2">
                  <c:v>19754.136999999995</c:v>
                </c:pt>
                <c:pt idx="3">
                  <c:v>18628.144000000008</c:v>
                </c:pt>
                <c:pt idx="4">
                  <c:v>17192.327000000005</c:v>
                </c:pt>
                <c:pt idx="5">
                  <c:v>16780.942800000001</c:v>
                </c:pt>
                <c:pt idx="6">
                  <c:v>19189.665700000001</c:v>
                </c:pt>
                <c:pt idx="7">
                  <c:v>19230.59169999999</c:v>
                </c:pt>
                <c:pt idx="8">
                  <c:v>18221.6247</c:v>
                </c:pt>
                <c:pt idx="9">
                  <c:v>15750.227000000003</c:v>
                </c:pt>
                <c:pt idx="10">
                  <c:v>18699.534800000001</c:v>
                </c:pt>
                <c:pt idx="11">
                  <c:v>18193.002199999995</c:v>
                </c:pt>
              </c:numCache>
            </c:numRef>
          </c:val>
        </c:ser>
        <c:ser>
          <c:idx val="1"/>
          <c:order val="1"/>
          <c:tx>
            <c:strRef>
              <c:f>'Pivot Practice'!$N$5:$N$6</c:f>
              <c:strCache>
                <c:ptCount val="1"/>
                <c:pt idx="0">
                  <c:v>RapidZoo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multiLvlStrRef>
              <c:f>'Pivot Practice'!$L$7:$L$23</c:f>
              <c:multiLvlStrCache>
                <c:ptCount val="12"/>
                <c:lvl>
                  <c:pt idx="0">
                    <c:v>Middle</c:v>
                  </c:pt>
                  <c:pt idx="1">
                    <c:v>North</c:v>
                  </c:pt>
                  <c:pt idx="2">
                    <c:v>West</c:v>
                  </c:pt>
                  <c:pt idx="3">
                    <c:v>Middle</c:v>
                  </c:pt>
                  <c:pt idx="4">
                    <c:v>North</c:v>
                  </c:pt>
                  <c:pt idx="5">
                    <c:v>West</c:v>
                  </c:pt>
                  <c:pt idx="6">
                    <c:v>Middle</c:v>
                  </c:pt>
                  <c:pt idx="7">
                    <c:v>North</c:v>
                  </c:pt>
                  <c:pt idx="8">
                    <c:v>West</c:v>
                  </c:pt>
                  <c:pt idx="9">
                    <c:v>Middle</c:v>
                  </c:pt>
                  <c:pt idx="10">
                    <c:v>North</c:v>
                  </c:pt>
                  <c:pt idx="11">
                    <c:v>West</c:v>
                  </c:pt>
                </c:lvl>
                <c:lvl>
                  <c:pt idx="0">
                    <c:v>Joseph</c:v>
                  </c:pt>
                  <c:pt idx="3">
                    <c:v>Lawrence</c:v>
                  </c:pt>
                  <c:pt idx="6">
                    <c:v>Maria</c:v>
                  </c:pt>
                  <c:pt idx="9">
                    <c:v>Matt</c:v>
                  </c:pt>
                </c:lvl>
              </c:multiLvlStrCache>
            </c:multiLvlStrRef>
          </c:cat>
          <c:val>
            <c:numRef>
              <c:f>'Pivot Practice'!$N$7:$N$23</c:f>
              <c:numCache>
                <c:formatCode>_-* #,##0.00_-;\-* #,##0.00_-;_-* "-"??_-;_-@_-</c:formatCode>
                <c:ptCount val="12"/>
                <c:pt idx="0">
                  <c:v>18852.920999999998</c:v>
                </c:pt>
                <c:pt idx="1">
                  <c:v>18275.342299999997</c:v>
                </c:pt>
                <c:pt idx="2">
                  <c:v>17652.955399999999</c:v>
                </c:pt>
                <c:pt idx="3">
                  <c:v>16955.512900000002</c:v>
                </c:pt>
                <c:pt idx="4">
                  <c:v>18849.481999999996</c:v>
                </c:pt>
                <c:pt idx="5">
                  <c:v>18406.700199999996</c:v>
                </c:pt>
                <c:pt idx="6">
                  <c:v>16294.375499999996</c:v>
                </c:pt>
                <c:pt idx="7">
                  <c:v>16436.743199999997</c:v>
                </c:pt>
                <c:pt idx="8">
                  <c:v>16231.8431</c:v>
                </c:pt>
                <c:pt idx="9">
                  <c:v>18822.389300000003</c:v>
                </c:pt>
                <c:pt idx="10">
                  <c:v>15777.748899999999</c:v>
                </c:pt>
                <c:pt idx="11">
                  <c:v>18638.463100000001</c:v>
                </c:pt>
              </c:numCache>
            </c:numRef>
          </c:val>
        </c:ser>
        <c:ser>
          <c:idx val="2"/>
          <c:order val="2"/>
          <c:tx>
            <c:strRef>
              <c:f>'Pivot Practice'!$O$5:$O$6</c:f>
              <c:strCache>
                <c:ptCount val="1"/>
                <c:pt idx="0">
                  <c:v>SuperGlue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multiLvlStrRef>
              <c:f>'Pivot Practice'!$L$7:$L$23</c:f>
              <c:multiLvlStrCache>
                <c:ptCount val="12"/>
                <c:lvl>
                  <c:pt idx="0">
                    <c:v>Middle</c:v>
                  </c:pt>
                  <c:pt idx="1">
                    <c:v>North</c:v>
                  </c:pt>
                  <c:pt idx="2">
                    <c:v>West</c:v>
                  </c:pt>
                  <c:pt idx="3">
                    <c:v>Middle</c:v>
                  </c:pt>
                  <c:pt idx="4">
                    <c:v>North</c:v>
                  </c:pt>
                  <c:pt idx="5">
                    <c:v>West</c:v>
                  </c:pt>
                  <c:pt idx="6">
                    <c:v>Middle</c:v>
                  </c:pt>
                  <c:pt idx="7">
                    <c:v>North</c:v>
                  </c:pt>
                  <c:pt idx="8">
                    <c:v>West</c:v>
                  </c:pt>
                  <c:pt idx="9">
                    <c:v>Middle</c:v>
                  </c:pt>
                  <c:pt idx="10">
                    <c:v>North</c:v>
                  </c:pt>
                  <c:pt idx="11">
                    <c:v>West</c:v>
                  </c:pt>
                </c:lvl>
                <c:lvl>
                  <c:pt idx="0">
                    <c:v>Joseph</c:v>
                  </c:pt>
                  <c:pt idx="3">
                    <c:v>Lawrence</c:v>
                  </c:pt>
                  <c:pt idx="6">
                    <c:v>Maria</c:v>
                  </c:pt>
                  <c:pt idx="9">
                    <c:v>Matt</c:v>
                  </c:pt>
                </c:lvl>
              </c:multiLvlStrCache>
            </c:multiLvlStrRef>
          </c:cat>
          <c:val>
            <c:numRef>
              <c:f>'Pivot Practice'!$O$7:$O$23</c:f>
              <c:numCache>
                <c:formatCode>_-* #,##0.00_-;\-* #,##0.00_-;_-* "-"??_-;_-@_-</c:formatCode>
                <c:ptCount val="12"/>
                <c:pt idx="0">
                  <c:v>19239.234200000003</c:v>
                </c:pt>
                <c:pt idx="1">
                  <c:v>17392.504400000005</c:v>
                </c:pt>
                <c:pt idx="2">
                  <c:v>16616.908899999999</c:v>
                </c:pt>
                <c:pt idx="3">
                  <c:v>17428.150400000002</c:v>
                </c:pt>
                <c:pt idx="4">
                  <c:v>20018.477699999992</c:v>
                </c:pt>
                <c:pt idx="5">
                  <c:v>16813.279000000002</c:v>
                </c:pt>
                <c:pt idx="6">
                  <c:v>17450.9578</c:v>
                </c:pt>
                <c:pt idx="7">
                  <c:v>16819.5576</c:v>
                </c:pt>
                <c:pt idx="8">
                  <c:v>17605.478600000002</c:v>
                </c:pt>
                <c:pt idx="9">
                  <c:v>18153.208199999997</c:v>
                </c:pt>
                <c:pt idx="10">
                  <c:v>16776.6286</c:v>
                </c:pt>
                <c:pt idx="11">
                  <c:v>19187.530399999996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9427208"/>
        <c:axId val="169427600"/>
      </c:barChart>
      <c:catAx>
        <c:axId val="169427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27600"/>
        <c:crosses val="autoZero"/>
        <c:auto val="1"/>
        <c:lblAlgn val="ctr"/>
        <c:lblOffset val="100"/>
        <c:noMultiLvlLbl val="0"/>
      </c:catAx>
      <c:valAx>
        <c:axId val="16942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* #,##0.00_-;\-* #,##0.00_-;_-* &quot;-&quot;??_-;_-@_-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27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222" l="0.70000000000000062" r="0.70000000000000062" t="0.75000000000000222" header="0.30000000000000032" footer="0.3000000000000003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'Security Analysis'!$C$26</c:f>
              <c:strCache>
                <c:ptCount val="1"/>
                <c:pt idx="0">
                  <c:v>BBL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multiLvlStrRef>
              <c:f>'Security Analysis'!$A$27:$B$76</c:f>
              <c:multiLvlStrCache>
                <c:ptCount val="50"/>
                <c:lvl>
                  <c:pt idx="0">
                    <c:v>September 28, 2008</c:v>
                  </c:pt>
                  <c:pt idx="1">
                    <c:v>October 28, 2008</c:v>
                  </c:pt>
                  <c:pt idx="2">
                    <c:v>November 28, 2008</c:v>
                  </c:pt>
                  <c:pt idx="3">
                    <c:v>December 28, 2008</c:v>
                  </c:pt>
                  <c:pt idx="4">
                    <c:v>January 28, 2009</c:v>
                  </c:pt>
                  <c:pt idx="5">
                    <c:v>February 28, 2009</c:v>
                  </c:pt>
                  <c:pt idx="6">
                    <c:v>March 28, 2009</c:v>
                  </c:pt>
                  <c:pt idx="7">
                    <c:v>April 28, 2009</c:v>
                  </c:pt>
                  <c:pt idx="8">
                    <c:v>May 28, 2009</c:v>
                  </c:pt>
                  <c:pt idx="9">
                    <c:v>June 28, 2009</c:v>
                  </c:pt>
                  <c:pt idx="10">
                    <c:v>July 28, 2009</c:v>
                  </c:pt>
                  <c:pt idx="11">
                    <c:v>August 28, 2009</c:v>
                  </c:pt>
                  <c:pt idx="12">
                    <c:v>September 28, 2009</c:v>
                  </c:pt>
                  <c:pt idx="13">
                    <c:v>October 28, 2009</c:v>
                  </c:pt>
                  <c:pt idx="14">
                    <c:v>November 28, 2009</c:v>
                  </c:pt>
                  <c:pt idx="15">
                    <c:v>December 28, 2009</c:v>
                  </c:pt>
                  <c:pt idx="16">
                    <c:v>January 28, 2010</c:v>
                  </c:pt>
                  <c:pt idx="17">
                    <c:v>February 28, 2010</c:v>
                  </c:pt>
                  <c:pt idx="18">
                    <c:v>March 28, 2010</c:v>
                  </c:pt>
                  <c:pt idx="19">
                    <c:v>April 28, 2010</c:v>
                  </c:pt>
                  <c:pt idx="20">
                    <c:v>May 28, 2010</c:v>
                  </c:pt>
                  <c:pt idx="21">
                    <c:v>June 28, 2010</c:v>
                  </c:pt>
                  <c:pt idx="22">
                    <c:v>July 28, 2010</c:v>
                  </c:pt>
                  <c:pt idx="23">
                    <c:v>August 28, 2010</c:v>
                  </c:pt>
                  <c:pt idx="24">
                    <c:v>September 28, 2010</c:v>
                  </c:pt>
                  <c:pt idx="25">
                    <c:v>October 28, 2010</c:v>
                  </c:pt>
                  <c:pt idx="26">
                    <c:v>November 28, 2010</c:v>
                  </c:pt>
                  <c:pt idx="27">
                    <c:v>December 28, 2010</c:v>
                  </c:pt>
                  <c:pt idx="28">
                    <c:v>January 28, 2011</c:v>
                  </c:pt>
                  <c:pt idx="29">
                    <c:v>February 28, 2011</c:v>
                  </c:pt>
                  <c:pt idx="30">
                    <c:v>March 28, 2011</c:v>
                  </c:pt>
                  <c:pt idx="31">
                    <c:v>April 28, 2011</c:v>
                  </c:pt>
                  <c:pt idx="32">
                    <c:v>May 28, 2011</c:v>
                  </c:pt>
                  <c:pt idx="33">
                    <c:v>June 28, 2011</c:v>
                  </c:pt>
                  <c:pt idx="34">
                    <c:v>July 28, 2011</c:v>
                  </c:pt>
                  <c:pt idx="35">
                    <c:v>August 28, 2011</c:v>
                  </c:pt>
                  <c:pt idx="36">
                    <c:v>September 28, 2011</c:v>
                  </c:pt>
                  <c:pt idx="37">
                    <c:v>October 28, 2011</c:v>
                  </c:pt>
                  <c:pt idx="38">
                    <c:v>November 28, 2011</c:v>
                  </c:pt>
                  <c:pt idx="39">
                    <c:v>December 28, 2011</c:v>
                  </c:pt>
                  <c:pt idx="40">
                    <c:v>January 28, 2012</c:v>
                  </c:pt>
                  <c:pt idx="41">
                    <c:v>February 28, 2012</c:v>
                  </c:pt>
                  <c:pt idx="42">
                    <c:v>March 28, 2012</c:v>
                  </c:pt>
                  <c:pt idx="43">
                    <c:v>April 28, 2012</c:v>
                  </c:pt>
                  <c:pt idx="44">
                    <c:v>May 28, 2012</c:v>
                  </c:pt>
                  <c:pt idx="45">
                    <c:v>June 28, 2012</c:v>
                  </c:pt>
                  <c:pt idx="46">
                    <c:v>July 28, 2012</c:v>
                  </c:pt>
                  <c:pt idx="47">
                    <c:v>August 28, 2012</c:v>
                  </c:pt>
                  <c:pt idx="48">
                    <c:v>September 28, 2012</c:v>
                  </c:pt>
                  <c:pt idx="49">
                    <c:v>October 28, 2012</c:v>
                  </c:pt>
                </c:lvl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7</c:v>
                  </c:pt>
                  <c:pt idx="6">
                    <c:v>8</c:v>
                  </c:pt>
                  <c:pt idx="7">
                    <c:v>9</c:v>
                  </c:pt>
                  <c:pt idx="8">
                    <c:v>10</c:v>
                  </c:pt>
                  <c:pt idx="9">
                    <c:v>11</c:v>
                  </c:pt>
                  <c:pt idx="10">
                    <c:v>12</c:v>
                  </c:pt>
                  <c:pt idx="11">
                    <c:v>13</c:v>
                  </c:pt>
                  <c:pt idx="12">
                    <c:v>14</c:v>
                  </c:pt>
                  <c:pt idx="13">
                    <c:v>15</c:v>
                  </c:pt>
                  <c:pt idx="14">
                    <c:v>16</c:v>
                  </c:pt>
                  <c:pt idx="15">
                    <c:v>17</c:v>
                  </c:pt>
                  <c:pt idx="16">
                    <c:v>18</c:v>
                  </c:pt>
                  <c:pt idx="17">
                    <c:v>19</c:v>
                  </c:pt>
                  <c:pt idx="18">
                    <c:v>20</c:v>
                  </c:pt>
                  <c:pt idx="19">
                    <c:v>21</c:v>
                  </c:pt>
                  <c:pt idx="20">
                    <c:v>22</c:v>
                  </c:pt>
                  <c:pt idx="21">
                    <c:v>23</c:v>
                  </c:pt>
                  <c:pt idx="22">
                    <c:v>24</c:v>
                  </c:pt>
                  <c:pt idx="23">
                    <c:v>25</c:v>
                  </c:pt>
                  <c:pt idx="24">
                    <c:v>26</c:v>
                  </c:pt>
                  <c:pt idx="25">
                    <c:v>27</c:v>
                  </c:pt>
                  <c:pt idx="26">
                    <c:v>28</c:v>
                  </c:pt>
                  <c:pt idx="27">
                    <c:v>29</c:v>
                  </c:pt>
                  <c:pt idx="28">
                    <c:v>30</c:v>
                  </c:pt>
                  <c:pt idx="29">
                    <c:v>31</c:v>
                  </c:pt>
                  <c:pt idx="30">
                    <c:v>32</c:v>
                  </c:pt>
                  <c:pt idx="31">
                    <c:v>33</c:v>
                  </c:pt>
                  <c:pt idx="32">
                    <c:v>34</c:v>
                  </c:pt>
                  <c:pt idx="33">
                    <c:v>35</c:v>
                  </c:pt>
                  <c:pt idx="34">
                    <c:v>36</c:v>
                  </c:pt>
                  <c:pt idx="35">
                    <c:v>37</c:v>
                  </c:pt>
                  <c:pt idx="36">
                    <c:v>38</c:v>
                  </c:pt>
                  <c:pt idx="37">
                    <c:v>39</c:v>
                  </c:pt>
                  <c:pt idx="38">
                    <c:v>40</c:v>
                  </c:pt>
                  <c:pt idx="39">
                    <c:v>41</c:v>
                  </c:pt>
                  <c:pt idx="40">
                    <c:v>42</c:v>
                  </c:pt>
                  <c:pt idx="41">
                    <c:v>43</c:v>
                  </c:pt>
                  <c:pt idx="42">
                    <c:v>44</c:v>
                  </c:pt>
                  <c:pt idx="43">
                    <c:v>45</c:v>
                  </c:pt>
                  <c:pt idx="44">
                    <c:v>46</c:v>
                  </c:pt>
                  <c:pt idx="45">
                    <c:v>47</c:v>
                  </c:pt>
                  <c:pt idx="46">
                    <c:v>48</c:v>
                  </c:pt>
                  <c:pt idx="47">
                    <c:v>49</c:v>
                  </c:pt>
                  <c:pt idx="48">
                    <c:v>50</c:v>
                  </c:pt>
                  <c:pt idx="49">
                    <c:v>51</c:v>
                  </c:pt>
                </c:lvl>
              </c:multiLvlStrCache>
            </c:multiLvlStrRef>
          </c:cat>
          <c:val>
            <c:numRef>
              <c:f>'Security Analysis'!$C$27:$C$76</c:f>
              <c:numCache>
                <c:formatCode>General</c:formatCode>
                <c:ptCount val="50"/>
                <c:pt idx="0">
                  <c:v>0</c:v>
                </c:pt>
                <c:pt idx="1">
                  <c:v>-0.51239918821342112</c:v>
                </c:pt>
                <c:pt idx="2">
                  <c:v>3.1010236742560218E-2</c:v>
                </c:pt>
                <c:pt idx="3">
                  <c:v>4.4783602626973444E-2</c:v>
                </c:pt>
                <c:pt idx="4">
                  <c:v>8.3965380117334121E-2</c:v>
                </c:pt>
                <c:pt idx="5">
                  <c:v>0</c:v>
                </c:pt>
                <c:pt idx="6">
                  <c:v>2.6491615446976285E-2</c:v>
                </c:pt>
                <c:pt idx="7">
                  <c:v>2.8987536873252187E-2</c:v>
                </c:pt>
                <c:pt idx="8">
                  <c:v>0.11954515064978273</c:v>
                </c:pt>
                <c:pt idx="9">
                  <c:v>0.17761566575654195</c:v>
                </c:pt>
                <c:pt idx="10">
                  <c:v>8.1493034251183011E-2</c:v>
                </c:pt>
                <c:pt idx="11">
                  <c:v>-2.6433257068155483E-2</c:v>
                </c:pt>
                <c:pt idx="12">
                  <c:v>4.3675063502661635E-2</c:v>
                </c:pt>
                <c:pt idx="13">
                  <c:v>-3.4786116085415542E-2</c:v>
                </c:pt>
                <c:pt idx="14">
                  <c:v>-1.3363227812167141E-2</c:v>
                </c:pt>
                <c:pt idx="15">
                  <c:v>3.9565600206191098E-2</c:v>
                </c:pt>
                <c:pt idx="16">
                  <c:v>-3.5091319811270061E-2</c:v>
                </c:pt>
                <c:pt idx="17">
                  <c:v>3.9392401710660684E-2</c:v>
                </c:pt>
                <c:pt idx="18">
                  <c:v>0.14738350543267428</c:v>
                </c:pt>
                <c:pt idx="19">
                  <c:v>-0.17788695972608889</c:v>
                </c:pt>
                <c:pt idx="20">
                  <c:v>4.4150182091166933E-3</c:v>
                </c:pt>
                <c:pt idx="21">
                  <c:v>0.10050292165038115</c:v>
                </c:pt>
                <c:pt idx="22">
                  <c:v>0.1164541318063296</c:v>
                </c:pt>
                <c:pt idx="23">
                  <c:v>7.0671672230923528E-3</c:v>
                </c:pt>
                <c:pt idx="24">
                  <c:v>7.4610863791174639E-2</c:v>
                </c:pt>
                <c:pt idx="25">
                  <c:v>-1.3158084577511088E-2</c:v>
                </c:pt>
                <c:pt idx="26">
                  <c:v>-2.6847250036188052E-2</c:v>
                </c:pt>
                <c:pt idx="27">
                  <c:v>-1.3698844358161915E-2</c:v>
                </c:pt>
                <c:pt idx="28">
                  <c:v>5.6966824606677451E-2</c:v>
                </c:pt>
                <c:pt idx="29">
                  <c:v>4.1473248206575095E-2</c:v>
                </c:pt>
                <c:pt idx="30">
                  <c:v>3.0771658666753687E-2</c:v>
                </c:pt>
                <c:pt idx="31">
                  <c:v>3.8637792705413919E-2</c:v>
                </c:pt>
                <c:pt idx="32">
                  <c:v>-6.3178901621531558E-2</c:v>
                </c:pt>
                <c:pt idx="33">
                  <c:v>-5.7523844138186599E-2</c:v>
                </c:pt>
                <c:pt idx="34">
                  <c:v>0.13229707854063752</c:v>
                </c:pt>
                <c:pt idx="35">
                  <c:v>-0.13229707854063744</c:v>
                </c:pt>
                <c:pt idx="36">
                  <c:v>-4.714677842570196E-2</c:v>
                </c:pt>
                <c:pt idx="37">
                  <c:v>2.3851215822179847E-2</c:v>
                </c:pt>
                <c:pt idx="38">
                  <c:v>-4.8285241159461999E-2</c:v>
                </c:pt>
                <c:pt idx="39">
                  <c:v>7.1580803762984146E-2</c:v>
                </c:pt>
                <c:pt idx="40">
                  <c:v>3.2840752011900187E-3</c:v>
                </c:pt>
                <c:pt idx="41">
                  <c:v>0.14898513652636283</c:v>
                </c:pt>
                <c:pt idx="42">
                  <c:v>5.495888428075741E-2</c:v>
                </c:pt>
                <c:pt idx="43">
                  <c:v>-5.3619431413853991E-3</c:v>
                </c:pt>
                <c:pt idx="44">
                  <c:v>-3.0015895940265609E-2</c:v>
                </c:pt>
                <c:pt idx="45">
                  <c:v>3.8048067637529964E-2</c:v>
                </c:pt>
                <c:pt idx="46">
                  <c:v>1.5873349156290163E-2</c:v>
                </c:pt>
                <c:pt idx="47">
                  <c:v>2.0779968491745435E-2</c:v>
                </c:pt>
                <c:pt idx="48">
                  <c:v>-2.5740039951728773E-3</c:v>
                </c:pt>
                <c:pt idx="49">
                  <c:v>-0.10307218513981406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'Security Analysis'!$D$26</c:f>
              <c:strCache>
                <c:ptCount val="1"/>
                <c:pt idx="0">
                  <c:v>KBANK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multiLvlStrRef>
              <c:f>'Security Analysis'!$A$27:$B$76</c:f>
              <c:multiLvlStrCache>
                <c:ptCount val="50"/>
                <c:lvl>
                  <c:pt idx="0">
                    <c:v>September 28, 2008</c:v>
                  </c:pt>
                  <c:pt idx="1">
                    <c:v>October 28, 2008</c:v>
                  </c:pt>
                  <c:pt idx="2">
                    <c:v>November 28, 2008</c:v>
                  </c:pt>
                  <c:pt idx="3">
                    <c:v>December 28, 2008</c:v>
                  </c:pt>
                  <c:pt idx="4">
                    <c:v>January 28, 2009</c:v>
                  </c:pt>
                  <c:pt idx="5">
                    <c:v>February 28, 2009</c:v>
                  </c:pt>
                  <c:pt idx="6">
                    <c:v>March 28, 2009</c:v>
                  </c:pt>
                  <c:pt idx="7">
                    <c:v>April 28, 2009</c:v>
                  </c:pt>
                  <c:pt idx="8">
                    <c:v>May 28, 2009</c:v>
                  </c:pt>
                  <c:pt idx="9">
                    <c:v>June 28, 2009</c:v>
                  </c:pt>
                  <c:pt idx="10">
                    <c:v>July 28, 2009</c:v>
                  </c:pt>
                  <c:pt idx="11">
                    <c:v>August 28, 2009</c:v>
                  </c:pt>
                  <c:pt idx="12">
                    <c:v>September 28, 2009</c:v>
                  </c:pt>
                  <c:pt idx="13">
                    <c:v>October 28, 2009</c:v>
                  </c:pt>
                  <c:pt idx="14">
                    <c:v>November 28, 2009</c:v>
                  </c:pt>
                  <c:pt idx="15">
                    <c:v>December 28, 2009</c:v>
                  </c:pt>
                  <c:pt idx="16">
                    <c:v>January 28, 2010</c:v>
                  </c:pt>
                  <c:pt idx="17">
                    <c:v>February 28, 2010</c:v>
                  </c:pt>
                  <c:pt idx="18">
                    <c:v>March 28, 2010</c:v>
                  </c:pt>
                  <c:pt idx="19">
                    <c:v>April 28, 2010</c:v>
                  </c:pt>
                  <c:pt idx="20">
                    <c:v>May 28, 2010</c:v>
                  </c:pt>
                  <c:pt idx="21">
                    <c:v>June 28, 2010</c:v>
                  </c:pt>
                  <c:pt idx="22">
                    <c:v>July 28, 2010</c:v>
                  </c:pt>
                  <c:pt idx="23">
                    <c:v>August 28, 2010</c:v>
                  </c:pt>
                  <c:pt idx="24">
                    <c:v>September 28, 2010</c:v>
                  </c:pt>
                  <c:pt idx="25">
                    <c:v>October 28, 2010</c:v>
                  </c:pt>
                  <c:pt idx="26">
                    <c:v>November 28, 2010</c:v>
                  </c:pt>
                  <c:pt idx="27">
                    <c:v>December 28, 2010</c:v>
                  </c:pt>
                  <c:pt idx="28">
                    <c:v>January 28, 2011</c:v>
                  </c:pt>
                  <c:pt idx="29">
                    <c:v>February 28, 2011</c:v>
                  </c:pt>
                  <c:pt idx="30">
                    <c:v>March 28, 2011</c:v>
                  </c:pt>
                  <c:pt idx="31">
                    <c:v>April 28, 2011</c:v>
                  </c:pt>
                  <c:pt idx="32">
                    <c:v>May 28, 2011</c:v>
                  </c:pt>
                  <c:pt idx="33">
                    <c:v>June 28, 2011</c:v>
                  </c:pt>
                  <c:pt idx="34">
                    <c:v>July 28, 2011</c:v>
                  </c:pt>
                  <c:pt idx="35">
                    <c:v>August 28, 2011</c:v>
                  </c:pt>
                  <c:pt idx="36">
                    <c:v>September 28, 2011</c:v>
                  </c:pt>
                  <c:pt idx="37">
                    <c:v>October 28, 2011</c:v>
                  </c:pt>
                  <c:pt idx="38">
                    <c:v>November 28, 2011</c:v>
                  </c:pt>
                  <c:pt idx="39">
                    <c:v>December 28, 2011</c:v>
                  </c:pt>
                  <c:pt idx="40">
                    <c:v>January 28, 2012</c:v>
                  </c:pt>
                  <c:pt idx="41">
                    <c:v>February 28, 2012</c:v>
                  </c:pt>
                  <c:pt idx="42">
                    <c:v>March 28, 2012</c:v>
                  </c:pt>
                  <c:pt idx="43">
                    <c:v>April 28, 2012</c:v>
                  </c:pt>
                  <c:pt idx="44">
                    <c:v>May 28, 2012</c:v>
                  </c:pt>
                  <c:pt idx="45">
                    <c:v>June 28, 2012</c:v>
                  </c:pt>
                  <c:pt idx="46">
                    <c:v>July 28, 2012</c:v>
                  </c:pt>
                  <c:pt idx="47">
                    <c:v>August 28, 2012</c:v>
                  </c:pt>
                  <c:pt idx="48">
                    <c:v>September 28, 2012</c:v>
                  </c:pt>
                  <c:pt idx="49">
                    <c:v>October 28, 2012</c:v>
                  </c:pt>
                </c:lvl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7</c:v>
                  </c:pt>
                  <c:pt idx="6">
                    <c:v>8</c:v>
                  </c:pt>
                  <c:pt idx="7">
                    <c:v>9</c:v>
                  </c:pt>
                  <c:pt idx="8">
                    <c:v>10</c:v>
                  </c:pt>
                  <c:pt idx="9">
                    <c:v>11</c:v>
                  </c:pt>
                  <c:pt idx="10">
                    <c:v>12</c:v>
                  </c:pt>
                  <c:pt idx="11">
                    <c:v>13</c:v>
                  </c:pt>
                  <c:pt idx="12">
                    <c:v>14</c:v>
                  </c:pt>
                  <c:pt idx="13">
                    <c:v>15</c:v>
                  </c:pt>
                  <c:pt idx="14">
                    <c:v>16</c:v>
                  </c:pt>
                  <c:pt idx="15">
                    <c:v>17</c:v>
                  </c:pt>
                  <c:pt idx="16">
                    <c:v>18</c:v>
                  </c:pt>
                  <c:pt idx="17">
                    <c:v>19</c:v>
                  </c:pt>
                  <c:pt idx="18">
                    <c:v>20</c:v>
                  </c:pt>
                  <c:pt idx="19">
                    <c:v>21</c:v>
                  </c:pt>
                  <c:pt idx="20">
                    <c:v>22</c:v>
                  </c:pt>
                  <c:pt idx="21">
                    <c:v>23</c:v>
                  </c:pt>
                  <c:pt idx="22">
                    <c:v>24</c:v>
                  </c:pt>
                  <c:pt idx="23">
                    <c:v>25</c:v>
                  </c:pt>
                  <c:pt idx="24">
                    <c:v>26</c:v>
                  </c:pt>
                  <c:pt idx="25">
                    <c:v>27</c:v>
                  </c:pt>
                  <c:pt idx="26">
                    <c:v>28</c:v>
                  </c:pt>
                  <c:pt idx="27">
                    <c:v>29</c:v>
                  </c:pt>
                  <c:pt idx="28">
                    <c:v>30</c:v>
                  </c:pt>
                  <c:pt idx="29">
                    <c:v>31</c:v>
                  </c:pt>
                  <c:pt idx="30">
                    <c:v>32</c:v>
                  </c:pt>
                  <c:pt idx="31">
                    <c:v>33</c:v>
                  </c:pt>
                  <c:pt idx="32">
                    <c:v>34</c:v>
                  </c:pt>
                  <c:pt idx="33">
                    <c:v>35</c:v>
                  </c:pt>
                  <c:pt idx="34">
                    <c:v>36</c:v>
                  </c:pt>
                  <c:pt idx="35">
                    <c:v>37</c:v>
                  </c:pt>
                  <c:pt idx="36">
                    <c:v>38</c:v>
                  </c:pt>
                  <c:pt idx="37">
                    <c:v>39</c:v>
                  </c:pt>
                  <c:pt idx="38">
                    <c:v>40</c:v>
                  </c:pt>
                  <c:pt idx="39">
                    <c:v>41</c:v>
                  </c:pt>
                  <c:pt idx="40">
                    <c:v>42</c:v>
                  </c:pt>
                  <c:pt idx="41">
                    <c:v>43</c:v>
                  </c:pt>
                  <c:pt idx="42">
                    <c:v>44</c:v>
                  </c:pt>
                  <c:pt idx="43">
                    <c:v>45</c:v>
                  </c:pt>
                  <c:pt idx="44">
                    <c:v>46</c:v>
                  </c:pt>
                  <c:pt idx="45">
                    <c:v>47</c:v>
                  </c:pt>
                  <c:pt idx="46">
                    <c:v>48</c:v>
                  </c:pt>
                  <c:pt idx="47">
                    <c:v>49</c:v>
                  </c:pt>
                  <c:pt idx="48">
                    <c:v>50</c:v>
                  </c:pt>
                  <c:pt idx="49">
                    <c:v>51</c:v>
                  </c:pt>
                </c:lvl>
              </c:multiLvlStrCache>
            </c:multiLvlStrRef>
          </c:cat>
          <c:val>
            <c:numRef>
              <c:f>'Security Analysis'!$D$27:$D$76</c:f>
              <c:numCache>
                <c:formatCode>General</c:formatCode>
                <c:ptCount val="50"/>
                <c:pt idx="0">
                  <c:v>0</c:v>
                </c:pt>
                <c:pt idx="1">
                  <c:v>-0.27996002635787059</c:v>
                </c:pt>
                <c:pt idx="2">
                  <c:v>-0.13720112151348501</c:v>
                </c:pt>
                <c:pt idx="3">
                  <c:v>7.3687715791159125E-2</c:v>
                </c:pt>
                <c:pt idx="4">
                  <c:v>2.6955809988528295E-2</c:v>
                </c:pt>
                <c:pt idx="5">
                  <c:v>-5.4658412537864083E-2</c:v>
                </c:pt>
                <c:pt idx="6">
                  <c:v>4.3963123421116204E-2</c:v>
                </c:pt>
                <c:pt idx="7">
                  <c:v>9.726330542520685E-2</c:v>
                </c:pt>
                <c:pt idx="8">
                  <c:v>8.4161792321710657E-2</c:v>
                </c:pt>
                <c:pt idx="9">
                  <c:v>0.17255805452610354</c:v>
                </c:pt>
                <c:pt idx="10">
                  <c:v>8.3230654149723707E-2</c:v>
                </c:pt>
                <c:pt idx="11">
                  <c:v>1.3793322132335769E-2</c:v>
                </c:pt>
                <c:pt idx="12">
                  <c:v>8.2147971608998879E-2</c:v>
                </c:pt>
                <c:pt idx="13">
                  <c:v>3.1058397019972803E-2</c:v>
                </c:pt>
                <c:pt idx="14">
                  <c:v>-6.134988567515944E-3</c:v>
                </c:pt>
                <c:pt idx="15">
                  <c:v>4.2174925050712714E-2</c:v>
                </c:pt>
                <c:pt idx="16">
                  <c:v>-3.9102726013742602E-2</c:v>
                </c:pt>
                <c:pt idx="17">
                  <c:v>5.95413936910167E-2</c:v>
                </c:pt>
                <c:pt idx="18">
                  <c:v>0.12482306473273837</c:v>
                </c:pt>
                <c:pt idx="19">
                  <c:v>-8.7939451302183613E-2</c:v>
                </c:pt>
                <c:pt idx="20">
                  <c:v>-4.8511651425673673E-2</c:v>
                </c:pt>
                <c:pt idx="21">
                  <c:v>7.0551110991965191E-2</c:v>
                </c:pt>
                <c:pt idx="22">
                  <c:v>0.10590532634959142</c:v>
                </c:pt>
                <c:pt idx="23">
                  <c:v>3.8466280827796143E-2</c:v>
                </c:pt>
                <c:pt idx="24">
                  <c:v>7.7135728882227236E-2</c:v>
                </c:pt>
                <c:pt idx="25">
                  <c:v>2.5863510589919373E-2</c:v>
                </c:pt>
                <c:pt idx="26">
                  <c:v>-1.2848142477849024E-2</c:v>
                </c:pt>
                <c:pt idx="27">
                  <c:v>7.0715524798397669E-2</c:v>
                </c:pt>
                <c:pt idx="28">
                  <c:v>-4.9392755329576474E-2</c:v>
                </c:pt>
                <c:pt idx="29">
                  <c:v>-8.4746269909722321E-3</c:v>
                </c:pt>
                <c:pt idx="30">
                  <c:v>7.3803974583361381E-2</c:v>
                </c:pt>
                <c:pt idx="31">
                  <c:v>-1.1928570865273845E-2</c:v>
                </c:pt>
                <c:pt idx="32">
                  <c:v>-2.4292692569044587E-2</c:v>
                </c:pt>
                <c:pt idx="33">
                  <c:v>-4.6129771727501295E-2</c:v>
                </c:pt>
                <c:pt idx="34">
                  <c:v>0.19086861737241304</c:v>
                </c:pt>
                <c:pt idx="35">
                  <c:v>-0.12044615307586722</c:v>
                </c:pt>
                <c:pt idx="36">
                  <c:v>-6.6139802504544945E-2</c:v>
                </c:pt>
                <c:pt idx="37">
                  <c:v>5.0010420574661416E-2</c:v>
                </c:pt>
                <c:pt idx="38">
                  <c:v>-7.1609532378123147E-2</c:v>
                </c:pt>
                <c:pt idx="39">
                  <c:v>6.7536206990487277E-2</c:v>
                </c:pt>
                <c:pt idx="40">
                  <c:v>3.2131278182793196E-2</c:v>
                </c:pt>
                <c:pt idx="41">
                  <c:v>0.13649143425299951</c:v>
                </c:pt>
                <c:pt idx="42">
                  <c:v>5.6966824606677451E-2</c:v>
                </c:pt>
                <c:pt idx="43">
                  <c:v>9.7245498919947809E-3</c:v>
                </c:pt>
                <c:pt idx="44">
                  <c:v>-3.6128724088505537E-2</c:v>
                </c:pt>
                <c:pt idx="45">
                  <c:v>8.0299942401642913E-2</c:v>
                </c:pt>
                <c:pt idx="46">
                  <c:v>2.7398974188114347E-2</c:v>
                </c:pt>
                <c:pt idx="47">
                  <c:v>3.8296285077280327E-2</c:v>
                </c:pt>
                <c:pt idx="48">
                  <c:v>5.3458578524767195E-2</c:v>
                </c:pt>
                <c:pt idx="49">
                  <c:v>-4.1964199099032193E-2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'Security Analysis'!$E$26</c:f>
              <c:strCache>
                <c:ptCount val="1"/>
                <c:pt idx="0">
                  <c:v>SCB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multiLvlStrRef>
              <c:f>'Security Analysis'!$A$27:$B$76</c:f>
              <c:multiLvlStrCache>
                <c:ptCount val="50"/>
                <c:lvl>
                  <c:pt idx="0">
                    <c:v>September 28, 2008</c:v>
                  </c:pt>
                  <c:pt idx="1">
                    <c:v>October 28, 2008</c:v>
                  </c:pt>
                  <c:pt idx="2">
                    <c:v>November 28, 2008</c:v>
                  </c:pt>
                  <c:pt idx="3">
                    <c:v>December 28, 2008</c:v>
                  </c:pt>
                  <c:pt idx="4">
                    <c:v>January 28, 2009</c:v>
                  </c:pt>
                  <c:pt idx="5">
                    <c:v>February 28, 2009</c:v>
                  </c:pt>
                  <c:pt idx="6">
                    <c:v>March 28, 2009</c:v>
                  </c:pt>
                  <c:pt idx="7">
                    <c:v>April 28, 2009</c:v>
                  </c:pt>
                  <c:pt idx="8">
                    <c:v>May 28, 2009</c:v>
                  </c:pt>
                  <c:pt idx="9">
                    <c:v>June 28, 2009</c:v>
                  </c:pt>
                  <c:pt idx="10">
                    <c:v>July 28, 2009</c:v>
                  </c:pt>
                  <c:pt idx="11">
                    <c:v>August 28, 2009</c:v>
                  </c:pt>
                  <c:pt idx="12">
                    <c:v>September 28, 2009</c:v>
                  </c:pt>
                  <c:pt idx="13">
                    <c:v>October 28, 2009</c:v>
                  </c:pt>
                  <c:pt idx="14">
                    <c:v>November 28, 2009</c:v>
                  </c:pt>
                  <c:pt idx="15">
                    <c:v>December 28, 2009</c:v>
                  </c:pt>
                  <c:pt idx="16">
                    <c:v>January 28, 2010</c:v>
                  </c:pt>
                  <c:pt idx="17">
                    <c:v>February 28, 2010</c:v>
                  </c:pt>
                  <c:pt idx="18">
                    <c:v>March 28, 2010</c:v>
                  </c:pt>
                  <c:pt idx="19">
                    <c:v>April 28, 2010</c:v>
                  </c:pt>
                  <c:pt idx="20">
                    <c:v>May 28, 2010</c:v>
                  </c:pt>
                  <c:pt idx="21">
                    <c:v>June 28, 2010</c:v>
                  </c:pt>
                  <c:pt idx="22">
                    <c:v>July 28, 2010</c:v>
                  </c:pt>
                  <c:pt idx="23">
                    <c:v>August 28, 2010</c:v>
                  </c:pt>
                  <c:pt idx="24">
                    <c:v>September 28, 2010</c:v>
                  </c:pt>
                  <c:pt idx="25">
                    <c:v>October 28, 2010</c:v>
                  </c:pt>
                  <c:pt idx="26">
                    <c:v>November 28, 2010</c:v>
                  </c:pt>
                  <c:pt idx="27">
                    <c:v>December 28, 2010</c:v>
                  </c:pt>
                  <c:pt idx="28">
                    <c:v>January 28, 2011</c:v>
                  </c:pt>
                  <c:pt idx="29">
                    <c:v>February 28, 2011</c:v>
                  </c:pt>
                  <c:pt idx="30">
                    <c:v>March 28, 2011</c:v>
                  </c:pt>
                  <c:pt idx="31">
                    <c:v>April 28, 2011</c:v>
                  </c:pt>
                  <c:pt idx="32">
                    <c:v>May 28, 2011</c:v>
                  </c:pt>
                  <c:pt idx="33">
                    <c:v>June 28, 2011</c:v>
                  </c:pt>
                  <c:pt idx="34">
                    <c:v>July 28, 2011</c:v>
                  </c:pt>
                  <c:pt idx="35">
                    <c:v>August 28, 2011</c:v>
                  </c:pt>
                  <c:pt idx="36">
                    <c:v>September 28, 2011</c:v>
                  </c:pt>
                  <c:pt idx="37">
                    <c:v>October 28, 2011</c:v>
                  </c:pt>
                  <c:pt idx="38">
                    <c:v>November 28, 2011</c:v>
                  </c:pt>
                  <c:pt idx="39">
                    <c:v>December 28, 2011</c:v>
                  </c:pt>
                  <c:pt idx="40">
                    <c:v>January 28, 2012</c:v>
                  </c:pt>
                  <c:pt idx="41">
                    <c:v>February 28, 2012</c:v>
                  </c:pt>
                  <c:pt idx="42">
                    <c:v>March 28, 2012</c:v>
                  </c:pt>
                  <c:pt idx="43">
                    <c:v>April 28, 2012</c:v>
                  </c:pt>
                  <c:pt idx="44">
                    <c:v>May 28, 2012</c:v>
                  </c:pt>
                  <c:pt idx="45">
                    <c:v>June 28, 2012</c:v>
                  </c:pt>
                  <c:pt idx="46">
                    <c:v>July 28, 2012</c:v>
                  </c:pt>
                  <c:pt idx="47">
                    <c:v>August 28, 2012</c:v>
                  </c:pt>
                  <c:pt idx="48">
                    <c:v>September 28, 2012</c:v>
                  </c:pt>
                  <c:pt idx="49">
                    <c:v>October 28, 2012</c:v>
                  </c:pt>
                </c:lvl>
                <c:lvl>
                  <c:pt idx="0">
                    <c:v>2</c:v>
                  </c:pt>
                  <c:pt idx="1">
                    <c:v>3</c:v>
                  </c:pt>
                  <c:pt idx="2">
                    <c:v>4</c:v>
                  </c:pt>
                  <c:pt idx="3">
                    <c:v>5</c:v>
                  </c:pt>
                  <c:pt idx="4">
                    <c:v>6</c:v>
                  </c:pt>
                  <c:pt idx="5">
                    <c:v>7</c:v>
                  </c:pt>
                  <c:pt idx="6">
                    <c:v>8</c:v>
                  </c:pt>
                  <c:pt idx="7">
                    <c:v>9</c:v>
                  </c:pt>
                  <c:pt idx="8">
                    <c:v>10</c:v>
                  </c:pt>
                  <c:pt idx="9">
                    <c:v>11</c:v>
                  </c:pt>
                  <c:pt idx="10">
                    <c:v>12</c:v>
                  </c:pt>
                  <c:pt idx="11">
                    <c:v>13</c:v>
                  </c:pt>
                  <c:pt idx="12">
                    <c:v>14</c:v>
                  </c:pt>
                  <c:pt idx="13">
                    <c:v>15</c:v>
                  </c:pt>
                  <c:pt idx="14">
                    <c:v>16</c:v>
                  </c:pt>
                  <c:pt idx="15">
                    <c:v>17</c:v>
                  </c:pt>
                  <c:pt idx="16">
                    <c:v>18</c:v>
                  </c:pt>
                  <c:pt idx="17">
                    <c:v>19</c:v>
                  </c:pt>
                  <c:pt idx="18">
                    <c:v>20</c:v>
                  </c:pt>
                  <c:pt idx="19">
                    <c:v>21</c:v>
                  </c:pt>
                  <c:pt idx="20">
                    <c:v>22</c:v>
                  </c:pt>
                  <c:pt idx="21">
                    <c:v>23</c:v>
                  </c:pt>
                  <c:pt idx="22">
                    <c:v>24</c:v>
                  </c:pt>
                  <c:pt idx="23">
                    <c:v>25</c:v>
                  </c:pt>
                  <c:pt idx="24">
                    <c:v>26</c:v>
                  </c:pt>
                  <c:pt idx="25">
                    <c:v>27</c:v>
                  </c:pt>
                  <c:pt idx="26">
                    <c:v>28</c:v>
                  </c:pt>
                  <c:pt idx="27">
                    <c:v>29</c:v>
                  </c:pt>
                  <c:pt idx="28">
                    <c:v>30</c:v>
                  </c:pt>
                  <c:pt idx="29">
                    <c:v>31</c:v>
                  </c:pt>
                  <c:pt idx="30">
                    <c:v>32</c:v>
                  </c:pt>
                  <c:pt idx="31">
                    <c:v>33</c:v>
                  </c:pt>
                  <c:pt idx="32">
                    <c:v>34</c:v>
                  </c:pt>
                  <c:pt idx="33">
                    <c:v>35</c:v>
                  </c:pt>
                  <c:pt idx="34">
                    <c:v>36</c:v>
                  </c:pt>
                  <c:pt idx="35">
                    <c:v>37</c:v>
                  </c:pt>
                  <c:pt idx="36">
                    <c:v>38</c:v>
                  </c:pt>
                  <c:pt idx="37">
                    <c:v>39</c:v>
                  </c:pt>
                  <c:pt idx="38">
                    <c:v>40</c:v>
                  </c:pt>
                  <c:pt idx="39">
                    <c:v>41</c:v>
                  </c:pt>
                  <c:pt idx="40">
                    <c:v>42</c:v>
                  </c:pt>
                  <c:pt idx="41">
                    <c:v>43</c:v>
                  </c:pt>
                  <c:pt idx="42">
                    <c:v>44</c:v>
                  </c:pt>
                  <c:pt idx="43">
                    <c:v>45</c:v>
                  </c:pt>
                  <c:pt idx="44">
                    <c:v>46</c:v>
                  </c:pt>
                  <c:pt idx="45">
                    <c:v>47</c:v>
                  </c:pt>
                  <c:pt idx="46">
                    <c:v>48</c:v>
                  </c:pt>
                  <c:pt idx="47">
                    <c:v>49</c:v>
                  </c:pt>
                  <c:pt idx="48">
                    <c:v>50</c:v>
                  </c:pt>
                  <c:pt idx="49">
                    <c:v>51</c:v>
                  </c:pt>
                </c:lvl>
              </c:multiLvlStrCache>
            </c:multiLvlStrRef>
          </c:cat>
          <c:val>
            <c:numRef>
              <c:f>'Security Analysis'!$E$27:$E$76</c:f>
              <c:numCache>
                <c:formatCode>General</c:formatCode>
                <c:ptCount val="50"/>
                <c:pt idx="0">
                  <c:v>0</c:v>
                </c:pt>
                <c:pt idx="1">
                  <c:v>-0.34860224621362124</c:v>
                </c:pt>
                <c:pt idx="2">
                  <c:v>-3.5809452696710889E-2</c:v>
                </c:pt>
                <c:pt idx="3">
                  <c:v>2.061928720273561E-2</c:v>
                </c:pt>
                <c:pt idx="4">
                  <c:v>9.7163748453647669E-2</c:v>
                </c:pt>
                <c:pt idx="5">
                  <c:v>3.6367644170874791E-2</c:v>
                </c:pt>
                <c:pt idx="6">
                  <c:v>-8.9686699827603751E-3</c:v>
                </c:pt>
                <c:pt idx="7">
                  <c:v>5.2643733485421881E-2</c:v>
                </c:pt>
                <c:pt idx="8">
                  <c:v>0.13566586515315518</c:v>
                </c:pt>
                <c:pt idx="9">
                  <c:v>9.9372473813203771E-2</c:v>
                </c:pt>
                <c:pt idx="10">
                  <c:v>5.2643733485421881E-2</c:v>
                </c:pt>
                <c:pt idx="11">
                  <c:v>-1.6155440222285256E-2</c:v>
                </c:pt>
                <c:pt idx="12">
                  <c:v>7.5270627789865777E-2</c:v>
                </c:pt>
                <c:pt idx="13">
                  <c:v>-2.7566829832654592E-2</c:v>
                </c:pt>
                <c:pt idx="14">
                  <c:v>-2.5158559636154987E-2</c:v>
                </c:pt>
                <c:pt idx="15">
                  <c:v>8.5417751154351768E-2</c:v>
                </c:pt>
                <c:pt idx="16">
                  <c:v>-7.2759354282428315E-2</c:v>
                </c:pt>
                <c:pt idx="17">
                  <c:v>5.5059777183027389E-2</c:v>
                </c:pt>
                <c:pt idx="18">
                  <c:v>0.10714463745132774</c:v>
                </c:pt>
                <c:pt idx="19">
                  <c:v>-0.16220441463435514</c:v>
                </c:pt>
                <c:pt idx="20">
                  <c:v>3.1397200046678463E-3</c:v>
                </c:pt>
                <c:pt idx="21">
                  <c:v>3.3901551675681416E-2</c:v>
                </c:pt>
                <c:pt idx="22">
                  <c:v>9.2551557365245105E-2</c:v>
                </c:pt>
                <c:pt idx="23">
                  <c:v>1.6438726343159939E-2</c:v>
                </c:pt>
                <c:pt idx="24">
                  <c:v>0.10807422152942252</c:v>
                </c:pt>
                <c:pt idx="25">
                  <c:v>9.7088141269609032E-3</c:v>
                </c:pt>
                <c:pt idx="26">
                  <c:v>4.8192864359489218E-3</c:v>
                </c:pt>
                <c:pt idx="27">
                  <c:v>0</c:v>
                </c:pt>
                <c:pt idx="28">
                  <c:v>-8.004270767353637E-2</c:v>
                </c:pt>
                <c:pt idx="29">
                  <c:v>6.062462181643484E-2</c:v>
                </c:pt>
                <c:pt idx="30">
                  <c:v>2.421425812059453E-2</c:v>
                </c:pt>
                <c:pt idx="31">
                  <c:v>0.10870420160088951</c:v>
                </c:pt>
                <c:pt idx="32">
                  <c:v>-2.6088436084297853E-2</c:v>
                </c:pt>
                <c:pt idx="33">
                  <c:v>-5.8974002459551193E-2</c:v>
                </c:pt>
                <c:pt idx="34">
                  <c:v>0.17135825199668511</c:v>
                </c:pt>
                <c:pt idx="35">
                  <c:v>-0.10361226346429699</c:v>
                </c:pt>
                <c:pt idx="36">
                  <c:v>-5.8443595870074666E-2</c:v>
                </c:pt>
                <c:pt idx="37">
                  <c:v>8.8553397341445031E-2</c:v>
                </c:pt>
                <c:pt idx="38">
                  <c:v>-0.11672427430814143</c:v>
                </c:pt>
                <c:pt idx="39">
                  <c:v>9.5310179804324935E-2</c:v>
                </c:pt>
                <c:pt idx="40">
                  <c:v>4.6520015634892907E-2</c:v>
                </c:pt>
                <c:pt idx="41">
                  <c:v>4.4451762570833796E-2</c:v>
                </c:pt>
                <c:pt idx="42">
                  <c:v>0.14336431354076151</c:v>
                </c:pt>
                <c:pt idx="43">
                  <c:v>1.3605652055778678E-2</c:v>
                </c:pt>
                <c:pt idx="44">
                  <c:v>-6.2738340633423359E-2</c:v>
                </c:pt>
                <c:pt idx="45">
                  <c:v>4.5702153480855379E-2</c:v>
                </c:pt>
                <c:pt idx="46">
                  <c:v>5.0261834780888297E-2</c:v>
                </c:pt>
                <c:pt idx="47">
                  <c:v>3.2626456348163694E-3</c:v>
                </c:pt>
                <c:pt idx="48">
                  <c:v>9.3235182765164612E-2</c:v>
                </c:pt>
                <c:pt idx="49">
                  <c:v>-6.1181156475081162E-2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428384"/>
        <c:axId val="169428776"/>
      </c:lineChart>
      <c:catAx>
        <c:axId val="169428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28776"/>
        <c:crosses val="autoZero"/>
        <c:auto val="1"/>
        <c:lblAlgn val="ctr"/>
        <c:lblOffset val="100"/>
        <c:noMultiLvlLbl val="0"/>
      </c:catAx>
      <c:valAx>
        <c:axId val="169428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2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'VLOOKUP-TRUE'!$C$2:$I$2</c:f>
              <c:strCache>
                <c:ptCount val="7"/>
                <c:pt idx="0">
                  <c:v>ADVANC</c:v>
                </c:pt>
                <c:pt idx="1">
                  <c:v>CPF</c:v>
                </c:pt>
                <c:pt idx="2">
                  <c:v>BH</c:v>
                </c:pt>
                <c:pt idx="3">
                  <c:v>CPALL</c:v>
                </c:pt>
                <c:pt idx="4">
                  <c:v>MAKRO</c:v>
                </c:pt>
                <c:pt idx="5">
                  <c:v>BIGC</c:v>
                </c:pt>
                <c:pt idx="6">
                  <c:v>EGCO</c:v>
                </c:pt>
              </c:strCache>
            </c:strRef>
          </c:cat>
          <c:val>
            <c:numRef>
              <c:f>'VLOOKUP-TRUE'!$C$3:$I$3</c:f>
              <c:numCache>
                <c:formatCode>General</c:formatCode>
                <c:ptCount val="7"/>
                <c:pt idx="0">
                  <c:v>0.17360990917369026</c:v>
                </c:pt>
                <c:pt idx="1">
                  <c:v>-4.7243344860460265E-2</c:v>
                </c:pt>
                <c:pt idx="2">
                  <c:v>0.3025530413705701</c:v>
                </c:pt>
                <c:pt idx="3">
                  <c:v>-0.20358006699212372</c:v>
                </c:pt>
                <c:pt idx="4">
                  <c:v>-0.16420340904508549</c:v>
                </c:pt>
                <c:pt idx="5">
                  <c:v>-0.14912942063762569</c:v>
                </c:pt>
                <c:pt idx="6">
                  <c:v>1.087993290991035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135952"/>
        <c:axId val="171136344"/>
      </c:barChart>
      <c:catAx>
        <c:axId val="171135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1136344"/>
        <c:crosses val="autoZero"/>
        <c:auto val="1"/>
        <c:lblAlgn val="ctr"/>
        <c:lblOffset val="100"/>
        <c:noMultiLvlLbl val="0"/>
      </c:catAx>
      <c:valAx>
        <c:axId val="171136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11359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276225</xdr:colOff>
      <xdr:row>5</xdr:row>
      <xdr:rowOff>95250</xdr:rowOff>
    </xdr:from>
    <xdr:to>
      <xdr:col>12</xdr:col>
      <xdr:colOff>1019177</xdr:colOff>
      <xdr:row>9</xdr:row>
      <xdr:rowOff>180975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87025" y="1133475"/>
          <a:ext cx="1352550" cy="8477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364989</xdr:colOff>
      <xdr:row>98</xdr:row>
      <xdr:rowOff>31296</xdr:rowOff>
    </xdr:from>
    <xdr:to>
      <xdr:col>3</xdr:col>
      <xdr:colOff>1147082</xdr:colOff>
      <xdr:row>102</xdr:row>
      <xdr:rowOff>122464</xdr:rowOff>
    </xdr:to>
    <xdr:pic>
      <xdr:nvPicPr>
        <xdr:cNvPr id="81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34665" y="22387031"/>
          <a:ext cx="1656152" cy="853168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136071</xdr:colOff>
      <xdr:row>24</xdr:row>
      <xdr:rowOff>77560</xdr:rowOff>
    </xdr:from>
    <xdr:to>
      <xdr:col>16</xdr:col>
      <xdr:colOff>1074964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1110784</xdr:colOff>
      <xdr:row>32</xdr:row>
      <xdr:rowOff>83940</xdr:rowOff>
    </xdr:from>
    <xdr:to>
      <xdr:col>11</xdr:col>
      <xdr:colOff>559593</xdr:colOff>
      <xdr:row>46</xdr:row>
      <xdr:rowOff>136328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450272</xdr:colOff>
      <xdr:row>50</xdr:row>
      <xdr:rowOff>34636</xdr:rowOff>
    </xdr:from>
    <xdr:to>
      <xdr:col>23</xdr:col>
      <xdr:colOff>57148</xdr:colOff>
      <xdr:row>62</xdr:row>
      <xdr:rowOff>75335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662197" y="9873961"/>
          <a:ext cx="4369377" cy="2412424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17318</xdr:colOff>
      <xdr:row>35</xdr:row>
      <xdr:rowOff>34638</xdr:rowOff>
    </xdr:from>
    <xdr:to>
      <xdr:col>6</xdr:col>
      <xdr:colOff>16452</xdr:colOff>
      <xdr:row>44</xdr:row>
      <xdr:rowOff>82263</xdr:rowOff>
    </xdr:to>
    <xdr:pic>
      <xdr:nvPicPr>
        <xdr:cNvPr id="143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3454" y="7152411"/>
          <a:ext cx="3601316" cy="1762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12</xdr:row>
      <xdr:rowOff>123825</xdr:rowOff>
    </xdr:from>
    <xdr:to>
      <xdr:col>3</xdr:col>
      <xdr:colOff>370277</xdr:colOff>
      <xdr:row>17</xdr:row>
      <xdr:rowOff>24493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2514600"/>
          <a:ext cx="1656152" cy="853168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</xdr:colOff>
      <xdr:row>4</xdr:row>
      <xdr:rowOff>38100</xdr:rowOff>
    </xdr:from>
    <xdr:to>
      <xdr:col>19</xdr:col>
      <xdr:colOff>361950</xdr:colOff>
      <xdr:row>18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iraprapa Watakit" refreshedDate="41727.588703703703" createdVersion="5" refreshedVersion="5" minRefreshableVersion="3" recordCount="1079">
  <cacheSource type="worksheet">
    <worksheetSource ref="A1:G1080" sheet="Pivot Practice"/>
  </cacheSource>
  <cacheFields count="7">
    <cacheField name="Month" numFmtId="169">
      <sharedItems containsSemiMixedTypes="0" containsNonDate="0" containsDate="1" containsString="0" minDate="2007-01-01T00:00:00" maxDate="2009-06-02T00:00:00" count="30">
        <d v="2007-01-01T00:00:00"/>
        <d v="2007-02-01T00:00:00"/>
        <d v="2007-03-01T00:00:00"/>
        <d v="2007-04-01T00:00:00"/>
        <d v="2007-05-01T00:00:00"/>
        <d v="2007-06-01T00:00:00"/>
        <d v="2007-07-01T00:00:00"/>
        <d v="2007-08-01T00:00:00"/>
        <d v="2007-09-01T00:00:00"/>
        <d v="2007-10-01T00:00:00"/>
        <d v="2007-11-01T00:00:00"/>
        <d v="2007-12-01T00:00:00"/>
        <d v="2008-01-01T00:00:00"/>
        <d v="2008-02-01T00:00:00"/>
        <d v="2008-03-01T00:00:00"/>
        <d v="2008-04-01T00:00:00"/>
        <d v="2008-05-01T00:00:00"/>
        <d v="2008-06-01T00:00:00"/>
        <d v="2008-07-01T00:00:00"/>
        <d v="2008-08-01T00:00:00"/>
        <d v="2008-09-01T00:00:00"/>
        <d v="2008-10-01T00:00:00"/>
        <d v="2008-11-01T00:00:00"/>
        <d v="2008-12-01T00:00:00"/>
        <d v="2009-01-01T00:00:00"/>
        <d v="2009-02-01T00:00:00"/>
        <d v="2009-03-01T00:00:00"/>
        <d v="2009-04-01T00:00:00"/>
        <d v="2009-05-01T00:00:00"/>
        <d v="2009-06-01T00:00:00"/>
      </sharedItems>
    </cacheField>
    <cacheField name="Salesman" numFmtId="17">
      <sharedItems count="4">
        <s v="Joseph"/>
        <s v="Lawrence"/>
        <s v="Maria"/>
        <s v="Matt"/>
      </sharedItems>
    </cacheField>
    <cacheField name="Region" numFmtId="17">
      <sharedItems count="3">
        <s v="North"/>
        <s v="West"/>
        <s v="Middle"/>
      </sharedItems>
    </cacheField>
    <cacheField name="Product" numFmtId="17">
      <sharedItems count="3">
        <s v="FastCar"/>
        <s v="RapidZoo"/>
        <s v="SuperGlue"/>
      </sharedItems>
    </cacheField>
    <cacheField name="No. Customers" numFmtId="1">
      <sharedItems containsSemiMixedTypes="0" containsString="0" containsNumber="1" containsInteger="1" minValue="6" maxValue="10"/>
    </cacheField>
    <cacheField name="Net Sales" numFmtId="171">
      <sharedItems containsSemiMixedTypes="0" containsString="0" containsNumber="1" containsInteger="1" minValue="612" maxValue="3000"/>
    </cacheField>
    <cacheField name="Profit / Loss" numFmtId="171">
      <sharedItems containsSemiMixedTypes="0" containsString="0" containsNumber="1" minValue="202.80960000000002" maxValue="1312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79">
  <r>
    <x v="0"/>
    <x v="0"/>
    <x v="0"/>
    <x v="0"/>
    <n v="8"/>
    <n v="1592"/>
    <n v="562.77199999999993"/>
  </r>
  <r>
    <x v="0"/>
    <x v="0"/>
    <x v="0"/>
    <x v="1"/>
    <n v="8"/>
    <n v="1088"/>
    <n v="396.9024"/>
  </r>
  <r>
    <x v="0"/>
    <x v="0"/>
    <x v="1"/>
    <x v="2"/>
    <n v="8"/>
    <n v="1680"/>
    <n v="752.64"/>
  </r>
  <r>
    <x v="0"/>
    <x v="0"/>
    <x v="1"/>
    <x v="0"/>
    <n v="9"/>
    <n v="2133"/>
    <n v="922.73579999999993"/>
  </r>
  <r>
    <x v="0"/>
    <x v="0"/>
    <x v="1"/>
    <x v="1"/>
    <n v="10"/>
    <n v="1610"/>
    <n v="579.11700000000008"/>
  </r>
  <r>
    <x v="0"/>
    <x v="0"/>
    <x v="2"/>
    <x v="2"/>
    <n v="10"/>
    <n v="1540"/>
    <n v="569.79999999999995"/>
  </r>
  <r>
    <x v="0"/>
    <x v="0"/>
    <x v="2"/>
    <x v="0"/>
    <n v="7"/>
    <n v="1316"/>
    <n v="427.56840000000005"/>
  </r>
  <r>
    <x v="0"/>
    <x v="0"/>
    <x v="2"/>
    <x v="1"/>
    <n v="7"/>
    <n v="1799"/>
    <n v="708.80600000000004"/>
  </r>
  <r>
    <x v="0"/>
    <x v="1"/>
    <x v="0"/>
    <x v="2"/>
    <n v="8"/>
    <n v="1624"/>
    <n v="621.3424"/>
  </r>
  <r>
    <x v="0"/>
    <x v="1"/>
    <x v="0"/>
    <x v="0"/>
    <n v="6"/>
    <n v="726"/>
    <n v="235.87740000000002"/>
  </r>
  <r>
    <x v="0"/>
    <x v="1"/>
    <x v="0"/>
    <x v="1"/>
    <n v="9"/>
    <n v="2277"/>
    <n v="965.67569999999989"/>
  </r>
  <r>
    <x v="0"/>
    <x v="1"/>
    <x v="1"/>
    <x v="2"/>
    <n v="6"/>
    <n v="714"/>
    <n v="220.983"/>
  </r>
  <r>
    <x v="0"/>
    <x v="1"/>
    <x v="1"/>
    <x v="0"/>
    <n v="9"/>
    <n v="2682"/>
    <n v="1023.183"/>
  </r>
  <r>
    <x v="0"/>
    <x v="1"/>
    <x v="1"/>
    <x v="1"/>
    <n v="6"/>
    <n v="1500"/>
    <n v="633.6"/>
  </r>
  <r>
    <x v="0"/>
    <x v="1"/>
    <x v="2"/>
    <x v="2"/>
    <n v="7"/>
    <n v="917"/>
    <n v="403.38830000000002"/>
  </r>
  <r>
    <x v="0"/>
    <x v="1"/>
    <x v="2"/>
    <x v="0"/>
    <n v="7"/>
    <n v="1939"/>
    <n v="760.47579999999994"/>
  </r>
  <r>
    <x v="0"/>
    <x v="1"/>
    <x v="2"/>
    <x v="1"/>
    <n v="6"/>
    <n v="984"/>
    <n v="314.28960000000001"/>
  </r>
  <r>
    <x v="0"/>
    <x v="2"/>
    <x v="0"/>
    <x v="2"/>
    <n v="9"/>
    <n v="981"/>
    <n v="372.38760000000002"/>
  </r>
  <r>
    <x v="0"/>
    <x v="2"/>
    <x v="0"/>
    <x v="0"/>
    <n v="10"/>
    <n v="1520"/>
    <n v="475.91199999999998"/>
  </r>
  <r>
    <x v="0"/>
    <x v="2"/>
    <x v="0"/>
    <x v="1"/>
    <n v="6"/>
    <n v="966"/>
    <n v="329.69580000000002"/>
  </r>
  <r>
    <x v="0"/>
    <x v="2"/>
    <x v="1"/>
    <x v="2"/>
    <n v="10"/>
    <n v="2800"/>
    <n v="903.28"/>
  </r>
  <r>
    <x v="0"/>
    <x v="2"/>
    <x v="1"/>
    <x v="0"/>
    <n v="6"/>
    <n v="1536"/>
    <n v="572.31359999999995"/>
  </r>
  <r>
    <x v="0"/>
    <x v="2"/>
    <x v="1"/>
    <x v="1"/>
    <n v="8"/>
    <n v="816"/>
    <n v="291.14879999999999"/>
  </r>
  <r>
    <x v="0"/>
    <x v="2"/>
    <x v="2"/>
    <x v="2"/>
    <n v="9"/>
    <n v="2547"/>
    <n v="781.41960000000006"/>
  </r>
  <r>
    <x v="0"/>
    <x v="2"/>
    <x v="2"/>
    <x v="0"/>
    <n v="10"/>
    <n v="1810"/>
    <n v="664.27"/>
  </r>
  <r>
    <x v="0"/>
    <x v="2"/>
    <x v="2"/>
    <x v="1"/>
    <n v="9"/>
    <n v="2223"/>
    <n v="771.15869999999995"/>
  </r>
  <r>
    <x v="0"/>
    <x v="3"/>
    <x v="0"/>
    <x v="2"/>
    <n v="9"/>
    <n v="1377"/>
    <n v="415.02780000000001"/>
  </r>
  <r>
    <x v="0"/>
    <x v="3"/>
    <x v="0"/>
    <x v="0"/>
    <n v="7"/>
    <n v="903"/>
    <n v="315.41789999999997"/>
  </r>
  <r>
    <x v="0"/>
    <x v="3"/>
    <x v="0"/>
    <x v="1"/>
    <n v="9"/>
    <n v="2232"/>
    <n v="827.84879999999998"/>
  </r>
  <r>
    <x v="0"/>
    <x v="3"/>
    <x v="1"/>
    <x v="2"/>
    <n v="10"/>
    <n v="2070"/>
    <n v="902.93399999999997"/>
  </r>
  <r>
    <x v="0"/>
    <x v="3"/>
    <x v="1"/>
    <x v="0"/>
    <n v="10"/>
    <n v="2170"/>
    <n v="831.54399999999998"/>
  </r>
  <r>
    <x v="0"/>
    <x v="3"/>
    <x v="1"/>
    <x v="1"/>
    <n v="9"/>
    <n v="2610"/>
    <n v="1089.675"/>
  </r>
  <r>
    <x v="0"/>
    <x v="3"/>
    <x v="2"/>
    <x v="2"/>
    <n v="8"/>
    <n v="2312"/>
    <n v="999.93999999999994"/>
  </r>
  <r>
    <x v="0"/>
    <x v="3"/>
    <x v="2"/>
    <x v="0"/>
    <n v="6"/>
    <n v="1020"/>
    <n v="307.73400000000004"/>
  </r>
  <r>
    <x v="0"/>
    <x v="3"/>
    <x v="2"/>
    <x v="1"/>
    <n v="8"/>
    <n v="872"/>
    <n v="331.01119999999997"/>
  </r>
  <r>
    <x v="1"/>
    <x v="0"/>
    <x v="0"/>
    <x v="2"/>
    <n v="10"/>
    <n v="2030"/>
    <n v="857.26900000000001"/>
  </r>
  <r>
    <x v="1"/>
    <x v="0"/>
    <x v="0"/>
    <x v="0"/>
    <n v="7"/>
    <n v="966"/>
    <n v="320.80860000000001"/>
  </r>
  <r>
    <x v="1"/>
    <x v="0"/>
    <x v="0"/>
    <x v="1"/>
    <n v="6"/>
    <n v="1608"/>
    <n v="709.77120000000002"/>
  </r>
  <r>
    <x v="1"/>
    <x v="0"/>
    <x v="1"/>
    <x v="2"/>
    <n v="8"/>
    <n v="2136"/>
    <n v="669.42240000000004"/>
  </r>
  <r>
    <x v="1"/>
    <x v="0"/>
    <x v="1"/>
    <x v="0"/>
    <n v="7"/>
    <n v="1561"/>
    <n v="675.91300000000001"/>
  </r>
  <r>
    <x v="1"/>
    <x v="0"/>
    <x v="1"/>
    <x v="1"/>
    <n v="7"/>
    <n v="1869"/>
    <n v="744.98340000000007"/>
  </r>
  <r>
    <x v="1"/>
    <x v="0"/>
    <x v="2"/>
    <x v="2"/>
    <n v="8"/>
    <n v="1352"/>
    <n v="409.65600000000001"/>
  </r>
  <r>
    <x v="1"/>
    <x v="0"/>
    <x v="2"/>
    <x v="0"/>
    <n v="7"/>
    <n v="1820"/>
    <n v="732.18600000000004"/>
  </r>
  <r>
    <x v="1"/>
    <x v="0"/>
    <x v="2"/>
    <x v="1"/>
    <n v="6"/>
    <n v="756"/>
    <n v="333.84960000000001"/>
  </r>
  <r>
    <x v="1"/>
    <x v="1"/>
    <x v="0"/>
    <x v="2"/>
    <n v="7"/>
    <n v="1463"/>
    <n v="563.54759999999999"/>
  </r>
  <r>
    <x v="1"/>
    <x v="1"/>
    <x v="0"/>
    <x v="0"/>
    <n v="8"/>
    <n v="1536"/>
    <n v="491.98079999999993"/>
  </r>
  <r>
    <x v="1"/>
    <x v="1"/>
    <x v="0"/>
    <x v="1"/>
    <n v="10"/>
    <n v="1220"/>
    <n v="367.70800000000003"/>
  </r>
  <r>
    <x v="1"/>
    <x v="1"/>
    <x v="1"/>
    <x v="2"/>
    <n v="8"/>
    <n v="1264"/>
    <n v="459.59039999999999"/>
  </r>
  <r>
    <x v="1"/>
    <x v="1"/>
    <x v="1"/>
    <x v="0"/>
    <n v="10"/>
    <n v="2980"/>
    <n v="985.48599999999999"/>
  </r>
  <r>
    <x v="1"/>
    <x v="1"/>
    <x v="1"/>
    <x v="1"/>
    <n v="6"/>
    <n v="996"/>
    <n v="389.93400000000003"/>
  </r>
  <r>
    <x v="1"/>
    <x v="1"/>
    <x v="2"/>
    <x v="2"/>
    <n v="9"/>
    <n v="1386"/>
    <n v="466.52760000000001"/>
  </r>
  <r>
    <x v="1"/>
    <x v="1"/>
    <x v="2"/>
    <x v="0"/>
    <n v="6"/>
    <n v="1608"/>
    <n v="692.72640000000001"/>
  </r>
  <r>
    <x v="1"/>
    <x v="1"/>
    <x v="2"/>
    <x v="1"/>
    <n v="7"/>
    <n v="931"/>
    <n v="295.59250000000003"/>
  </r>
  <r>
    <x v="1"/>
    <x v="2"/>
    <x v="0"/>
    <x v="2"/>
    <n v="8"/>
    <n v="1344"/>
    <n v="513.81119999999999"/>
  </r>
  <r>
    <x v="1"/>
    <x v="2"/>
    <x v="0"/>
    <x v="0"/>
    <n v="9"/>
    <n v="2538"/>
    <n v="1053.27"/>
  </r>
  <r>
    <x v="1"/>
    <x v="2"/>
    <x v="0"/>
    <x v="1"/>
    <n v="6"/>
    <n v="828"/>
    <n v="360.67680000000001"/>
  </r>
  <r>
    <x v="1"/>
    <x v="2"/>
    <x v="1"/>
    <x v="2"/>
    <n v="10"/>
    <n v="2820"/>
    <n v="938.77799999999991"/>
  </r>
  <r>
    <x v="1"/>
    <x v="2"/>
    <x v="1"/>
    <x v="0"/>
    <n v="7"/>
    <n v="1491"/>
    <n v="606.53880000000004"/>
  </r>
  <r>
    <x v="1"/>
    <x v="2"/>
    <x v="1"/>
    <x v="1"/>
    <n v="8"/>
    <n v="1904"/>
    <n v="695.34080000000006"/>
  </r>
  <r>
    <x v="1"/>
    <x v="2"/>
    <x v="2"/>
    <x v="2"/>
    <n v="8"/>
    <n v="968"/>
    <n v="305.5976"/>
  </r>
  <r>
    <x v="1"/>
    <x v="2"/>
    <x v="2"/>
    <x v="0"/>
    <n v="9"/>
    <n v="1080"/>
    <n v="382.64400000000001"/>
  </r>
  <r>
    <x v="1"/>
    <x v="2"/>
    <x v="2"/>
    <x v="1"/>
    <n v="9"/>
    <n v="936"/>
    <n v="375.42959999999999"/>
  </r>
  <r>
    <x v="1"/>
    <x v="3"/>
    <x v="0"/>
    <x v="2"/>
    <n v="10"/>
    <n v="2120"/>
    <n v="674.58399999999995"/>
  </r>
  <r>
    <x v="1"/>
    <x v="3"/>
    <x v="0"/>
    <x v="0"/>
    <n v="6"/>
    <n v="1740"/>
    <n v="701.91599999999994"/>
  </r>
  <r>
    <x v="1"/>
    <x v="3"/>
    <x v="0"/>
    <x v="1"/>
    <n v="6"/>
    <n v="1470"/>
    <n v="496.41899999999998"/>
  </r>
  <r>
    <x v="1"/>
    <x v="3"/>
    <x v="1"/>
    <x v="2"/>
    <n v="9"/>
    <n v="1683"/>
    <n v="689.86169999999993"/>
  </r>
  <r>
    <x v="1"/>
    <x v="3"/>
    <x v="1"/>
    <x v="0"/>
    <n v="9"/>
    <n v="1890"/>
    <n v="778.68"/>
  </r>
  <r>
    <x v="1"/>
    <x v="3"/>
    <x v="1"/>
    <x v="1"/>
    <n v="8"/>
    <n v="1704"/>
    <n v="627.92399999999998"/>
  </r>
  <r>
    <x v="1"/>
    <x v="3"/>
    <x v="2"/>
    <x v="2"/>
    <n v="6"/>
    <n v="1644"/>
    <n v="555.83640000000003"/>
  </r>
  <r>
    <x v="1"/>
    <x v="3"/>
    <x v="2"/>
    <x v="0"/>
    <n v="9"/>
    <n v="2457"/>
    <n v="1021.3749"/>
  </r>
  <r>
    <x v="1"/>
    <x v="3"/>
    <x v="2"/>
    <x v="1"/>
    <n v="7"/>
    <n v="1785"/>
    <n v="566.02350000000001"/>
  </r>
  <r>
    <x v="2"/>
    <x v="0"/>
    <x v="0"/>
    <x v="2"/>
    <n v="7"/>
    <n v="973"/>
    <n v="405.35180000000003"/>
  </r>
  <r>
    <x v="2"/>
    <x v="0"/>
    <x v="0"/>
    <x v="0"/>
    <n v="6"/>
    <n v="1644"/>
    <n v="606.47159999999997"/>
  </r>
  <r>
    <x v="2"/>
    <x v="0"/>
    <x v="0"/>
    <x v="1"/>
    <n v="10"/>
    <n v="2110"/>
    <n v="845.05500000000006"/>
  </r>
  <r>
    <x v="2"/>
    <x v="0"/>
    <x v="1"/>
    <x v="2"/>
    <n v="9"/>
    <n v="1179"/>
    <n v="435.05099999999999"/>
  </r>
  <r>
    <x v="2"/>
    <x v="0"/>
    <x v="1"/>
    <x v="0"/>
    <n v="10"/>
    <n v="1340"/>
    <n v="429.06799999999998"/>
  </r>
  <r>
    <x v="2"/>
    <x v="0"/>
    <x v="1"/>
    <x v="1"/>
    <n v="8"/>
    <n v="984"/>
    <n v="349.81199999999995"/>
  </r>
  <r>
    <x v="2"/>
    <x v="0"/>
    <x v="2"/>
    <x v="2"/>
    <n v="9"/>
    <n v="1971"/>
    <n v="648.85320000000002"/>
  </r>
  <r>
    <x v="2"/>
    <x v="0"/>
    <x v="2"/>
    <x v="0"/>
    <n v="6"/>
    <n v="1392"/>
    <n v="548.58720000000005"/>
  </r>
  <r>
    <x v="2"/>
    <x v="0"/>
    <x v="2"/>
    <x v="1"/>
    <n v="7"/>
    <n v="1099"/>
    <n v="459.71170000000001"/>
  </r>
  <r>
    <x v="2"/>
    <x v="1"/>
    <x v="0"/>
    <x v="2"/>
    <n v="9"/>
    <n v="1836"/>
    <n v="799.21080000000006"/>
  </r>
  <r>
    <x v="2"/>
    <x v="1"/>
    <x v="0"/>
    <x v="0"/>
    <n v="6"/>
    <n v="732"/>
    <n v="312.19799999999998"/>
  </r>
  <r>
    <x v="2"/>
    <x v="1"/>
    <x v="0"/>
    <x v="1"/>
    <n v="9"/>
    <n v="2637"/>
    <n v="984.39210000000003"/>
  </r>
  <r>
    <x v="2"/>
    <x v="1"/>
    <x v="1"/>
    <x v="2"/>
    <n v="6"/>
    <n v="1134"/>
    <n v="485.46539999999999"/>
  </r>
  <r>
    <x v="2"/>
    <x v="1"/>
    <x v="1"/>
    <x v="0"/>
    <n v="9"/>
    <n v="1062"/>
    <n v="469.19160000000005"/>
  </r>
  <r>
    <x v="2"/>
    <x v="1"/>
    <x v="1"/>
    <x v="1"/>
    <n v="10"/>
    <n v="1320"/>
    <n v="590.96399999999994"/>
  </r>
  <r>
    <x v="2"/>
    <x v="1"/>
    <x v="2"/>
    <x v="2"/>
    <n v="10"/>
    <n v="1140"/>
    <n v="351.91799999999995"/>
  </r>
  <r>
    <x v="2"/>
    <x v="1"/>
    <x v="2"/>
    <x v="0"/>
    <n v="9"/>
    <n v="2205"/>
    <n v="935.80200000000002"/>
  </r>
  <r>
    <x v="2"/>
    <x v="1"/>
    <x v="2"/>
    <x v="1"/>
    <n v="9"/>
    <n v="2583"/>
    <n v="942.79499999999996"/>
  </r>
  <r>
    <x v="2"/>
    <x v="2"/>
    <x v="0"/>
    <x v="2"/>
    <n v="7"/>
    <n v="1827"/>
    <n v="743.58899999999994"/>
  </r>
  <r>
    <x v="2"/>
    <x v="2"/>
    <x v="0"/>
    <x v="0"/>
    <n v="6"/>
    <n v="1488"/>
    <n v="574.96320000000003"/>
  </r>
  <r>
    <x v="2"/>
    <x v="2"/>
    <x v="0"/>
    <x v="1"/>
    <n v="6"/>
    <n v="1260"/>
    <n v="483.21000000000004"/>
  </r>
  <r>
    <x v="2"/>
    <x v="2"/>
    <x v="1"/>
    <x v="2"/>
    <n v="7"/>
    <n v="931"/>
    <n v="352.10419999999999"/>
  </r>
  <r>
    <x v="2"/>
    <x v="2"/>
    <x v="1"/>
    <x v="0"/>
    <n v="7"/>
    <n v="742"/>
    <n v="324.25400000000002"/>
  </r>
  <r>
    <x v="2"/>
    <x v="2"/>
    <x v="1"/>
    <x v="1"/>
    <n v="10"/>
    <n v="1110"/>
    <n v="479.964"/>
  </r>
  <r>
    <x v="2"/>
    <x v="2"/>
    <x v="2"/>
    <x v="2"/>
    <n v="9"/>
    <n v="1980"/>
    <n v="708.24599999999998"/>
  </r>
  <r>
    <x v="2"/>
    <x v="2"/>
    <x v="2"/>
    <x v="0"/>
    <n v="10"/>
    <n v="2180"/>
    <n v="978.82"/>
  </r>
  <r>
    <x v="2"/>
    <x v="2"/>
    <x v="2"/>
    <x v="1"/>
    <n v="9"/>
    <n v="1215"/>
    <n v="406.053"/>
  </r>
  <r>
    <x v="2"/>
    <x v="3"/>
    <x v="0"/>
    <x v="2"/>
    <n v="8"/>
    <n v="1832"/>
    <n v="728.95279999999991"/>
  </r>
  <r>
    <x v="2"/>
    <x v="3"/>
    <x v="0"/>
    <x v="0"/>
    <n v="6"/>
    <n v="1176"/>
    <n v="447.5856"/>
  </r>
  <r>
    <x v="2"/>
    <x v="3"/>
    <x v="0"/>
    <x v="1"/>
    <n v="6"/>
    <n v="1044"/>
    <n v="314.97480000000002"/>
  </r>
  <r>
    <x v="2"/>
    <x v="3"/>
    <x v="1"/>
    <x v="2"/>
    <n v="9"/>
    <n v="981"/>
    <n v="336.18869999999998"/>
  </r>
  <r>
    <x v="2"/>
    <x v="3"/>
    <x v="1"/>
    <x v="0"/>
    <n v="10"/>
    <n v="1350"/>
    <n v="415.8"/>
  </r>
  <r>
    <x v="2"/>
    <x v="3"/>
    <x v="1"/>
    <x v="1"/>
    <n v="9"/>
    <n v="1926"/>
    <n v="838.38780000000008"/>
  </r>
  <r>
    <x v="2"/>
    <x v="3"/>
    <x v="2"/>
    <x v="2"/>
    <n v="10"/>
    <n v="1260"/>
    <n v="483.21000000000004"/>
  </r>
  <r>
    <x v="2"/>
    <x v="3"/>
    <x v="2"/>
    <x v="0"/>
    <n v="8"/>
    <n v="888"/>
    <n v="296.32560000000001"/>
  </r>
  <r>
    <x v="2"/>
    <x v="3"/>
    <x v="2"/>
    <x v="1"/>
    <n v="10"/>
    <n v="1090"/>
    <n v="381.5"/>
  </r>
  <r>
    <x v="3"/>
    <x v="0"/>
    <x v="0"/>
    <x v="2"/>
    <n v="10"/>
    <n v="2940"/>
    <n v="1210.104"/>
  </r>
  <r>
    <x v="3"/>
    <x v="0"/>
    <x v="0"/>
    <x v="0"/>
    <n v="8"/>
    <n v="1336"/>
    <n v="404.67439999999999"/>
  </r>
  <r>
    <x v="3"/>
    <x v="0"/>
    <x v="0"/>
    <x v="1"/>
    <n v="6"/>
    <n v="1392"/>
    <n v="431.6592"/>
  </r>
  <r>
    <x v="3"/>
    <x v="0"/>
    <x v="1"/>
    <x v="2"/>
    <n v="10"/>
    <n v="1090"/>
    <n v="330.815"/>
  </r>
  <r>
    <x v="3"/>
    <x v="0"/>
    <x v="1"/>
    <x v="0"/>
    <n v="6"/>
    <n v="1350"/>
    <n v="512.32500000000005"/>
  </r>
  <r>
    <x v="3"/>
    <x v="0"/>
    <x v="1"/>
    <x v="1"/>
    <n v="8"/>
    <n v="1568"/>
    <n v="681.92320000000007"/>
  </r>
  <r>
    <x v="3"/>
    <x v="0"/>
    <x v="2"/>
    <x v="2"/>
    <n v="7"/>
    <n v="1925"/>
    <n v="814.46749999999997"/>
  </r>
  <r>
    <x v="3"/>
    <x v="0"/>
    <x v="2"/>
    <x v="0"/>
    <n v="7"/>
    <n v="1358"/>
    <n v="543.87900000000002"/>
  </r>
  <r>
    <x v="3"/>
    <x v="0"/>
    <x v="2"/>
    <x v="1"/>
    <n v="6"/>
    <n v="888"/>
    <n v="359.28480000000002"/>
  </r>
  <r>
    <x v="3"/>
    <x v="1"/>
    <x v="0"/>
    <x v="2"/>
    <n v="9"/>
    <n v="1845"/>
    <n v="594.09"/>
  </r>
  <r>
    <x v="3"/>
    <x v="1"/>
    <x v="0"/>
    <x v="0"/>
    <n v="7"/>
    <n v="1232"/>
    <n v="403.48"/>
  </r>
  <r>
    <x v="3"/>
    <x v="1"/>
    <x v="0"/>
    <x v="1"/>
    <n v="9"/>
    <n v="2232"/>
    <n v="669.82319999999993"/>
  </r>
  <r>
    <x v="3"/>
    <x v="1"/>
    <x v="1"/>
    <x v="2"/>
    <n v="7"/>
    <n v="2079"/>
    <n v="719.54190000000006"/>
  </r>
  <r>
    <x v="3"/>
    <x v="1"/>
    <x v="1"/>
    <x v="0"/>
    <n v="8"/>
    <n v="1640"/>
    <n v="701.26400000000001"/>
  </r>
  <r>
    <x v="3"/>
    <x v="1"/>
    <x v="1"/>
    <x v="1"/>
    <n v="10"/>
    <n v="2890"/>
    <n v="951.96600000000012"/>
  </r>
  <r>
    <x v="3"/>
    <x v="1"/>
    <x v="2"/>
    <x v="2"/>
    <n v="8"/>
    <n v="800"/>
    <n v="288.64"/>
  </r>
  <r>
    <x v="3"/>
    <x v="1"/>
    <x v="2"/>
    <x v="0"/>
    <n v="10"/>
    <n v="2460"/>
    <n v="827.79000000000008"/>
  </r>
  <r>
    <x v="3"/>
    <x v="1"/>
    <x v="2"/>
    <x v="1"/>
    <n v="8"/>
    <n v="1872"/>
    <n v="702.37439999999992"/>
  </r>
  <r>
    <x v="3"/>
    <x v="2"/>
    <x v="0"/>
    <x v="2"/>
    <n v="7"/>
    <n v="833"/>
    <n v="267.22639999999996"/>
  </r>
  <r>
    <x v="3"/>
    <x v="2"/>
    <x v="0"/>
    <x v="0"/>
    <n v="7"/>
    <n v="728"/>
    <n v="231.14000000000001"/>
  </r>
  <r>
    <x v="3"/>
    <x v="2"/>
    <x v="0"/>
    <x v="1"/>
    <n v="7"/>
    <n v="2100"/>
    <n v="830.55000000000007"/>
  </r>
  <r>
    <x v="3"/>
    <x v="2"/>
    <x v="1"/>
    <x v="2"/>
    <n v="9"/>
    <n v="2367"/>
    <n v="1017.81"/>
  </r>
  <r>
    <x v="3"/>
    <x v="2"/>
    <x v="1"/>
    <x v="0"/>
    <n v="10"/>
    <n v="2110"/>
    <n v="700.30899999999997"/>
  </r>
  <r>
    <x v="3"/>
    <x v="2"/>
    <x v="1"/>
    <x v="1"/>
    <n v="8"/>
    <n v="2072"/>
    <n v="878.52800000000002"/>
  </r>
  <r>
    <x v="3"/>
    <x v="2"/>
    <x v="2"/>
    <x v="2"/>
    <n v="8"/>
    <n v="1816"/>
    <n v="746.19439999999997"/>
  </r>
  <r>
    <x v="3"/>
    <x v="2"/>
    <x v="2"/>
    <x v="0"/>
    <n v="8"/>
    <n v="2152"/>
    <n v="780.1"/>
  </r>
  <r>
    <x v="3"/>
    <x v="2"/>
    <x v="2"/>
    <x v="1"/>
    <n v="6"/>
    <n v="1110"/>
    <n v="493.17299999999994"/>
  </r>
  <r>
    <x v="3"/>
    <x v="3"/>
    <x v="0"/>
    <x v="2"/>
    <n v="7"/>
    <n v="1064"/>
    <n v="435.60159999999996"/>
  </r>
  <r>
    <x v="3"/>
    <x v="3"/>
    <x v="0"/>
    <x v="0"/>
    <n v="7"/>
    <n v="805"/>
    <n v="261.38349999999997"/>
  </r>
  <r>
    <x v="3"/>
    <x v="3"/>
    <x v="0"/>
    <x v="1"/>
    <n v="8"/>
    <n v="1192"/>
    <n v="422.08720000000005"/>
  </r>
  <r>
    <x v="3"/>
    <x v="3"/>
    <x v="1"/>
    <x v="2"/>
    <n v="7"/>
    <n v="1085"/>
    <n v="395.80799999999999"/>
  </r>
  <r>
    <x v="3"/>
    <x v="3"/>
    <x v="1"/>
    <x v="0"/>
    <n v="10"/>
    <n v="2790"/>
    <n v="1056.2939999999999"/>
  </r>
  <r>
    <x v="3"/>
    <x v="3"/>
    <x v="1"/>
    <x v="1"/>
    <n v="6"/>
    <n v="1026"/>
    <n v="366.48720000000003"/>
  </r>
  <r>
    <x v="3"/>
    <x v="3"/>
    <x v="2"/>
    <x v="2"/>
    <n v="8"/>
    <n v="2256"/>
    <n v="679.50720000000001"/>
  </r>
  <r>
    <x v="3"/>
    <x v="3"/>
    <x v="2"/>
    <x v="0"/>
    <n v="10"/>
    <n v="1590"/>
    <n v="584.48399999999992"/>
  </r>
  <r>
    <x v="3"/>
    <x v="3"/>
    <x v="2"/>
    <x v="1"/>
    <n v="6"/>
    <n v="1788"/>
    <n v="629.19719999999995"/>
  </r>
  <r>
    <x v="4"/>
    <x v="0"/>
    <x v="0"/>
    <x v="2"/>
    <n v="10"/>
    <n v="2500"/>
    <n v="821.00000000000011"/>
  </r>
  <r>
    <x v="4"/>
    <x v="0"/>
    <x v="0"/>
    <x v="0"/>
    <n v="7"/>
    <n v="707"/>
    <n v="294.67759999999998"/>
  </r>
  <r>
    <x v="4"/>
    <x v="0"/>
    <x v="0"/>
    <x v="1"/>
    <n v="8"/>
    <n v="1808"/>
    <n v="608.39200000000005"/>
  </r>
  <r>
    <x v="4"/>
    <x v="0"/>
    <x v="1"/>
    <x v="2"/>
    <n v="9"/>
    <n v="2322"/>
    <n v="912.08159999999998"/>
  </r>
  <r>
    <x v="4"/>
    <x v="0"/>
    <x v="1"/>
    <x v="0"/>
    <n v="9"/>
    <n v="1197"/>
    <n v="451.62810000000002"/>
  </r>
  <r>
    <x v="4"/>
    <x v="0"/>
    <x v="1"/>
    <x v="1"/>
    <n v="9"/>
    <n v="2106"/>
    <n v="908.73900000000003"/>
  </r>
  <r>
    <x v="4"/>
    <x v="0"/>
    <x v="2"/>
    <x v="2"/>
    <n v="10"/>
    <n v="2610"/>
    <n v="987.36300000000006"/>
  </r>
  <r>
    <x v="4"/>
    <x v="0"/>
    <x v="2"/>
    <x v="0"/>
    <n v="7"/>
    <n v="1239"/>
    <n v="443.06639999999999"/>
  </r>
  <r>
    <x v="4"/>
    <x v="0"/>
    <x v="2"/>
    <x v="1"/>
    <n v="9"/>
    <n v="2574"/>
    <n v="925.61039999999991"/>
  </r>
  <r>
    <x v="4"/>
    <x v="1"/>
    <x v="0"/>
    <x v="2"/>
    <n v="10"/>
    <n v="3000"/>
    <n v="1312.5"/>
  </r>
  <r>
    <x v="4"/>
    <x v="1"/>
    <x v="0"/>
    <x v="0"/>
    <n v="8"/>
    <n v="1944"/>
    <n v="724.91759999999999"/>
  </r>
  <r>
    <x v="4"/>
    <x v="1"/>
    <x v="0"/>
    <x v="1"/>
    <n v="10"/>
    <n v="2760"/>
    <n v="864.4319999999999"/>
  </r>
  <r>
    <x v="4"/>
    <x v="1"/>
    <x v="1"/>
    <x v="2"/>
    <n v="9"/>
    <n v="2610"/>
    <n v="1143.18"/>
  </r>
  <r>
    <x v="4"/>
    <x v="1"/>
    <x v="1"/>
    <x v="0"/>
    <n v="10"/>
    <n v="1500"/>
    <n v="508.2"/>
  </r>
  <r>
    <x v="4"/>
    <x v="1"/>
    <x v="1"/>
    <x v="1"/>
    <n v="6"/>
    <n v="618"/>
    <n v="237.06479999999999"/>
  </r>
  <r>
    <x v="4"/>
    <x v="1"/>
    <x v="2"/>
    <x v="2"/>
    <n v="7"/>
    <n v="1043"/>
    <n v="345.65019999999998"/>
  </r>
  <r>
    <x v="4"/>
    <x v="1"/>
    <x v="2"/>
    <x v="0"/>
    <n v="8"/>
    <n v="1896"/>
    <n v="680.28480000000002"/>
  </r>
  <r>
    <x v="4"/>
    <x v="1"/>
    <x v="2"/>
    <x v="1"/>
    <n v="10"/>
    <n v="1030"/>
    <n v="354.73199999999997"/>
  </r>
  <r>
    <x v="4"/>
    <x v="2"/>
    <x v="0"/>
    <x v="2"/>
    <n v="7"/>
    <n v="1911"/>
    <n v="724.46010000000001"/>
  </r>
  <r>
    <x v="4"/>
    <x v="2"/>
    <x v="0"/>
    <x v="0"/>
    <n v="9"/>
    <n v="2547"/>
    <n v="905.96789999999999"/>
  </r>
  <r>
    <x v="4"/>
    <x v="2"/>
    <x v="0"/>
    <x v="1"/>
    <n v="6"/>
    <n v="780"/>
    <n v="304.59000000000003"/>
  </r>
  <r>
    <x v="4"/>
    <x v="2"/>
    <x v="1"/>
    <x v="2"/>
    <n v="9"/>
    <n v="1305"/>
    <n v="400.37400000000002"/>
  </r>
  <r>
    <x v="4"/>
    <x v="2"/>
    <x v="1"/>
    <x v="0"/>
    <n v="7"/>
    <n v="1820"/>
    <n v="732.73199999999997"/>
  </r>
  <r>
    <x v="4"/>
    <x v="2"/>
    <x v="1"/>
    <x v="1"/>
    <n v="8"/>
    <n v="1904"/>
    <n v="643.93280000000004"/>
  </r>
  <r>
    <x v="4"/>
    <x v="2"/>
    <x v="2"/>
    <x v="2"/>
    <n v="9"/>
    <n v="1512"/>
    <n v="503.34479999999996"/>
  </r>
  <r>
    <x v="4"/>
    <x v="2"/>
    <x v="2"/>
    <x v="0"/>
    <n v="10"/>
    <n v="1640"/>
    <n v="611.88400000000001"/>
  </r>
  <r>
    <x v="4"/>
    <x v="2"/>
    <x v="2"/>
    <x v="1"/>
    <n v="7"/>
    <n v="763"/>
    <n v="333.27840000000003"/>
  </r>
  <r>
    <x v="4"/>
    <x v="3"/>
    <x v="0"/>
    <x v="2"/>
    <n v="10"/>
    <n v="1120"/>
    <n v="408.01600000000002"/>
  </r>
  <r>
    <x v="4"/>
    <x v="3"/>
    <x v="0"/>
    <x v="0"/>
    <n v="6"/>
    <n v="1056"/>
    <n v="362.10239999999999"/>
  </r>
  <r>
    <x v="4"/>
    <x v="3"/>
    <x v="0"/>
    <x v="1"/>
    <n v="9"/>
    <n v="1314"/>
    <n v="451.2276"/>
  </r>
  <r>
    <x v="4"/>
    <x v="3"/>
    <x v="1"/>
    <x v="2"/>
    <n v="10"/>
    <n v="2410"/>
    <n v="777.94799999999998"/>
  </r>
  <r>
    <x v="4"/>
    <x v="3"/>
    <x v="1"/>
    <x v="0"/>
    <n v="10"/>
    <n v="1940"/>
    <n v="820.23199999999997"/>
  </r>
  <r>
    <x v="4"/>
    <x v="3"/>
    <x v="1"/>
    <x v="1"/>
    <n v="9"/>
    <n v="2268"/>
    <n v="972.29160000000002"/>
  </r>
  <r>
    <x v="4"/>
    <x v="3"/>
    <x v="2"/>
    <x v="2"/>
    <n v="7"/>
    <n v="903"/>
    <n v="324.26729999999998"/>
  </r>
  <r>
    <x v="4"/>
    <x v="3"/>
    <x v="2"/>
    <x v="0"/>
    <n v="6"/>
    <n v="1596"/>
    <n v="491.24880000000002"/>
  </r>
  <r>
    <x v="4"/>
    <x v="3"/>
    <x v="2"/>
    <x v="1"/>
    <n v="10"/>
    <n v="2240"/>
    <n v="721.952"/>
  </r>
  <r>
    <x v="5"/>
    <x v="0"/>
    <x v="0"/>
    <x v="2"/>
    <n v="7"/>
    <n v="1134"/>
    <n v="479.79539999999997"/>
  </r>
  <r>
    <x v="5"/>
    <x v="0"/>
    <x v="0"/>
    <x v="0"/>
    <n v="10"/>
    <n v="1600"/>
    <n v="565.43999999999994"/>
  </r>
  <r>
    <x v="5"/>
    <x v="0"/>
    <x v="0"/>
    <x v="1"/>
    <n v="9"/>
    <n v="2646"/>
    <n v="1161.3294000000001"/>
  </r>
  <r>
    <x v="5"/>
    <x v="0"/>
    <x v="1"/>
    <x v="2"/>
    <n v="7"/>
    <n v="1470"/>
    <n v="559.33500000000004"/>
  </r>
  <r>
    <x v="5"/>
    <x v="0"/>
    <x v="1"/>
    <x v="0"/>
    <n v="10"/>
    <n v="2960"/>
    <n v="1198.2080000000001"/>
  </r>
  <r>
    <x v="5"/>
    <x v="0"/>
    <x v="1"/>
    <x v="1"/>
    <n v="8"/>
    <n v="1512"/>
    <n v="607.06799999999998"/>
  </r>
  <r>
    <x v="5"/>
    <x v="0"/>
    <x v="2"/>
    <x v="2"/>
    <n v="10"/>
    <n v="2520"/>
    <n v="867.38400000000001"/>
  </r>
  <r>
    <x v="5"/>
    <x v="0"/>
    <x v="2"/>
    <x v="0"/>
    <n v="9"/>
    <n v="1026"/>
    <n v="435.22920000000005"/>
  </r>
  <r>
    <x v="5"/>
    <x v="0"/>
    <x v="2"/>
    <x v="1"/>
    <n v="8"/>
    <n v="1320"/>
    <n v="431.50800000000004"/>
  </r>
  <r>
    <x v="5"/>
    <x v="1"/>
    <x v="0"/>
    <x v="2"/>
    <n v="10"/>
    <n v="2840"/>
    <n v="1112.9960000000001"/>
  </r>
  <r>
    <x v="5"/>
    <x v="1"/>
    <x v="0"/>
    <x v="0"/>
    <n v="8"/>
    <n v="1280"/>
    <n v="546.17600000000004"/>
  </r>
  <r>
    <x v="5"/>
    <x v="1"/>
    <x v="0"/>
    <x v="1"/>
    <n v="7"/>
    <n v="1666"/>
    <n v="524.95659999999998"/>
  </r>
  <r>
    <x v="5"/>
    <x v="1"/>
    <x v="1"/>
    <x v="2"/>
    <n v="7"/>
    <n v="1435"/>
    <n v="441.69300000000004"/>
  </r>
  <r>
    <x v="5"/>
    <x v="1"/>
    <x v="1"/>
    <x v="0"/>
    <n v="6"/>
    <n v="942"/>
    <n v="405.71940000000001"/>
  </r>
  <r>
    <x v="5"/>
    <x v="1"/>
    <x v="1"/>
    <x v="1"/>
    <n v="9"/>
    <n v="1764"/>
    <n v="635.21639999999991"/>
  </r>
  <r>
    <x v="5"/>
    <x v="1"/>
    <x v="2"/>
    <x v="2"/>
    <n v="10"/>
    <n v="2750"/>
    <n v="1006.225"/>
  </r>
  <r>
    <x v="5"/>
    <x v="1"/>
    <x v="2"/>
    <x v="0"/>
    <n v="8"/>
    <n v="1552"/>
    <n v="661.30719999999997"/>
  </r>
  <r>
    <x v="5"/>
    <x v="1"/>
    <x v="2"/>
    <x v="1"/>
    <n v="10"/>
    <n v="1740"/>
    <n v="595.77599999999995"/>
  </r>
  <r>
    <x v="5"/>
    <x v="2"/>
    <x v="0"/>
    <x v="2"/>
    <n v="7"/>
    <n v="868"/>
    <n v="297.89760000000001"/>
  </r>
  <r>
    <x v="5"/>
    <x v="2"/>
    <x v="0"/>
    <x v="0"/>
    <n v="10"/>
    <n v="2960"/>
    <n v="1091.944"/>
  </r>
  <r>
    <x v="5"/>
    <x v="2"/>
    <x v="0"/>
    <x v="1"/>
    <n v="8"/>
    <n v="1736"/>
    <n v="667.49199999999996"/>
  </r>
  <r>
    <x v="5"/>
    <x v="2"/>
    <x v="1"/>
    <x v="2"/>
    <n v="8"/>
    <n v="1200"/>
    <n v="459.24"/>
  </r>
  <r>
    <x v="5"/>
    <x v="2"/>
    <x v="1"/>
    <x v="0"/>
    <n v="10"/>
    <n v="1590"/>
    <n v="563.01900000000001"/>
  </r>
  <r>
    <x v="5"/>
    <x v="2"/>
    <x v="1"/>
    <x v="1"/>
    <n v="9"/>
    <n v="1485"/>
    <n v="641.52"/>
  </r>
  <r>
    <x v="5"/>
    <x v="2"/>
    <x v="2"/>
    <x v="2"/>
    <n v="8"/>
    <n v="2080"/>
    <n v="691.6"/>
  </r>
  <r>
    <x v="5"/>
    <x v="2"/>
    <x v="2"/>
    <x v="0"/>
    <n v="10"/>
    <n v="2710"/>
    <n v="1109.203"/>
  </r>
  <r>
    <x v="5"/>
    <x v="2"/>
    <x v="2"/>
    <x v="1"/>
    <n v="8"/>
    <n v="2096"/>
    <n v="763.78240000000005"/>
  </r>
  <r>
    <x v="5"/>
    <x v="3"/>
    <x v="0"/>
    <x v="2"/>
    <n v="10"/>
    <n v="1070"/>
    <n v="395.15100000000001"/>
  </r>
  <r>
    <x v="5"/>
    <x v="3"/>
    <x v="0"/>
    <x v="0"/>
    <n v="9"/>
    <n v="2007"/>
    <n v="894.11850000000004"/>
  </r>
  <r>
    <x v="5"/>
    <x v="3"/>
    <x v="0"/>
    <x v="1"/>
    <n v="10"/>
    <n v="1420"/>
    <n v="574.24799999999993"/>
  </r>
  <r>
    <x v="5"/>
    <x v="3"/>
    <x v="1"/>
    <x v="2"/>
    <n v="6"/>
    <n v="738"/>
    <n v="312.3954"/>
  </r>
  <r>
    <x v="5"/>
    <x v="3"/>
    <x v="1"/>
    <x v="0"/>
    <n v="9"/>
    <n v="2007"/>
    <n v="669.33450000000005"/>
  </r>
  <r>
    <x v="5"/>
    <x v="3"/>
    <x v="1"/>
    <x v="1"/>
    <n v="8"/>
    <n v="1304"/>
    <n v="505.82160000000005"/>
  </r>
  <r>
    <x v="5"/>
    <x v="3"/>
    <x v="2"/>
    <x v="2"/>
    <n v="8"/>
    <n v="1880"/>
    <n v="698.42"/>
  </r>
  <r>
    <x v="5"/>
    <x v="3"/>
    <x v="2"/>
    <x v="0"/>
    <n v="8"/>
    <n v="984"/>
    <n v="426.46559999999999"/>
  </r>
  <r>
    <x v="5"/>
    <x v="3"/>
    <x v="2"/>
    <x v="1"/>
    <n v="7"/>
    <n v="2065"/>
    <n v="811.13199999999995"/>
  </r>
  <r>
    <x v="6"/>
    <x v="0"/>
    <x v="0"/>
    <x v="2"/>
    <n v="10"/>
    <n v="1110"/>
    <n v="356.53199999999998"/>
  </r>
  <r>
    <x v="6"/>
    <x v="0"/>
    <x v="0"/>
    <x v="0"/>
    <n v="9"/>
    <n v="1854"/>
    <n v="683.94060000000002"/>
  </r>
  <r>
    <x v="6"/>
    <x v="0"/>
    <x v="0"/>
    <x v="1"/>
    <n v="10"/>
    <n v="1870"/>
    <n v="833.45899999999995"/>
  </r>
  <r>
    <x v="6"/>
    <x v="0"/>
    <x v="1"/>
    <x v="2"/>
    <n v="9"/>
    <n v="1674"/>
    <n v="518.2704"/>
  </r>
  <r>
    <x v="6"/>
    <x v="0"/>
    <x v="1"/>
    <x v="0"/>
    <n v="6"/>
    <n v="714"/>
    <n v="306.37739999999997"/>
  </r>
  <r>
    <x v="6"/>
    <x v="0"/>
    <x v="1"/>
    <x v="1"/>
    <n v="9"/>
    <n v="1485"/>
    <n v="483.21900000000005"/>
  </r>
  <r>
    <x v="6"/>
    <x v="0"/>
    <x v="2"/>
    <x v="2"/>
    <n v="6"/>
    <n v="882"/>
    <n v="302.70240000000001"/>
  </r>
  <r>
    <x v="6"/>
    <x v="0"/>
    <x v="2"/>
    <x v="0"/>
    <n v="7"/>
    <n v="1960"/>
    <n v="789.096"/>
  </r>
  <r>
    <x v="6"/>
    <x v="0"/>
    <x v="2"/>
    <x v="1"/>
    <n v="7"/>
    <n v="1827"/>
    <n v="649.86390000000006"/>
  </r>
  <r>
    <x v="6"/>
    <x v="1"/>
    <x v="0"/>
    <x v="2"/>
    <n v="9"/>
    <n v="2646"/>
    <n v="1023.2081999999999"/>
  </r>
  <r>
    <x v="6"/>
    <x v="1"/>
    <x v="0"/>
    <x v="0"/>
    <n v="8"/>
    <n v="2088"/>
    <n v="628.07040000000006"/>
  </r>
  <r>
    <x v="6"/>
    <x v="1"/>
    <x v="0"/>
    <x v="1"/>
    <n v="8"/>
    <n v="2352"/>
    <n v="827.904"/>
  </r>
  <r>
    <x v="6"/>
    <x v="1"/>
    <x v="1"/>
    <x v="2"/>
    <n v="6"/>
    <n v="1662"/>
    <n v="595.32839999999999"/>
  </r>
  <r>
    <x v="6"/>
    <x v="1"/>
    <x v="1"/>
    <x v="0"/>
    <n v="6"/>
    <n v="1350"/>
    <n v="409.85999999999996"/>
  </r>
  <r>
    <x v="6"/>
    <x v="1"/>
    <x v="1"/>
    <x v="1"/>
    <n v="7"/>
    <n v="1316"/>
    <n v="482.44559999999996"/>
  </r>
  <r>
    <x v="6"/>
    <x v="1"/>
    <x v="2"/>
    <x v="2"/>
    <n v="6"/>
    <n v="1110"/>
    <n v="409.923"/>
  </r>
  <r>
    <x v="6"/>
    <x v="1"/>
    <x v="2"/>
    <x v="0"/>
    <n v="10"/>
    <n v="2020"/>
    <n v="691.44600000000003"/>
  </r>
  <r>
    <x v="6"/>
    <x v="1"/>
    <x v="2"/>
    <x v="1"/>
    <n v="7"/>
    <n v="1267"/>
    <n v="418.49009999999998"/>
  </r>
  <r>
    <x v="6"/>
    <x v="2"/>
    <x v="0"/>
    <x v="2"/>
    <n v="8"/>
    <n v="1856"/>
    <n v="651.82720000000006"/>
  </r>
  <r>
    <x v="6"/>
    <x v="2"/>
    <x v="0"/>
    <x v="0"/>
    <n v="8"/>
    <n v="1176"/>
    <n v="411.3648"/>
  </r>
  <r>
    <x v="6"/>
    <x v="2"/>
    <x v="0"/>
    <x v="1"/>
    <n v="10"/>
    <n v="1090"/>
    <n v="427.38900000000001"/>
  </r>
  <r>
    <x v="6"/>
    <x v="2"/>
    <x v="1"/>
    <x v="2"/>
    <n v="10"/>
    <n v="1320"/>
    <n v="533.14800000000002"/>
  </r>
  <r>
    <x v="6"/>
    <x v="2"/>
    <x v="1"/>
    <x v="0"/>
    <n v="10"/>
    <n v="2280"/>
    <n v="992.71199999999999"/>
  </r>
  <r>
    <x v="6"/>
    <x v="2"/>
    <x v="1"/>
    <x v="1"/>
    <n v="7"/>
    <n v="777"/>
    <n v="333.95460000000003"/>
  </r>
  <r>
    <x v="6"/>
    <x v="2"/>
    <x v="2"/>
    <x v="2"/>
    <n v="6"/>
    <n v="1056"/>
    <n v="421.13279999999997"/>
  </r>
  <r>
    <x v="6"/>
    <x v="2"/>
    <x v="2"/>
    <x v="0"/>
    <n v="6"/>
    <n v="1530"/>
    <n v="565.33500000000004"/>
  </r>
  <r>
    <x v="6"/>
    <x v="2"/>
    <x v="2"/>
    <x v="1"/>
    <n v="9"/>
    <n v="963"/>
    <n v="396.27449999999999"/>
  </r>
  <r>
    <x v="6"/>
    <x v="3"/>
    <x v="0"/>
    <x v="2"/>
    <n v="9"/>
    <n v="1926"/>
    <n v="586.27440000000001"/>
  </r>
  <r>
    <x v="6"/>
    <x v="3"/>
    <x v="0"/>
    <x v="0"/>
    <n v="9"/>
    <n v="2457"/>
    <n v="780.34320000000002"/>
  </r>
  <r>
    <x v="6"/>
    <x v="3"/>
    <x v="0"/>
    <x v="1"/>
    <n v="6"/>
    <n v="792"/>
    <n v="269.04239999999999"/>
  </r>
  <r>
    <x v="6"/>
    <x v="3"/>
    <x v="1"/>
    <x v="2"/>
    <n v="9"/>
    <n v="1908"/>
    <n v="790.48440000000005"/>
  </r>
  <r>
    <x v="6"/>
    <x v="3"/>
    <x v="1"/>
    <x v="0"/>
    <n v="6"/>
    <n v="1308"/>
    <n v="514.8288"/>
  </r>
  <r>
    <x v="6"/>
    <x v="3"/>
    <x v="1"/>
    <x v="1"/>
    <n v="9"/>
    <n v="2493"/>
    <n v="1116.1161"/>
  </r>
  <r>
    <x v="6"/>
    <x v="3"/>
    <x v="2"/>
    <x v="2"/>
    <n v="7"/>
    <n v="1596"/>
    <n v="523.48800000000006"/>
  </r>
  <r>
    <x v="6"/>
    <x v="3"/>
    <x v="2"/>
    <x v="0"/>
    <n v="8"/>
    <n v="1032"/>
    <n v="455.83439999999996"/>
  </r>
  <r>
    <x v="6"/>
    <x v="3"/>
    <x v="2"/>
    <x v="1"/>
    <n v="6"/>
    <n v="1302"/>
    <n v="487.46879999999999"/>
  </r>
  <r>
    <x v="7"/>
    <x v="0"/>
    <x v="0"/>
    <x v="2"/>
    <n v="7"/>
    <n v="1169"/>
    <n v="485.71949999999998"/>
  </r>
  <r>
    <x v="7"/>
    <x v="0"/>
    <x v="0"/>
    <x v="0"/>
    <n v="9"/>
    <n v="1332"/>
    <n v="583.68239999999992"/>
  </r>
  <r>
    <x v="7"/>
    <x v="0"/>
    <x v="0"/>
    <x v="1"/>
    <n v="9"/>
    <n v="1440"/>
    <n v="585.36"/>
  </r>
  <r>
    <x v="7"/>
    <x v="0"/>
    <x v="1"/>
    <x v="2"/>
    <n v="6"/>
    <n v="684"/>
    <n v="225.30960000000002"/>
  </r>
  <r>
    <x v="7"/>
    <x v="0"/>
    <x v="1"/>
    <x v="0"/>
    <n v="9"/>
    <n v="2286"/>
    <n v="877.59540000000004"/>
  </r>
  <r>
    <x v="7"/>
    <x v="0"/>
    <x v="1"/>
    <x v="1"/>
    <n v="10"/>
    <n v="2520"/>
    <n v="792.79200000000003"/>
  </r>
  <r>
    <x v="7"/>
    <x v="0"/>
    <x v="2"/>
    <x v="2"/>
    <n v="10"/>
    <n v="1840"/>
    <n v="792.67200000000003"/>
  </r>
  <r>
    <x v="7"/>
    <x v="0"/>
    <x v="2"/>
    <x v="0"/>
    <n v="9"/>
    <n v="1836"/>
    <n v="595.23119999999994"/>
  </r>
  <r>
    <x v="7"/>
    <x v="0"/>
    <x v="2"/>
    <x v="1"/>
    <n v="8"/>
    <n v="2232"/>
    <n v="969.13439999999991"/>
  </r>
  <r>
    <x v="7"/>
    <x v="1"/>
    <x v="0"/>
    <x v="2"/>
    <n v="8"/>
    <n v="2264"/>
    <n v="907.1848"/>
  </r>
  <r>
    <x v="7"/>
    <x v="1"/>
    <x v="0"/>
    <x v="0"/>
    <n v="6"/>
    <n v="774"/>
    <n v="284.29020000000003"/>
  </r>
  <r>
    <x v="7"/>
    <x v="1"/>
    <x v="0"/>
    <x v="1"/>
    <n v="7"/>
    <n v="1288"/>
    <n v="573.41759999999999"/>
  </r>
  <r>
    <x v="7"/>
    <x v="1"/>
    <x v="1"/>
    <x v="2"/>
    <n v="10"/>
    <n v="1500"/>
    <n v="581.4"/>
  </r>
  <r>
    <x v="7"/>
    <x v="1"/>
    <x v="1"/>
    <x v="0"/>
    <n v="6"/>
    <n v="906"/>
    <n v="391.93559999999997"/>
  </r>
  <r>
    <x v="7"/>
    <x v="1"/>
    <x v="1"/>
    <x v="1"/>
    <n v="6"/>
    <n v="786"/>
    <n v="264.01740000000001"/>
  </r>
  <r>
    <x v="7"/>
    <x v="1"/>
    <x v="2"/>
    <x v="2"/>
    <n v="10"/>
    <n v="2260"/>
    <n v="899.70600000000002"/>
  </r>
  <r>
    <x v="7"/>
    <x v="1"/>
    <x v="2"/>
    <x v="0"/>
    <n v="7"/>
    <n v="1904"/>
    <n v="653.45280000000002"/>
  </r>
  <r>
    <x v="7"/>
    <x v="1"/>
    <x v="2"/>
    <x v="1"/>
    <n v="8"/>
    <n v="1968"/>
    <n v="793.49760000000003"/>
  </r>
  <r>
    <x v="7"/>
    <x v="2"/>
    <x v="0"/>
    <x v="2"/>
    <n v="6"/>
    <n v="1128"/>
    <n v="464.96160000000003"/>
  </r>
  <r>
    <x v="7"/>
    <x v="2"/>
    <x v="0"/>
    <x v="0"/>
    <n v="6"/>
    <n v="1116"/>
    <n v="493.3836"/>
  </r>
  <r>
    <x v="7"/>
    <x v="2"/>
    <x v="0"/>
    <x v="1"/>
    <n v="10"/>
    <n v="2720"/>
    <n v="985.72799999999995"/>
  </r>
  <r>
    <x v="7"/>
    <x v="2"/>
    <x v="1"/>
    <x v="2"/>
    <n v="7"/>
    <n v="1673"/>
    <n v="572.50059999999996"/>
  </r>
  <r>
    <x v="7"/>
    <x v="2"/>
    <x v="1"/>
    <x v="0"/>
    <n v="7"/>
    <n v="770"/>
    <n v="334.18"/>
  </r>
  <r>
    <x v="7"/>
    <x v="2"/>
    <x v="1"/>
    <x v="1"/>
    <n v="9"/>
    <n v="2340"/>
    <n v="829.53"/>
  </r>
  <r>
    <x v="7"/>
    <x v="2"/>
    <x v="2"/>
    <x v="2"/>
    <n v="10"/>
    <n v="2740"/>
    <n v="935.43599999999992"/>
  </r>
  <r>
    <x v="7"/>
    <x v="2"/>
    <x v="2"/>
    <x v="0"/>
    <n v="7"/>
    <n v="721"/>
    <n v="265.68849999999998"/>
  </r>
  <r>
    <x v="7"/>
    <x v="2"/>
    <x v="2"/>
    <x v="1"/>
    <n v="6"/>
    <n v="1626"/>
    <n v="635.44079999999997"/>
  </r>
  <r>
    <x v="7"/>
    <x v="3"/>
    <x v="0"/>
    <x v="2"/>
    <n v="8"/>
    <n v="1992"/>
    <n v="882.45600000000002"/>
  </r>
  <r>
    <x v="7"/>
    <x v="3"/>
    <x v="0"/>
    <x v="0"/>
    <n v="8"/>
    <n v="1840"/>
    <n v="563.04"/>
  </r>
  <r>
    <x v="7"/>
    <x v="3"/>
    <x v="0"/>
    <x v="1"/>
    <n v="6"/>
    <n v="918"/>
    <n v="361.9674"/>
  </r>
  <r>
    <x v="7"/>
    <x v="3"/>
    <x v="1"/>
    <x v="2"/>
    <n v="8"/>
    <n v="1784"/>
    <n v="535.55680000000007"/>
  </r>
  <r>
    <x v="7"/>
    <x v="3"/>
    <x v="1"/>
    <x v="0"/>
    <n v="9"/>
    <n v="2070"/>
    <n v="663.02099999999996"/>
  </r>
  <r>
    <x v="7"/>
    <x v="3"/>
    <x v="1"/>
    <x v="1"/>
    <n v="7"/>
    <n v="1477"/>
    <n v="636.88240000000008"/>
  </r>
  <r>
    <x v="7"/>
    <x v="3"/>
    <x v="2"/>
    <x v="2"/>
    <n v="7"/>
    <n v="1603"/>
    <n v="566.01930000000004"/>
  </r>
  <r>
    <x v="7"/>
    <x v="3"/>
    <x v="2"/>
    <x v="0"/>
    <n v="10"/>
    <n v="1200"/>
    <n v="507.84000000000003"/>
  </r>
  <r>
    <x v="7"/>
    <x v="3"/>
    <x v="2"/>
    <x v="1"/>
    <n v="8"/>
    <n v="1712"/>
    <n v="618.20319999999992"/>
  </r>
  <r>
    <x v="8"/>
    <x v="0"/>
    <x v="0"/>
    <x v="2"/>
    <n v="9"/>
    <n v="1620"/>
    <n v="694.65600000000006"/>
  </r>
  <r>
    <x v="8"/>
    <x v="0"/>
    <x v="0"/>
    <x v="0"/>
    <n v="10"/>
    <n v="2540"/>
    <n v="1006.8559999999999"/>
  </r>
  <r>
    <x v="8"/>
    <x v="0"/>
    <x v="0"/>
    <x v="1"/>
    <n v="7"/>
    <n v="931"/>
    <n v="416.71559999999999"/>
  </r>
  <r>
    <x v="8"/>
    <x v="0"/>
    <x v="1"/>
    <x v="2"/>
    <n v="10"/>
    <n v="1140"/>
    <n v="380.53199999999998"/>
  </r>
  <r>
    <x v="8"/>
    <x v="0"/>
    <x v="1"/>
    <x v="0"/>
    <n v="7"/>
    <n v="1715"/>
    <n v="627.51850000000002"/>
  </r>
  <r>
    <x v="8"/>
    <x v="0"/>
    <x v="1"/>
    <x v="1"/>
    <n v="7"/>
    <n v="1687"/>
    <n v="538.49040000000002"/>
  </r>
  <r>
    <x v="8"/>
    <x v="0"/>
    <x v="2"/>
    <x v="2"/>
    <n v="6"/>
    <n v="1476"/>
    <n v="581.83920000000001"/>
  </r>
  <r>
    <x v="8"/>
    <x v="0"/>
    <x v="2"/>
    <x v="0"/>
    <n v="7"/>
    <n v="1960"/>
    <n v="705.20799999999997"/>
  </r>
  <r>
    <x v="8"/>
    <x v="0"/>
    <x v="2"/>
    <x v="1"/>
    <n v="9"/>
    <n v="2646"/>
    <n v="812.322"/>
  </r>
  <r>
    <x v="8"/>
    <x v="1"/>
    <x v="0"/>
    <x v="2"/>
    <n v="6"/>
    <n v="942"/>
    <n v="296.44739999999996"/>
  </r>
  <r>
    <x v="8"/>
    <x v="1"/>
    <x v="0"/>
    <x v="0"/>
    <n v="9"/>
    <n v="2619"/>
    <n v="850.6511999999999"/>
  </r>
  <r>
    <x v="8"/>
    <x v="1"/>
    <x v="0"/>
    <x v="1"/>
    <n v="7"/>
    <n v="1274"/>
    <n v="559.923"/>
  </r>
  <r>
    <x v="8"/>
    <x v="1"/>
    <x v="1"/>
    <x v="2"/>
    <n v="10"/>
    <n v="2720"/>
    <n v="1162.2560000000001"/>
  </r>
  <r>
    <x v="8"/>
    <x v="1"/>
    <x v="1"/>
    <x v="0"/>
    <n v="8"/>
    <n v="960"/>
    <n v="401.85600000000005"/>
  </r>
  <r>
    <x v="8"/>
    <x v="1"/>
    <x v="1"/>
    <x v="1"/>
    <n v="9"/>
    <n v="2421"/>
    <n v="795.29849999999999"/>
  </r>
  <r>
    <x v="8"/>
    <x v="1"/>
    <x v="2"/>
    <x v="2"/>
    <n v="6"/>
    <n v="810"/>
    <n v="304.31700000000001"/>
  </r>
  <r>
    <x v="8"/>
    <x v="1"/>
    <x v="2"/>
    <x v="0"/>
    <n v="8"/>
    <n v="1032"/>
    <n v="330.65280000000001"/>
  </r>
  <r>
    <x v="8"/>
    <x v="1"/>
    <x v="2"/>
    <x v="1"/>
    <n v="6"/>
    <n v="954"/>
    <n v="402.77880000000005"/>
  </r>
  <r>
    <x v="8"/>
    <x v="2"/>
    <x v="0"/>
    <x v="2"/>
    <n v="7"/>
    <n v="1673"/>
    <n v="513.1090999999999"/>
  </r>
  <r>
    <x v="8"/>
    <x v="2"/>
    <x v="0"/>
    <x v="0"/>
    <n v="6"/>
    <n v="1404"/>
    <n v="482.5548"/>
  </r>
  <r>
    <x v="8"/>
    <x v="2"/>
    <x v="0"/>
    <x v="1"/>
    <n v="10"/>
    <n v="2120"/>
    <n v="715.5"/>
  </r>
  <r>
    <x v="8"/>
    <x v="2"/>
    <x v="1"/>
    <x v="2"/>
    <n v="6"/>
    <n v="948"/>
    <n v="295.96559999999999"/>
  </r>
  <r>
    <x v="8"/>
    <x v="2"/>
    <x v="1"/>
    <x v="0"/>
    <n v="10"/>
    <n v="1610"/>
    <n v="713.39099999999996"/>
  </r>
  <r>
    <x v="8"/>
    <x v="2"/>
    <x v="1"/>
    <x v="1"/>
    <n v="9"/>
    <n v="1035"/>
    <n v="337.30650000000003"/>
  </r>
  <r>
    <x v="8"/>
    <x v="2"/>
    <x v="2"/>
    <x v="2"/>
    <n v="6"/>
    <n v="1434"/>
    <n v="630.81659999999999"/>
  </r>
  <r>
    <x v="8"/>
    <x v="2"/>
    <x v="2"/>
    <x v="0"/>
    <n v="6"/>
    <n v="642"/>
    <n v="287.93700000000001"/>
  </r>
  <r>
    <x v="8"/>
    <x v="2"/>
    <x v="2"/>
    <x v="1"/>
    <n v="6"/>
    <n v="1272"/>
    <n v="402.58800000000002"/>
  </r>
  <r>
    <x v="8"/>
    <x v="3"/>
    <x v="0"/>
    <x v="2"/>
    <n v="9"/>
    <n v="2619"/>
    <n v="991.02960000000007"/>
  </r>
  <r>
    <x v="8"/>
    <x v="3"/>
    <x v="0"/>
    <x v="0"/>
    <n v="7"/>
    <n v="1155"/>
    <n v="469.161"/>
  </r>
  <r>
    <x v="8"/>
    <x v="3"/>
    <x v="0"/>
    <x v="1"/>
    <n v="8"/>
    <n v="1384"/>
    <n v="454.36719999999997"/>
  </r>
  <r>
    <x v="8"/>
    <x v="3"/>
    <x v="1"/>
    <x v="2"/>
    <n v="7"/>
    <n v="1848"/>
    <n v="577.3152"/>
  </r>
  <r>
    <x v="8"/>
    <x v="3"/>
    <x v="1"/>
    <x v="0"/>
    <n v="6"/>
    <n v="1230"/>
    <n v="516.72299999999996"/>
  </r>
  <r>
    <x v="8"/>
    <x v="3"/>
    <x v="1"/>
    <x v="1"/>
    <n v="9"/>
    <n v="2529"/>
    <n v="1083.9294"/>
  </r>
  <r>
    <x v="8"/>
    <x v="3"/>
    <x v="2"/>
    <x v="2"/>
    <n v="8"/>
    <n v="2336"/>
    <n v="862.91840000000002"/>
  </r>
  <r>
    <x v="8"/>
    <x v="3"/>
    <x v="2"/>
    <x v="0"/>
    <n v="6"/>
    <n v="1614"/>
    <n v="555.7002"/>
  </r>
  <r>
    <x v="8"/>
    <x v="3"/>
    <x v="2"/>
    <x v="1"/>
    <n v="8"/>
    <n v="928"/>
    <n v="307.53919999999999"/>
  </r>
  <r>
    <x v="9"/>
    <x v="0"/>
    <x v="0"/>
    <x v="2"/>
    <n v="10"/>
    <n v="1410"/>
    <n v="483.20699999999999"/>
  </r>
  <r>
    <x v="9"/>
    <x v="0"/>
    <x v="0"/>
    <x v="0"/>
    <n v="9"/>
    <n v="1521"/>
    <n v="607.48739999999998"/>
  </r>
  <r>
    <x v="9"/>
    <x v="0"/>
    <x v="0"/>
    <x v="1"/>
    <n v="9"/>
    <n v="1494"/>
    <n v="663.93360000000007"/>
  </r>
  <r>
    <x v="9"/>
    <x v="0"/>
    <x v="1"/>
    <x v="2"/>
    <n v="10"/>
    <n v="2050"/>
    <n v="627.29999999999995"/>
  </r>
  <r>
    <x v="9"/>
    <x v="0"/>
    <x v="1"/>
    <x v="0"/>
    <n v="8"/>
    <n v="1448"/>
    <n v="496.66400000000004"/>
  </r>
  <r>
    <x v="9"/>
    <x v="0"/>
    <x v="1"/>
    <x v="1"/>
    <n v="10"/>
    <n v="1170"/>
    <n v="431.96399999999994"/>
  </r>
  <r>
    <x v="9"/>
    <x v="0"/>
    <x v="2"/>
    <x v="2"/>
    <n v="6"/>
    <n v="1626"/>
    <n v="616.41660000000002"/>
  </r>
  <r>
    <x v="9"/>
    <x v="0"/>
    <x v="2"/>
    <x v="0"/>
    <n v="9"/>
    <n v="2295"/>
    <n v="989.37450000000001"/>
  </r>
  <r>
    <x v="9"/>
    <x v="0"/>
    <x v="2"/>
    <x v="1"/>
    <n v="8"/>
    <n v="2304"/>
    <n v="695.80799999999999"/>
  </r>
  <r>
    <x v="9"/>
    <x v="1"/>
    <x v="0"/>
    <x v="2"/>
    <n v="8"/>
    <n v="1160"/>
    <n v="508.31199999999995"/>
  </r>
  <r>
    <x v="9"/>
    <x v="1"/>
    <x v="0"/>
    <x v="0"/>
    <n v="10"/>
    <n v="2470"/>
    <n v="817.32300000000009"/>
  </r>
  <r>
    <x v="9"/>
    <x v="1"/>
    <x v="0"/>
    <x v="1"/>
    <n v="9"/>
    <n v="2322"/>
    <n v="840.7962"/>
  </r>
  <r>
    <x v="9"/>
    <x v="1"/>
    <x v="1"/>
    <x v="2"/>
    <n v="9"/>
    <n v="2520"/>
    <n v="810.43200000000002"/>
  </r>
  <r>
    <x v="9"/>
    <x v="1"/>
    <x v="1"/>
    <x v="0"/>
    <n v="10"/>
    <n v="1130"/>
    <n v="401.15"/>
  </r>
  <r>
    <x v="9"/>
    <x v="1"/>
    <x v="1"/>
    <x v="1"/>
    <n v="7"/>
    <n v="1827"/>
    <n v="619.71839999999997"/>
  </r>
  <r>
    <x v="9"/>
    <x v="1"/>
    <x v="2"/>
    <x v="2"/>
    <n v="9"/>
    <n v="1818"/>
    <n v="723.74580000000003"/>
  </r>
  <r>
    <x v="9"/>
    <x v="1"/>
    <x v="2"/>
    <x v="0"/>
    <n v="7"/>
    <n v="1645"/>
    <n v="685.96499999999992"/>
  </r>
  <r>
    <x v="9"/>
    <x v="1"/>
    <x v="2"/>
    <x v="1"/>
    <n v="6"/>
    <n v="1626"/>
    <n v="561.62040000000002"/>
  </r>
  <r>
    <x v="9"/>
    <x v="2"/>
    <x v="0"/>
    <x v="2"/>
    <n v="7"/>
    <n v="1617"/>
    <n v="722.47559999999999"/>
  </r>
  <r>
    <x v="9"/>
    <x v="2"/>
    <x v="0"/>
    <x v="0"/>
    <n v="6"/>
    <n v="1344"/>
    <n v="440.2944"/>
  </r>
  <r>
    <x v="9"/>
    <x v="2"/>
    <x v="0"/>
    <x v="1"/>
    <n v="9"/>
    <n v="2403"/>
    <n v="1068.6141"/>
  </r>
  <r>
    <x v="9"/>
    <x v="2"/>
    <x v="1"/>
    <x v="2"/>
    <n v="9"/>
    <n v="2358"/>
    <n v="829.78019999999992"/>
  </r>
  <r>
    <x v="9"/>
    <x v="2"/>
    <x v="1"/>
    <x v="0"/>
    <n v="9"/>
    <n v="2223"/>
    <n v="893.42369999999994"/>
  </r>
  <r>
    <x v="9"/>
    <x v="2"/>
    <x v="1"/>
    <x v="1"/>
    <n v="6"/>
    <n v="774"/>
    <n v="256.96800000000002"/>
  </r>
  <r>
    <x v="9"/>
    <x v="2"/>
    <x v="2"/>
    <x v="2"/>
    <n v="6"/>
    <n v="918"/>
    <n v="329.8374"/>
  </r>
  <r>
    <x v="9"/>
    <x v="2"/>
    <x v="2"/>
    <x v="0"/>
    <n v="6"/>
    <n v="624"/>
    <n v="206.41919999999999"/>
  </r>
  <r>
    <x v="9"/>
    <x v="2"/>
    <x v="2"/>
    <x v="1"/>
    <n v="7"/>
    <n v="1043"/>
    <n v="346.79750000000001"/>
  </r>
  <r>
    <x v="9"/>
    <x v="3"/>
    <x v="0"/>
    <x v="2"/>
    <n v="8"/>
    <n v="1848"/>
    <n v="659.73599999999999"/>
  </r>
  <r>
    <x v="9"/>
    <x v="3"/>
    <x v="0"/>
    <x v="0"/>
    <n v="10"/>
    <n v="2910"/>
    <n v="1168.6559999999999"/>
  </r>
  <r>
    <x v="9"/>
    <x v="3"/>
    <x v="0"/>
    <x v="1"/>
    <n v="6"/>
    <n v="1134"/>
    <n v="504.51660000000004"/>
  </r>
  <r>
    <x v="9"/>
    <x v="3"/>
    <x v="1"/>
    <x v="2"/>
    <n v="10"/>
    <n v="2620"/>
    <n v="899.97"/>
  </r>
  <r>
    <x v="9"/>
    <x v="3"/>
    <x v="1"/>
    <x v="0"/>
    <n v="8"/>
    <n v="1216"/>
    <n v="464.0256"/>
  </r>
  <r>
    <x v="9"/>
    <x v="3"/>
    <x v="1"/>
    <x v="1"/>
    <n v="9"/>
    <n v="1278"/>
    <n v="465.44760000000002"/>
  </r>
  <r>
    <x v="9"/>
    <x v="3"/>
    <x v="2"/>
    <x v="2"/>
    <n v="6"/>
    <n v="720"/>
    <n v="259.63200000000001"/>
  </r>
  <r>
    <x v="9"/>
    <x v="3"/>
    <x v="2"/>
    <x v="0"/>
    <n v="9"/>
    <n v="1089"/>
    <n v="393.67349999999999"/>
  </r>
  <r>
    <x v="9"/>
    <x v="3"/>
    <x v="2"/>
    <x v="1"/>
    <n v="8"/>
    <n v="1552"/>
    <n v="599.072"/>
  </r>
  <r>
    <x v="10"/>
    <x v="0"/>
    <x v="0"/>
    <x v="2"/>
    <n v="9"/>
    <n v="1026"/>
    <n v="431.63820000000004"/>
  </r>
  <r>
    <x v="10"/>
    <x v="0"/>
    <x v="0"/>
    <x v="0"/>
    <n v="7"/>
    <n v="1155"/>
    <n v="481.0575"/>
  </r>
  <r>
    <x v="10"/>
    <x v="0"/>
    <x v="0"/>
    <x v="1"/>
    <n v="9"/>
    <n v="1935"/>
    <n v="688.86"/>
  </r>
  <r>
    <x v="10"/>
    <x v="0"/>
    <x v="1"/>
    <x v="2"/>
    <n v="7"/>
    <n v="1911"/>
    <n v="633.49650000000008"/>
  </r>
  <r>
    <x v="10"/>
    <x v="0"/>
    <x v="1"/>
    <x v="0"/>
    <n v="6"/>
    <n v="1386"/>
    <n v="512.95859999999993"/>
  </r>
  <r>
    <x v="10"/>
    <x v="0"/>
    <x v="1"/>
    <x v="1"/>
    <n v="9"/>
    <n v="2646"/>
    <n v="993.83759999999995"/>
  </r>
  <r>
    <x v="10"/>
    <x v="0"/>
    <x v="2"/>
    <x v="2"/>
    <n v="6"/>
    <n v="1362"/>
    <n v="448.50659999999999"/>
  </r>
  <r>
    <x v="10"/>
    <x v="0"/>
    <x v="2"/>
    <x v="0"/>
    <n v="6"/>
    <n v="1326"/>
    <n v="490.35480000000001"/>
  </r>
  <r>
    <x v="10"/>
    <x v="0"/>
    <x v="2"/>
    <x v="1"/>
    <n v="9"/>
    <n v="1863"/>
    <n v="797.17769999999996"/>
  </r>
  <r>
    <x v="10"/>
    <x v="1"/>
    <x v="0"/>
    <x v="2"/>
    <n v="8"/>
    <n v="2032"/>
    <n v="722.98559999999998"/>
  </r>
  <r>
    <x v="10"/>
    <x v="1"/>
    <x v="0"/>
    <x v="0"/>
    <n v="8"/>
    <n v="1208"/>
    <n v="488.7568"/>
  </r>
  <r>
    <x v="10"/>
    <x v="1"/>
    <x v="0"/>
    <x v="1"/>
    <n v="6"/>
    <n v="1290"/>
    <n v="425.18400000000003"/>
  </r>
  <r>
    <x v="10"/>
    <x v="1"/>
    <x v="1"/>
    <x v="2"/>
    <n v="7"/>
    <n v="1904"/>
    <n v="783.11519999999996"/>
  </r>
  <r>
    <x v="10"/>
    <x v="1"/>
    <x v="1"/>
    <x v="0"/>
    <n v="10"/>
    <n v="1390"/>
    <n v="419.78"/>
  </r>
  <r>
    <x v="10"/>
    <x v="1"/>
    <x v="1"/>
    <x v="1"/>
    <n v="10"/>
    <n v="1480"/>
    <n v="640.98799999999994"/>
  </r>
  <r>
    <x v="10"/>
    <x v="1"/>
    <x v="2"/>
    <x v="2"/>
    <n v="9"/>
    <n v="2682"/>
    <n v="970.34760000000006"/>
  </r>
  <r>
    <x v="10"/>
    <x v="1"/>
    <x v="2"/>
    <x v="0"/>
    <n v="6"/>
    <n v="1782"/>
    <n v="663.61680000000001"/>
  </r>
  <r>
    <x v="10"/>
    <x v="1"/>
    <x v="2"/>
    <x v="1"/>
    <n v="7"/>
    <n v="1085"/>
    <n v="458.62950000000001"/>
  </r>
  <r>
    <x v="10"/>
    <x v="2"/>
    <x v="0"/>
    <x v="2"/>
    <n v="6"/>
    <n v="864"/>
    <n v="378.1728"/>
  </r>
  <r>
    <x v="10"/>
    <x v="2"/>
    <x v="0"/>
    <x v="0"/>
    <n v="9"/>
    <n v="2349"/>
    <n v="984.46589999999992"/>
  </r>
  <r>
    <x v="10"/>
    <x v="2"/>
    <x v="0"/>
    <x v="1"/>
    <n v="9"/>
    <n v="1827"/>
    <n v="613.32389999999998"/>
  </r>
  <r>
    <x v="10"/>
    <x v="2"/>
    <x v="1"/>
    <x v="2"/>
    <n v="10"/>
    <n v="1200"/>
    <n v="468.6"/>
  </r>
  <r>
    <x v="10"/>
    <x v="2"/>
    <x v="1"/>
    <x v="0"/>
    <n v="9"/>
    <n v="2610"/>
    <n v="963.61199999999997"/>
  </r>
  <r>
    <x v="10"/>
    <x v="2"/>
    <x v="1"/>
    <x v="1"/>
    <n v="8"/>
    <n v="1864"/>
    <n v="692.28960000000006"/>
  </r>
  <r>
    <x v="10"/>
    <x v="2"/>
    <x v="2"/>
    <x v="2"/>
    <n v="6"/>
    <n v="1326"/>
    <n v="478.95120000000003"/>
  </r>
  <r>
    <x v="10"/>
    <x v="2"/>
    <x v="2"/>
    <x v="0"/>
    <n v="9"/>
    <n v="1827"/>
    <n v="559.97550000000001"/>
  </r>
  <r>
    <x v="10"/>
    <x v="2"/>
    <x v="2"/>
    <x v="1"/>
    <n v="7"/>
    <n v="1358"/>
    <n v="600.37180000000001"/>
  </r>
  <r>
    <x v="10"/>
    <x v="3"/>
    <x v="0"/>
    <x v="2"/>
    <n v="9"/>
    <n v="1674"/>
    <n v="751.12379999999996"/>
  </r>
  <r>
    <x v="10"/>
    <x v="3"/>
    <x v="0"/>
    <x v="0"/>
    <n v="6"/>
    <n v="750"/>
    <n v="253.12500000000003"/>
  </r>
  <r>
    <x v="10"/>
    <x v="3"/>
    <x v="0"/>
    <x v="1"/>
    <n v="10"/>
    <n v="1170"/>
    <n v="455.13"/>
  </r>
  <r>
    <x v="10"/>
    <x v="3"/>
    <x v="1"/>
    <x v="2"/>
    <n v="9"/>
    <n v="1953"/>
    <n v="770.84910000000002"/>
  </r>
  <r>
    <x v="10"/>
    <x v="3"/>
    <x v="1"/>
    <x v="0"/>
    <n v="7"/>
    <n v="924"/>
    <n v="383.09040000000005"/>
  </r>
  <r>
    <x v="10"/>
    <x v="3"/>
    <x v="1"/>
    <x v="1"/>
    <n v="6"/>
    <n v="972"/>
    <n v="310.65120000000002"/>
  </r>
  <r>
    <x v="10"/>
    <x v="3"/>
    <x v="2"/>
    <x v="2"/>
    <n v="7"/>
    <n v="1505"/>
    <n v="524.04100000000005"/>
  </r>
  <r>
    <x v="10"/>
    <x v="3"/>
    <x v="2"/>
    <x v="0"/>
    <n v="9"/>
    <n v="2439"/>
    <n v="1082.6721"/>
  </r>
  <r>
    <x v="10"/>
    <x v="3"/>
    <x v="2"/>
    <x v="1"/>
    <n v="9"/>
    <n v="2295"/>
    <n v="982.03049999999996"/>
  </r>
  <r>
    <x v="11"/>
    <x v="0"/>
    <x v="0"/>
    <x v="2"/>
    <n v="7"/>
    <n v="1169"/>
    <n v="384.13339999999999"/>
  </r>
  <r>
    <x v="11"/>
    <x v="0"/>
    <x v="0"/>
    <x v="0"/>
    <n v="9"/>
    <n v="1206"/>
    <n v="448.14959999999996"/>
  </r>
  <r>
    <x v="11"/>
    <x v="0"/>
    <x v="0"/>
    <x v="1"/>
    <n v="7"/>
    <n v="749"/>
    <n v="256.90700000000004"/>
  </r>
  <r>
    <x v="11"/>
    <x v="0"/>
    <x v="1"/>
    <x v="2"/>
    <n v="9"/>
    <n v="2565"/>
    <n v="789.50700000000006"/>
  </r>
  <r>
    <x v="11"/>
    <x v="0"/>
    <x v="1"/>
    <x v="0"/>
    <n v="9"/>
    <n v="1962"/>
    <n v="594.28980000000001"/>
  </r>
  <r>
    <x v="11"/>
    <x v="0"/>
    <x v="1"/>
    <x v="1"/>
    <n v="7"/>
    <n v="1246"/>
    <n v="519.45740000000001"/>
  </r>
  <r>
    <x v="11"/>
    <x v="0"/>
    <x v="2"/>
    <x v="2"/>
    <n v="8"/>
    <n v="1376"/>
    <n v="451.87840000000006"/>
  </r>
  <r>
    <x v="11"/>
    <x v="0"/>
    <x v="2"/>
    <x v="0"/>
    <n v="8"/>
    <n v="968"/>
    <n v="323.9896"/>
  </r>
  <r>
    <x v="11"/>
    <x v="0"/>
    <x v="2"/>
    <x v="1"/>
    <n v="8"/>
    <n v="1984"/>
    <n v="693.4079999999999"/>
  </r>
  <r>
    <x v="11"/>
    <x v="1"/>
    <x v="0"/>
    <x v="2"/>
    <n v="8"/>
    <n v="1576"/>
    <n v="657.50720000000001"/>
  </r>
  <r>
    <x v="11"/>
    <x v="1"/>
    <x v="0"/>
    <x v="0"/>
    <n v="9"/>
    <n v="2466"/>
    <n v="875.18340000000001"/>
  </r>
  <r>
    <x v="11"/>
    <x v="1"/>
    <x v="0"/>
    <x v="1"/>
    <n v="10"/>
    <n v="2040"/>
    <n v="710.12400000000002"/>
  </r>
  <r>
    <x v="11"/>
    <x v="1"/>
    <x v="1"/>
    <x v="2"/>
    <n v="6"/>
    <n v="894"/>
    <n v="295.5564"/>
  </r>
  <r>
    <x v="11"/>
    <x v="1"/>
    <x v="1"/>
    <x v="0"/>
    <n v="9"/>
    <n v="1017"/>
    <n v="426.0213"/>
  </r>
  <r>
    <x v="11"/>
    <x v="1"/>
    <x v="1"/>
    <x v="1"/>
    <n v="10"/>
    <n v="2090"/>
    <n v="900.99899999999991"/>
  </r>
  <r>
    <x v="11"/>
    <x v="1"/>
    <x v="2"/>
    <x v="2"/>
    <n v="8"/>
    <n v="1168"/>
    <n v="391.04640000000001"/>
  </r>
  <r>
    <x v="11"/>
    <x v="1"/>
    <x v="2"/>
    <x v="0"/>
    <n v="8"/>
    <n v="952"/>
    <n v="354.90559999999999"/>
  </r>
  <r>
    <x v="11"/>
    <x v="1"/>
    <x v="2"/>
    <x v="1"/>
    <n v="8"/>
    <n v="2328"/>
    <n v="729.36240000000009"/>
  </r>
  <r>
    <x v="11"/>
    <x v="2"/>
    <x v="0"/>
    <x v="2"/>
    <n v="6"/>
    <n v="1446"/>
    <n v="552.80579999999998"/>
  </r>
  <r>
    <x v="11"/>
    <x v="2"/>
    <x v="0"/>
    <x v="0"/>
    <n v="10"/>
    <n v="2340"/>
    <n v="898.09199999999998"/>
  </r>
  <r>
    <x v="11"/>
    <x v="2"/>
    <x v="0"/>
    <x v="1"/>
    <n v="6"/>
    <n v="648"/>
    <n v="286.67520000000002"/>
  </r>
  <r>
    <x v="11"/>
    <x v="2"/>
    <x v="1"/>
    <x v="2"/>
    <n v="9"/>
    <n v="2358"/>
    <n v="970.08119999999997"/>
  </r>
  <r>
    <x v="11"/>
    <x v="2"/>
    <x v="1"/>
    <x v="0"/>
    <n v="8"/>
    <n v="2144"/>
    <n v="868.10559999999998"/>
  </r>
  <r>
    <x v="11"/>
    <x v="2"/>
    <x v="1"/>
    <x v="1"/>
    <n v="9"/>
    <n v="1863"/>
    <n v="708.68520000000001"/>
  </r>
  <r>
    <x v="11"/>
    <x v="2"/>
    <x v="2"/>
    <x v="2"/>
    <n v="7"/>
    <n v="1554"/>
    <n v="556.48739999999998"/>
  </r>
  <r>
    <x v="11"/>
    <x v="2"/>
    <x v="2"/>
    <x v="0"/>
    <n v="8"/>
    <n v="2400"/>
    <n v="741.12"/>
  </r>
  <r>
    <x v="11"/>
    <x v="2"/>
    <x v="2"/>
    <x v="1"/>
    <n v="10"/>
    <n v="2150"/>
    <n v="928.58500000000004"/>
  </r>
  <r>
    <x v="11"/>
    <x v="3"/>
    <x v="0"/>
    <x v="2"/>
    <n v="6"/>
    <n v="744"/>
    <n v="253.8528"/>
  </r>
  <r>
    <x v="11"/>
    <x v="3"/>
    <x v="0"/>
    <x v="0"/>
    <n v="7"/>
    <n v="1911"/>
    <n v="707.45219999999995"/>
  </r>
  <r>
    <x v="11"/>
    <x v="3"/>
    <x v="0"/>
    <x v="1"/>
    <n v="10"/>
    <n v="2100"/>
    <n v="714.42"/>
  </r>
  <r>
    <x v="11"/>
    <x v="3"/>
    <x v="1"/>
    <x v="2"/>
    <n v="6"/>
    <n v="852"/>
    <n v="268.20960000000002"/>
  </r>
  <r>
    <x v="11"/>
    <x v="3"/>
    <x v="1"/>
    <x v="0"/>
    <n v="7"/>
    <n v="1736"/>
    <n v="760.36800000000005"/>
  </r>
  <r>
    <x v="11"/>
    <x v="3"/>
    <x v="1"/>
    <x v="1"/>
    <n v="6"/>
    <n v="1542"/>
    <n v="565.45140000000004"/>
  </r>
  <r>
    <x v="11"/>
    <x v="3"/>
    <x v="2"/>
    <x v="2"/>
    <n v="9"/>
    <n v="2592"/>
    <n v="857.43359999999996"/>
  </r>
  <r>
    <x v="11"/>
    <x v="3"/>
    <x v="2"/>
    <x v="0"/>
    <n v="8"/>
    <n v="1448"/>
    <n v="446.8528"/>
  </r>
  <r>
    <x v="11"/>
    <x v="3"/>
    <x v="2"/>
    <x v="1"/>
    <n v="10"/>
    <n v="1810"/>
    <n v="579.20000000000005"/>
  </r>
  <r>
    <x v="12"/>
    <x v="0"/>
    <x v="0"/>
    <x v="2"/>
    <n v="9"/>
    <n v="1323"/>
    <n v="538.99019999999996"/>
  </r>
  <r>
    <x v="12"/>
    <x v="0"/>
    <x v="0"/>
    <x v="0"/>
    <n v="9"/>
    <n v="2529"/>
    <n v="889.19640000000004"/>
  </r>
  <r>
    <x v="12"/>
    <x v="0"/>
    <x v="0"/>
    <x v="1"/>
    <n v="8"/>
    <n v="1992"/>
    <n v="776.48159999999996"/>
  </r>
  <r>
    <x v="12"/>
    <x v="0"/>
    <x v="1"/>
    <x v="2"/>
    <n v="10"/>
    <n v="1840"/>
    <n v="603.88800000000003"/>
  </r>
  <r>
    <x v="12"/>
    <x v="0"/>
    <x v="1"/>
    <x v="0"/>
    <n v="8"/>
    <n v="936"/>
    <n v="319.55039999999997"/>
  </r>
  <r>
    <x v="12"/>
    <x v="0"/>
    <x v="1"/>
    <x v="1"/>
    <n v="8"/>
    <n v="1320"/>
    <n v="417.25200000000001"/>
  </r>
  <r>
    <x v="12"/>
    <x v="0"/>
    <x v="2"/>
    <x v="2"/>
    <n v="9"/>
    <n v="2511"/>
    <n v="984.81420000000003"/>
  </r>
  <r>
    <x v="12"/>
    <x v="0"/>
    <x v="2"/>
    <x v="0"/>
    <n v="8"/>
    <n v="1048"/>
    <n v="456.08959999999996"/>
  </r>
  <r>
    <x v="12"/>
    <x v="0"/>
    <x v="2"/>
    <x v="1"/>
    <n v="10"/>
    <n v="1670"/>
    <n v="639.10899999999992"/>
  </r>
  <r>
    <x v="12"/>
    <x v="1"/>
    <x v="0"/>
    <x v="2"/>
    <n v="10"/>
    <n v="2070"/>
    <n v="706.077"/>
  </r>
  <r>
    <x v="12"/>
    <x v="1"/>
    <x v="0"/>
    <x v="0"/>
    <n v="9"/>
    <n v="1881"/>
    <n v="636.90660000000003"/>
  </r>
  <r>
    <x v="12"/>
    <x v="1"/>
    <x v="0"/>
    <x v="1"/>
    <n v="10"/>
    <n v="2460"/>
    <n v="892.73400000000004"/>
  </r>
  <r>
    <x v="12"/>
    <x v="1"/>
    <x v="1"/>
    <x v="2"/>
    <n v="7"/>
    <n v="1288"/>
    <n v="559.12080000000003"/>
  </r>
  <r>
    <x v="12"/>
    <x v="1"/>
    <x v="1"/>
    <x v="0"/>
    <n v="10"/>
    <n v="2820"/>
    <n v="1039.17"/>
  </r>
  <r>
    <x v="12"/>
    <x v="1"/>
    <x v="1"/>
    <x v="1"/>
    <n v="7"/>
    <n v="1960"/>
    <n v="721.86800000000005"/>
  </r>
  <r>
    <x v="12"/>
    <x v="1"/>
    <x v="2"/>
    <x v="2"/>
    <n v="6"/>
    <n v="1074"/>
    <n v="447.21359999999999"/>
  </r>
  <r>
    <x v="12"/>
    <x v="1"/>
    <x v="2"/>
    <x v="0"/>
    <n v="7"/>
    <n v="910"/>
    <n v="381.92700000000002"/>
  </r>
  <r>
    <x v="12"/>
    <x v="1"/>
    <x v="2"/>
    <x v="1"/>
    <n v="8"/>
    <n v="1800"/>
    <n v="734.22"/>
  </r>
  <r>
    <x v="12"/>
    <x v="2"/>
    <x v="0"/>
    <x v="2"/>
    <n v="9"/>
    <n v="1152"/>
    <n v="388.8"/>
  </r>
  <r>
    <x v="12"/>
    <x v="2"/>
    <x v="0"/>
    <x v="0"/>
    <n v="7"/>
    <n v="2002"/>
    <n v="885.4846"/>
  </r>
  <r>
    <x v="12"/>
    <x v="2"/>
    <x v="0"/>
    <x v="1"/>
    <n v="6"/>
    <n v="822"/>
    <n v="289.8372"/>
  </r>
  <r>
    <x v="12"/>
    <x v="2"/>
    <x v="1"/>
    <x v="2"/>
    <n v="10"/>
    <n v="2030"/>
    <n v="739.32600000000002"/>
  </r>
  <r>
    <x v="12"/>
    <x v="2"/>
    <x v="1"/>
    <x v="0"/>
    <n v="9"/>
    <n v="2511"/>
    <n v="1126.9367999999999"/>
  </r>
  <r>
    <x v="12"/>
    <x v="2"/>
    <x v="1"/>
    <x v="1"/>
    <n v="6"/>
    <n v="1302"/>
    <n v="392.03219999999999"/>
  </r>
  <r>
    <x v="12"/>
    <x v="2"/>
    <x v="2"/>
    <x v="2"/>
    <n v="6"/>
    <n v="660"/>
    <n v="271.65600000000001"/>
  </r>
  <r>
    <x v="12"/>
    <x v="2"/>
    <x v="2"/>
    <x v="0"/>
    <n v="10"/>
    <n v="1700"/>
    <n v="732.19"/>
  </r>
  <r>
    <x v="12"/>
    <x v="2"/>
    <x v="2"/>
    <x v="1"/>
    <n v="6"/>
    <n v="1398"/>
    <n v="581.28840000000002"/>
  </r>
  <r>
    <x v="12"/>
    <x v="3"/>
    <x v="0"/>
    <x v="2"/>
    <n v="7"/>
    <n v="784"/>
    <n v="326.45760000000001"/>
  </r>
  <r>
    <x v="12"/>
    <x v="3"/>
    <x v="0"/>
    <x v="0"/>
    <n v="7"/>
    <n v="1960"/>
    <n v="722.65200000000004"/>
  </r>
  <r>
    <x v="12"/>
    <x v="3"/>
    <x v="0"/>
    <x v="1"/>
    <n v="6"/>
    <n v="1392"/>
    <n v="540.23519999999996"/>
  </r>
  <r>
    <x v="12"/>
    <x v="3"/>
    <x v="1"/>
    <x v="2"/>
    <n v="8"/>
    <n v="1128"/>
    <n v="388.82159999999999"/>
  </r>
  <r>
    <x v="12"/>
    <x v="3"/>
    <x v="1"/>
    <x v="0"/>
    <n v="8"/>
    <n v="1192"/>
    <n v="397.17439999999999"/>
  </r>
  <r>
    <x v="12"/>
    <x v="3"/>
    <x v="1"/>
    <x v="1"/>
    <n v="8"/>
    <n v="1848"/>
    <n v="571.77120000000002"/>
  </r>
  <r>
    <x v="12"/>
    <x v="3"/>
    <x v="2"/>
    <x v="2"/>
    <n v="6"/>
    <n v="1248"/>
    <n v="481.22879999999998"/>
  </r>
  <r>
    <x v="12"/>
    <x v="3"/>
    <x v="2"/>
    <x v="0"/>
    <n v="6"/>
    <n v="750"/>
    <n v="255.82500000000002"/>
  </r>
  <r>
    <x v="12"/>
    <x v="3"/>
    <x v="2"/>
    <x v="1"/>
    <n v="10"/>
    <n v="1760"/>
    <n v="725.29600000000005"/>
  </r>
  <r>
    <x v="13"/>
    <x v="0"/>
    <x v="0"/>
    <x v="2"/>
    <n v="8"/>
    <n v="1528"/>
    <n v="573.61120000000005"/>
  </r>
  <r>
    <x v="13"/>
    <x v="0"/>
    <x v="0"/>
    <x v="0"/>
    <n v="7"/>
    <n v="1022"/>
    <n v="445.38760000000002"/>
  </r>
  <r>
    <x v="13"/>
    <x v="0"/>
    <x v="0"/>
    <x v="1"/>
    <n v="7"/>
    <n v="2030"/>
    <n v="771.4"/>
  </r>
  <r>
    <x v="13"/>
    <x v="0"/>
    <x v="1"/>
    <x v="2"/>
    <n v="7"/>
    <n v="798"/>
    <n v="350.64120000000003"/>
  </r>
  <r>
    <x v="13"/>
    <x v="0"/>
    <x v="1"/>
    <x v="0"/>
    <n v="10"/>
    <n v="2600"/>
    <n v="1051.44"/>
  </r>
  <r>
    <x v="13"/>
    <x v="0"/>
    <x v="1"/>
    <x v="1"/>
    <n v="10"/>
    <n v="1530"/>
    <n v="625.31100000000004"/>
  </r>
  <r>
    <x v="13"/>
    <x v="0"/>
    <x v="2"/>
    <x v="2"/>
    <n v="10"/>
    <n v="1360"/>
    <n v="600.30399999999997"/>
  </r>
  <r>
    <x v="13"/>
    <x v="0"/>
    <x v="2"/>
    <x v="0"/>
    <n v="6"/>
    <n v="924"/>
    <n v="391.49880000000002"/>
  </r>
  <r>
    <x v="13"/>
    <x v="0"/>
    <x v="2"/>
    <x v="1"/>
    <n v="6"/>
    <n v="1782"/>
    <n v="592.51499999999999"/>
  </r>
  <r>
    <x v="13"/>
    <x v="1"/>
    <x v="0"/>
    <x v="2"/>
    <n v="9"/>
    <n v="2268"/>
    <n v="903.11760000000004"/>
  </r>
  <r>
    <x v="13"/>
    <x v="1"/>
    <x v="0"/>
    <x v="0"/>
    <n v="9"/>
    <n v="2178"/>
    <n v="836.13420000000008"/>
  </r>
  <r>
    <x v="13"/>
    <x v="1"/>
    <x v="0"/>
    <x v="1"/>
    <n v="8"/>
    <n v="936"/>
    <n v="401.63759999999996"/>
  </r>
  <r>
    <x v="13"/>
    <x v="1"/>
    <x v="1"/>
    <x v="2"/>
    <n v="8"/>
    <n v="1128"/>
    <n v="343.92720000000003"/>
  </r>
  <r>
    <x v="13"/>
    <x v="1"/>
    <x v="1"/>
    <x v="0"/>
    <n v="8"/>
    <n v="808"/>
    <n v="347.44"/>
  </r>
  <r>
    <x v="13"/>
    <x v="1"/>
    <x v="1"/>
    <x v="1"/>
    <n v="7"/>
    <n v="2030"/>
    <n v="630.51800000000003"/>
  </r>
  <r>
    <x v="13"/>
    <x v="1"/>
    <x v="2"/>
    <x v="2"/>
    <n v="9"/>
    <n v="1728"/>
    <n v="666.14400000000001"/>
  </r>
  <r>
    <x v="13"/>
    <x v="1"/>
    <x v="2"/>
    <x v="0"/>
    <n v="9"/>
    <n v="1989"/>
    <n v="615.7944"/>
  </r>
  <r>
    <x v="13"/>
    <x v="1"/>
    <x v="2"/>
    <x v="1"/>
    <n v="6"/>
    <n v="1194"/>
    <n v="439.86959999999999"/>
  </r>
  <r>
    <x v="13"/>
    <x v="2"/>
    <x v="0"/>
    <x v="2"/>
    <n v="7"/>
    <n v="1435"/>
    <n v="500.3845"/>
  </r>
  <r>
    <x v="13"/>
    <x v="2"/>
    <x v="0"/>
    <x v="0"/>
    <n v="10"/>
    <n v="1160"/>
    <n v="418.52800000000002"/>
  </r>
  <r>
    <x v="13"/>
    <x v="2"/>
    <x v="0"/>
    <x v="1"/>
    <n v="6"/>
    <n v="810"/>
    <n v="286.57799999999997"/>
  </r>
  <r>
    <x v="13"/>
    <x v="2"/>
    <x v="1"/>
    <x v="2"/>
    <n v="7"/>
    <n v="840"/>
    <n v="305.33999999999997"/>
  </r>
  <r>
    <x v="13"/>
    <x v="2"/>
    <x v="1"/>
    <x v="0"/>
    <n v="8"/>
    <n v="1064"/>
    <n v="453.68959999999998"/>
  </r>
  <r>
    <x v="13"/>
    <x v="2"/>
    <x v="1"/>
    <x v="1"/>
    <n v="6"/>
    <n v="1398"/>
    <n v="592.89179999999999"/>
  </r>
  <r>
    <x v="13"/>
    <x v="2"/>
    <x v="2"/>
    <x v="2"/>
    <n v="10"/>
    <n v="1920"/>
    <n v="602.49600000000009"/>
  </r>
  <r>
    <x v="13"/>
    <x v="2"/>
    <x v="2"/>
    <x v="0"/>
    <n v="10"/>
    <n v="2610"/>
    <n v="893.14200000000005"/>
  </r>
  <r>
    <x v="13"/>
    <x v="2"/>
    <x v="2"/>
    <x v="1"/>
    <n v="10"/>
    <n v="1960"/>
    <n v="600.93599999999992"/>
  </r>
  <r>
    <x v="13"/>
    <x v="3"/>
    <x v="0"/>
    <x v="2"/>
    <n v="6"/>
    <n v="684"/>
    <n v="228.2508"/>
  </r>
  <r>
    <x v="13"/>
    <x v="3"/>
    <x v="0"/>
    <x v="0"/>
    <n v="6"/>
    <n v="630"/>
    <n v="242.10899999999998"/>
  </r>
  <r>
    <x v="13"/>
    <x v="3"/>
    <x v="0"/>
    <x v="1"/>
    <n v="8"/>
    <n v="1176"/>
    <n v="509.91359999999997"/>
  </r>
  <r>
    <x v="13"/>
    <x v="3"/>
    <x v="1"/>
    <x v="2"/>
    <n v="9"/>
    <n v="2169"/>
    <n v="659.59289999999999"/>
  </r>
  <r>
    <x v="13"/>
    <x v="3"/>
    <x v="1"/>
    <x v="0"/>
    <n v="6"/>
    <n v="1176"/>
    <n v="374.0856"/>
  </r>
  <r>
    <x v="13"/>
    <x v="3"/>
    <x v="1"/>
    <x v="1"/>
    <n v="6"/>
    <n v="810"/>
    <n v="332.262"/>
  </r>
  <r>
    <x v="13"/>
    <x v="3"/>
    <x v="2"/>
    <x v="2"/>
    <n v="6"/>
    <n v="1680"/>
    <n v="723.24"/>
  </r>
  <r>
    <x v="13"/>
    <x v="3"/>
    <x v="2"/>
    <x v="0"/>
    <n v="6"/>
    <n v="774"/>
    <n v="239.166"/>
  </r>
  <r>
    <x v="13"/>
    <x v="3"/>
    <x v="2"/>
    <x v="1"/>
    <n v="10"/>
    <n v="2850"/>
    <n v="1176.7649999999999"/>
  </r>
  <r>
    <x v="14"/>
    <x v="0"/>
    <x v="0"/>
    <x v="2"/>
    <n v="8"/>
    <n v="1136"/>
    <n v="378.74239999999998"/>
  </r>
  <r>
    <x v="14"/>
    <x v="0"/>
    <x v="0"/>
    <x v="0"/>
    <n v="10"/>
    <n v="1600"/>
    <n v="713.44"/>
  </r>
  <r>
    <x v="14"/>
    <x v="0"/>
    <x v="0"/>
    <x v="1"/>
    <n v="9"/>
    <n v="1350"/>
    <n v="566.73"/>
  </r>
  <r>
    <x v="14"/>
    <x v="0"/>
    <x v="1"/>
    <x v="2"/>
    <n v="8"/>
    <n v="1976"/>
    <n v="592.99759999999992"/>
  </r>
  <r>
    <x v="14"/>
    <x v="0"/>
    <x v="1"/>
    <x v="0"/>
    <n v="10"/>
    <n v="2940"/>
    <n v="1075.7460000000001"/>
  </r>
  <r>
    <x v="14"/>
    <x v="0"/>
    <x v="1"/>
    <x v="1"/>
    <n v="8"/>
    <n v="1536"/>
    <n v="537.59999999999991"/>
  </r>
  <r>
    <x v="14"/>
    <x v="0"/>
    <x v="2"/>
    <x v="2"/>
    <n v="6"/>
    <n v="1296"/>
    <n v="465.00479999999999"/>
  </r>
  <r>
    <x v="14"/>
    <x v="0"/>
    <x v="2"/>
    <x v="0"/>
    <n v="10"/>
    <n v="2500"/>
    <n v="968.75"/>
  </r>
  <r>
    <x v="14"/>
    <x v="0"/>
    <x v="2"/>
    <x v="1"/>
    <n v="6"/>
    <n v="792"/>
    <n v="348.24239999999998"/>
  </r>
  <r>
    <x v="14"/>
    <x v="1"/>
    <x v="0"/>
    <x v="2"/>
    <n v="6"/>
    <n v="1032"/>
    <n v="456.35039999999998"/>
  </r>
  <r>
    <x v="14"/>
    <x v="1"/>
    <x v="0"/>
    <x v="0"/>
    <n v="7"/>
    <n v="784"/>
    <n v="240.2176"/>
  </r>
  <r>
    <x v="14"/>
    <x v="1"/>
    <x v="0"/>
    <x v="1"/>
    <n v="6"/>
    <n v="1644"/>
    <n v="579.83879999999999"/>
  </r>
  <r>
    <x v="14"/>
    <x v="1"/>
    <x v="1"/>
    <x v="2"/>
    <n v="10"/>
    <n v="1090"/>
    <n v="435.12799999999999"/>
  </r>
  <r>
    <x v="14"/>
    <x v="1"/>
    <x v="1"/>
    <x v="0"/>
    <n v="7"/>
    <n v="1085"/>
    <n v="388.5385"/>
  </r>
  <r>
    <x v="14"/>
    <x v="1"/>
    <x v="1"/>
    <x v="1"/>
    <n v="7"/>
    <n v="1869"/>
    <n v="775.07429999999999"/>
  </r>
  <r>
    <x v="14"/>
    <x v="1"/>
    <x v="2"/>
    <x v="2"/>
    <n v="6"/>
    <n v="924"/>
    <n v="387.98759999999999"/>
  </r>
  <r>
    <x v="14"/>
    <x v="1"/>
    <x v="2"/>
    <x v="0"/>
    <n v="8"/>
    <n v="1440"/>
    <n v="479.66399999999999"/>
  </r>
  <r>
    <x v="14"/>
    <x v="1"/>
    <x v="2"/>
    <x v="1"/>
    <n v="6"/>
    <n v="1650"/>
    <n v="694.65"/>
  </r>
  <r>
    <x v="14"/>
    <x v="2"/>
    <x v="0"/>
    <x v="2"/>
    <n v="6"/>
    <n v="1050"/>
    <n v="434.49"/>
  </r>
  <r>
    <x v="14"/>
    <x v="2"/>
    <x v="0"/>
    <x v="0"/>
    <n v="10"/>
    <n v="2890"/>
    <n v="873.93600000000004"/>
  </r>
  <r>
    <x v="14"/>
    <x v="2"/>
    <x v="0"/>
    <x v="1"/>
    <n v="10"/>
    <n v="1140"/>
    <n v="437.19"/>
  </r>
  <r>
    <x v="14"/>
    <x v="2"/>
    <x v="1"/>
    <x v="2"/>
    <n v="8"/>
    <n v="2064"/>
    <n v="817.55039999999997"/>
  </r>
  <r>
    <x v="14"/>
    <x v="2"/>
    <x v="1"/>
    <x v="0"/>
    <n v="6"/>
    <n v="1182"/>
    <n v="390.88740000000001"/>
  </r>
  <r>
    <x v="14"/>
    <x v="2"/>
    <x v="1"/>
    <x v="1"/>
    <n v="7"/>
    <n v="812"/>
    <n v="247.33519999999999"/>
  </r>
  <r>
    <x v="14"/>
    <x v="2"/>
    <x v="2"/>
    <x v="2"/>
    <n v="9"/>
    <n v="1035"/>
    <n v="386.98650000000004"/>
  </r>
  <r>
    <x v="14"/>
    <x v="2"/>
    <x v="2"/>
    <x v="0"/>
    <n v="7"/>
    <n v="1757"/>
    <n v="786.25750000000005"/>
  </r>
  <r>
    <x v="14"/>
    <x v="2"/>
    <x v="2"/>
    <x v="1"/>
    <n v="9"/>
    <n v="1089"/>
    <n v="330.83820000000003"/>
  </r>
  <r>
    <x v="14"/>
    <x v="3"/>
    <x v="0"/>
    <x v="2"/>
    <n v="9"/>
    <n v="1062"/>
    <n v="475.1388"/>
  </r>
  <r>
    <x v="14"/>
    <x v="3"/>
    <x v="0"/>
    <x v="0"/>
    <n v="10"/>
    <n v="1540"/>
    <n v="541.15599999999995"/>
  </r>
  <r>
    <x v="14"/>
    <x v="3"/>
    <x v="0"/>
    <x v="1"/>
    <n v="6"/>
    <n v="1704"/>
    <n v="685.00800000000004"/>
  </r>
  <r>
    <x v="14"/>
    <x v="3"/>
    <x v="1"/>
    <x v="2"/>
    <n v="7"/>
    <n v="1904"/>
    <n v="699.72"/>
  </r>
  <r>
    <x v="14"/>
    <x v="3"/>
    <x v="1"/>
    <x v="0"/>
    <n v="7"/>
    <n v="2093"/>
    <n v="671.85300000000007"/>
  </r>
  <r>
    <x v="14"/>
    <x v="3"/>
    <x v="1"/>
    <x v="1"/>
    <n v="9"/>
    <n v="1908"/>
    <n v="679.82040000000006"/>
  </r>
  <r>
    <x v="14"/>
    <x v="3"/>
    <x v="2"/>
    <x v="2"/>
    <n v="9"/>
    <n v="1098"/>
    <n v="332.91360000000003"/>
  </r>
  <r>
    <x v="14"/>
    <x v="3"/>
    <x v="2"/>
    <x v="0"/>
    <n v="7"/>
    <n v="896"/>
    <n v="353.92"/>
  </r>
  <r>
    <x v="14"/>
    <x v="3"/>
    <x v="2"/>
    <x v="1"/>
    <n v="7"/>
    <n v="1120"/>
    <n v="471.96800000000002"/>
  </r>
  <r>
    <x v="15"/>
    <x v="0"/>
    <x v="0"/>
    <x v="2"/>
    <n v="7"/>
    <n v="1155"/>
    <n v="460.26750000000004"/>
  </r>
  <r>
    <x v="15"/>
    <x v="0"/>
    <x v="0"/>
    <x v="0"/>
    <n v="10"/>
    <n v="1250"/>
    <n v="431.5"/>
  </r>
  <r>
    <x v="15"/>
    <x v="0"/>
    <x v="0"/>
    <x v="1"/>
    <n v="9"/>
    <n v="2331"/>
    <n v="826.33949999999993"/>
  </r>
  <r>
    <x v="15"/>
    <x v="0"/>
    <x v="1"/>
    <x v="2"/>
    <n v="9"/>
    <n v="2385"/>
    <n v="824.25600000000009"/>
  </r>
  <r>
    <x v="15"/>
    <x v="0"/>
    <x v="1"/>
    <x v="0"/>
    <n v="10"/>
    <n v="2280"/>
    <n v="720.25200000000007"/>
  </r>
  <r>
    <x v="15"/>
    <x v="0"/>
    <x v="1"/>
    <x v="1"/>
    <n v="7"/>
    <n v="714"/>
    <n v="260.61"/>
  </r>
  <r>
    <x v="15"/>
    <x v="0"/>
    <x v="2"/>
    <x v="2"/>
    <n v="8"/>
    <n v="1712"/>
    <n v="724.17599999999993"/>
  </r>
  <r>
    <x v="15"/>
    <x v="0"/>
    <x v="2"/>
    <x v="0"/>
    <n v="7"/>
    <n v="735"/>
    <n v="249.9735"/>
  </r>
  <r>
    <x v="15"/>
    <x v="0"/>
    <x v="2"/>
    <x v="1"/>
    <n v="8"/>
    <n v="2160"/>
    <n v="936.14400000000001"/>
  </r>
  <r>
    <x v="15"/>
    <x v="1"/>
    <x v="0"/>
    <x v="2"/>
    <n v="8"/>
    <n v="1104"/>
    <n v="461.58240000000001"/>
  </r>
  <r>
    <x v="15"/>
    <x v="1"/>
    <x v="0"/>
    <x v="0"/>
    <n v="6"/>
    <n v="1446"/>
    <n v="468.93779999999998"/>
  </r>
  <r>
    <x v="15"/>
    <x v="1"/>
    <x v="0"/>
    <x v="1"/>
    <n v="6"/>
    <n v="1488"/>
    <n v="668.85599999999999"/>
  </r>
  <r>
    <x v="15"/>
    <x v="1"/>
    <x v="1"/>
    <x v="2"/>
    <n v="7"/>
    <n v="1141"/>
    <n v="388.05410000000001"/>
  </r>
  <r>
    <x v="15"/>
    <x v="1"/>
    <x v="1"/>
    <x v="0"/>
    <n v="10"/>
    <n v="2200"/>
    <n v="811.58"/>
  </r>
  <r>
    <x v="15"/>
    <x v="1"/>
    <x v="1"/>
    <x v="1"/>
    <n v="7"/>
    <n v="1617"/>
    <n v="635.3193"/>
  </r>
  <r>
    <x v="15"/>
    <x v="1"/>
    <x v="2"/>
    <x v="2"/>
    <n v="10"/>
    <n v="2740"/>
    <n v="1167.5139999999999"/>
  </r>
  <r>
    <x v="15"/>
    <x v="1"/>
    <x v="2"/>
    <x v="0"/>
    <n v="7"/>
    <n v="1456"/>
    <n v="442.47840000000002"/>
  </r>
  <r>
    <x v="15"/>
    <x v="1"/>
    <x v="2"/>
    <x v="1"/>
    <n v="6"/>
    <n v="1506"/>
    <n v="476.19719999999995"/>
  </r>
  <r>
    <x v="15"/>
    <x v="2"/>
    <x v="0"/>
    <x v="2"/>
    <n v="7"/>
    <n v="1113"/>
    <n v="438.63330000000002"/>
  </r>
  <r>
    <x v="15"/>
    <x v="2"/>
    <x v="0"/>
    <x v="0"/>
    <n v="8"/>
    <n v="1248"/>
    <n v="454.27199999999999"/>
  </r>
  <r>
    <x v="15"/>
    <x v="2"/>
    <x v="0"/>
    <x v="1"/>
    <n v="8"/>
    <n v="2240"/>
    <n v="864.64"/>
  </r>
  <r>
    <x v="15"/>
    <x v="2"/>
    <x v="1"/>
    <x v="2"/>
    <n v="6"/>
    <n v="1176"/>
    <n v="487.0992"/>
  </r>
  <r>
    <x v="15"/>
    <x v="2"/>
    <x v="1"/>
    <x v="0"/>
    <n v="6"/>
    <n v="1638"/>
    <n v="553.64400000000001"/>
  </r>
  <r>
    <x v="15"/>
    <x v="2"/>
    <x v="1"/>
    <x v="1"/>
    <n v="8"/>
    <n v="2176"/>
    <n v="770.08640000000003"/>
  </r>
  <r>
    <x v="15"/>
    <x v="2"/>
    <x v="2"/>
    <x v="2"/>
    <n v="10"/>
    <n v="2000"/>
    <n v="623.80000000000007"/>
  </r>
  <r>
    <x v="15"/>
    <x v="2"/>
    <x v="2"/>
    <x v="0"/>
    <n v="10"/>
    <n v="1800"/>
    <n v="715.5"/>
  </r>
  <r>
    <x v="15"/>
    <x v="2"/>
    <x v="2"/>
    <x v="1"/>
    <n v="8"/>
    <n v="2248"/>
    <n v="842.32559999999989"/>
  </r>
  <r>
    <x v="15"/>
    <x v="3"/>
    <x v="0"/>
    <x v="2"/>
    <n v="6"/>
    <n v="1482"/>
    <n v="481.05720000000002"/>
  </r>
  <r>
    <x v="15"/>
    <x v="3"/>
    <x v="0"/>
    <x v="0"/>
    <n v="9"/>
    <n v="2214"/>
    <n v="785.74860000000001"/>
  </r>
  <r>
    <x v="15"/>
    <x v="3"/>
    <x v="0"/>
    <x v="1"/>
    <n v="8"/>
    <n v="856"/>
    <n v="267.928"/>
  </r>
  <r>
    <x v="15"/>
    <x v="3"/>
    <x v="1"/>
    <x v="2"/>
    <n v="8"/>
    <n v="1488"/>
    <n v="585.08159999999998"/>
  </r>
  <r>
    <x v="15"/>
    <x v="3"/>
    <x v="1"/>
    <x v="0"/>
    <n v="8"/>
    <n v="1880"/>
    <n v="659.88"/>
  </r>
  <r>
    <x v="15"/>
    <x v="3"/>
    <x v="1"/>
    <x v="1"/>
    <n v="10"/>
    <n v="1090"/>
    <n v="408.64100000000002"/>
  </r>
  <r>
    <x v="15"/>
    <x v="3"/>
    <x v="2"/>
    <x v="2"/>
    <n v="8"/>
    <n v="2304"/>
    <n v="802.25279999999998"/>
  </r>
  <r>
    <x v="15"/>
    <x v="3"/>
    <x v="2"/>
    <x v="0"/>
    <n v="10"/>
    <n v="1270"/>
    <n v="411.86099999999999"/>
  </r>
  <r>
    <x v="15"/>
    <x v="3"/>
    <x v="2"/>
    <x v="1"/>
    <n v="10"/>
    <n v="1990"/>
    <n v="699.48500000000001"/>
  </r>
  <r>
    <x v="16"/>
    <x v="0"/>
    <x v="0"/>
    <x v="2"/>
    <n v="7"/>
    <n v="1120"/>
    <n v="488.43199999999996"/>
  </r>
  <r>
    <x v="16"/>
    <x v="0"/>
    <x v="0"/>
    <x v="0"/>
    <n v="7"/>
    <n v="1484"/>
    <n v="655.77960000000007"/>
  </r>
  <r>
    <x v="16"/>
    <x v="0"/>
    <x v="0"/>
    <x v="1"/>
    <n v="9"/>
    <n v="2205"/>
    <n v="954.9855"/>
  </r>
  <r>
    <x v="16"/>
    <x v="0"/>
    <x v="1"/>
    <x v="2"/>
    <n v="6"/>
    <n v="1014"/>
    <n v="341.41379999999998"/>
  </r>
  <r>
    <x v="16"/>
    <x v="0"/>
    <x v="1"/>
    <x v="0"/>
    <n v="10"/>
    <n v="2190"/>
    <n v="938.63400000000001"/>
  </r>
  <r>
    <x v="16"/>
    <x v="0"/>
    <x v="1"/>
    <x v="1"/>
    <n v="8"/>
    <n v="1272"/>
    <n v="566.2944"/>
  </r>
  <r>
    <x v="16"/>
    <x v="0"/>
    <x v="2"/>
    <x v="2"/>
    <n v="6"/>
    <n v="1530"/>
    <n v="581.70600000000002"/>
  </r>
  <r>
    <x v="16"/>
    <x v="0"/>
    <x v="2"/>
    <x v="0"/>
    <n v="6"/>
    <n v="750"/>
    <n v="292.125"/>
  </r>
  <r>
    <x v="16"/>
    <x v="0"/>
    <x v="2"/>
    <x v="1"/>
    <n v="9"/>
    <n v="1791"/>
    <n v="755.80200000000002"/>
  </r>
  <r>
    <x v="16"/>
    <x v="1"/>
    <x v="0"/>
    <x v="2"/>
    <n v="10"/>
    <n v="1010"/>
    <n v="385.82"/>
  </r>
  <r>
    <x v="16"/>
    <x v="1"/>
    <x v="0"/>
    <x v="0"/>
    <n v="9"/>
    <n v="1665"/>
    <n v="608.22450000000003"/>
  </r>
  <r>
    <x v="16"/>
    <x v="1"/>
    <x v="0"/>
    <x v="1"/>
    <n v="7"/>
    <n v="1603"/>
    <n v="696.98440000000005"/>
  </r>
  <r>
    <x v="16"/>
    <x v="1"/>
    <x v="1"/>
    <x v="2"/>
    <n v="7"/>
    <n v="749"/>
    <n v="304.99279999999999"/>
  </r>
  <r>
    <x v="16"/>
    <x v="1"/>
    <x v="1"/>
    <x v="0"/>
    <n v="8"/>
    <n v="1008"/>
    <n v="437.47199999999998"/>
  </r>
  <r>
    <x v="16"/>
    <x v="1"/>
    <x v="1"/>
    <x v="1"/>
    <n v="10"/>
    <n v="1720"/>
    <n v="695.05200000000002"/>
  </r>
  <r>
    <x v="16"/>
    <x v="1"/>
    <x v="2"/>
    <x v="2"/>
    <n v="7"/>
    <n v="1862"/>
    <n v="713.70459999999991"/>
  </r>
  <r>
    <x v="16"/>
    <x v="1"/>
    <x v="2"/>
    <x v="0"/>
    <n v="6"/>
    <n v="1638"/>
    <n v="621.45720000000006"/>
  </r>
  <r>
    <x v="16"/>
    <x v="1"/>
    <x v="2"/>
    <x v="1"/>
    <n v="10"/>
    <n v="1710"/>
    <n v="646.20900000000006"/>
  </r>
  <r>
    <x v="16"/>
    <x v="2"/>
    <x v="0"/>
    <x v="2"/>
    <n v="10"/>
    <n v="2210"/>
    <n v="992.95299999999997"/>
  </r>
  <r>
    <x v="16"/>
    <x v="2"/>
    <x v="0"/>
    <x v="0"/>
    <n v="6"/>
    <n v="1254"/>
    <n v="514.39080000000001"/>
  </r>
  <r>
    <x v="16"/>
    <x v="2"/>
    <x v="0"/>
    <x v="1"/>
    <n v="10"/>
    <n v="1220"/>
    <n v="443.83600000000001"/>
  </r>
  <r>
    <x v="16"/>
    <x v="2"/>
    <x v="1"/>
    <x v="2"/>
    <n v="10"/>
    <n v="2080"/>
    <n v="716.14400000000001"/>
  </r>
  <r>
    <x v="16"/>
    <x v="2"/>
    <x v="1"/>
    <x v="0"/>
    <n v="8"/>
    <n v="1472"/>
    <n v="468.6848"/>
  </r>
  <r>
    <x v="16"/>
    <x v="2"/>
    <x v="1"/>
    <x v="1"/>
    <n v="8"/>
    <n v="1664"/>
    <n v="671.09119999999996"/>
  </r>
  <r>
    <x v="16"/>
    <x v="2"/>
    <x v="2"/>
    <x v="2"/>
    <n v="9"/>
    <n v="2331"/>
    <n v="861.07140000000004"/>
  </r>
  <r>
    <x v="16"/>
    <x v="2"/>
    <x v="2"/>
    <x v="0"/>
    <n v="8"/>
    <n v="1280"/>
    <n v="475.392"/>
  </r>
  <r>
    <x v="16"/>
    <x v="2"/>
    <x v="2"/>
    <x v="1"/>
    <n v="9"/>
    <n v="1566"/>
    <n v="580.82939999999996"/>
  </r>
  <r>
    <x v="16"/>
    <x v="3"/>
    <x v="0"/>
    <x v="2"/>
    <n v="10"/>
    <n v="2660"/>
    <n v="841.09199999999998"/>
  </r>
  <r>
    <x v="16"/>
    <x v="3"/>
    <x v="0"/>
    <x v="0"/>
    <n v="10"/>
    <n v="1880"/>
    <n v="679.62"/>
  </r>
  <r>
    <x v="16"/>
    <x v="3"/>
    <x v="0"/>
    <x v="1"/>
    <n v="9"/>
    <n v="2277"/>
    <n v="969.77430000000004"/>
  </r>
  <r>
    <x v="16"/>
    <x v="3"/>
    <x v="1"/>
    <x v="2"/>
    <n v="9"/>
    <n v="1737"/>
    <n v="529.95870000000002"/>
  </r>
  <r>
    <x v="16"/>
    <x v="3"/>
    <x v="1"/>
    <x v="0"/>
    <n v="7"/>
    <n v="1610"/>
    <n v="483.16099999999994"/>
  </r>
  <r>
    <x v="16"/>
    <x v="3"/>
    <x v="1"/>
    <x v="1"/>
    <n v="9"/>
    <n v="2196"/>
    <n v="851.60879999999997"/>
  </r>
  <r>
    <x v="16"/>
    <x v="3"/>
    <x v="2"/>
    <x v="2"/>
    <n v="7"/>
    <n v="903"/>
    <n v="325.80240000000003"/>
  </r>
  <r>
    <x v="16"/>
    <x v="3"/>
    <x v="2"/>
    <x v="0"/>
    <n v="10"/>
    <n v="1980"/>
    <n v="680.52600000000007"/>
  </r>
  <r>
    <x v="16"/>
    <x v="3"/>
    <x v="2"/>
    <x v="1"/>
    <n v="10"/>
    <n v="1520"/>
    <n v="660.28800000000001"/>
  </r>
  <r>
    <x v="17"/>
    <x v="0"/>
    <x v="0"/>
    <x v="2"/>
    <n v="7"/>
    <n v="2023"/>
    <n v="732.73060000000009"/>
  </r>
  <r>
    <x v="17"/>
    <x v="0"/>
    <x v="0"/>
    <x v="0"/>
    <n v="10"/>
    <n v="2270"/>
    <n v="872.36099999999999"/>
  </r>
  <r>
    <x v="17"/>
    <x v="0"/>
    <x v="0"/>
    <x v="1"/>
    <n v="7"/>
    <n v="1043"/>
    <n v="457.98129999999998"/>
  </r>
  <r>
    <x v="17"/>
    <x v="0"/>
    <x v="1"/>
    <x v="2"/>
    <n v="10"/>
    <n v="1860"/>
    <n v="812.82"/>
  </r>
  <r>
    <x v="17"/>
    <x v="0"/>
    <x v="1"/>
    <x v="0"/>
    <n v="8"/>
    <n v="2016"/>
    <n v="620.928"/>
  </r>
  <r>
    <x v="17"/>
    <x v="0"/>
    <x v="1"/>
    <x v="1"/>
    <n v="10"/>
    <n v="2900"/>
    <n v="1036.17"/>
  </r>
  <r>
    <x v="17"/>
    <x v="0"/>
    <x v="2"/>
    <x v="2"/>
    <n v="9"/>
    <n v="2511"/>
    <n v="954.18000000000006"/>
  </r>
  <r>
    <x v="17"/>
    <x v="0"/>
    <x v="2"/>
    <x v="0"/>
    <n v="10"/>
    <n v="2770"/>
    <n v="838.202"/>
  </r>
  <r>
    <x v="17"/>
    <x v="0"/>
    <x v="2"/>
    <x v="1"/>
    <n v="9"/>
    <n v="2646"/>
    <n v="892.23119999999994"/>
  </r>
  <r>
    <x v="17"/>
    <x v="1"/>
    <x v="0"/>
    <x v="2"/>
    <n v="9"/>
    <n v="2376"/>
    <n v="881.25840000000005"/>
  </r>
  <r>
    <x v="17"/>
    <x v="1"/>
    <x v="0"/>
    <x v="0"/>
    <n v="6"/>
    <n v="696"/>
    <n v="300.53280000000001"/>
  </r>
  <r>
    <x v="17"/>
    <x v="1"/>
    <x v="0"/>
    <x v="1"/>
    <n v="9"/>
    <n v="1296"/>
    <n v="557.79840000000002"/>
  </r>
  <r>
    <x v="17"/>
    <x v="1"/>
    <x v="1"/>
    <x v="2"/>
    <n v="6"/>
    <n v="780"/>
    <n v="242.19"/>
  </r>
  <r>
    <x v="17"/>
    <x v="1"/>
    <x v="1"/>
    <x v="0"/>
    <n v="7"/>
    <n v="1295"/>
    <n v="526.029"/>
  </r>
  <r>
    <x v="17"/>
    <x v="1"/>
    <x v="1"/>
    <x v="1"/>
    <n v="7"/>
    <n v="2009"/>
    <n v="772.8623"/>
  </r>
  <r>
    <x v="17"/>
    <x v="1"/>
    <x v="2"/>
    <x v="2"/>
    <n v="10"/>
    <n v="1850"/>
    <n v="821.4"/>
  </r>
  <r>
    <x v="17"/>
    <x v="1"/>
    <x v="2"/>
    <x v="0"/>
    <n v="7"/>
    <n v="1659"/>
    <n v="734.10749999999996"/>
  </r>
  <r>
    <x v="17"/>
    <x v="1"/>
    <x v="2"/>
    <x v="1"/>
    <n v="7"/>
    <n v="1750"/>
    <n v="616.69999999999993"/>
  </r>
  <r>
    <x v="17"/>
    <x v="2"/>
    <x v="0"/>
    <x v="2"/>
    <n v="9"/>
    <n v="1998"/>
    <n v="750.24900000000002"/>
  </r>
  <r>
    <x v="17"/>
    <x v="2"/>
    <x v="0"/>
    <x v="0"/>
    <n v="10"/>
    <n v="1860"/>
    <n v="724.65599999999995"/>
  </r>
  <r>
    <x v="17"/>
    <x v="2"/>
    <x v="0"/>
    <x v="1"/>
    <n v="6"/>
    <n v="672"/>
    <n v="202.80960000000002"/>
  </r>
  <r>
    <x v="17"/>
    <x v="2"/>
    <x v="1"/>
    <x v="2"/>
    <n v="10"/>
    <n v="1870"/>
    <n v="616.16500000000008"/>
  </r>
  <r>
    <x v="17"/>
    <x v="2"/>
    <x v="1"/>
    <x v="0"/>
    <n v="6"/>
    <n v="978"/>
    <n v="405.57659999999998"/>
  </r>
  <r>
    <x v="17"/>
    <x v="2"/>
    <x v="1"/>
    <x v="1"/>
    <n v="8"/>
    <n v="1944"/>
    <n v="834.17039999999997"/>
  </r>
  <r>
    <x v="17"/>
    <x v="2"/>
    <x v="2"/>
    <x v="2"/>
    <n v="6"/>
    <n v="1182"/>
    <n v="496.7946"/>
  </r>
  <r>
    <x v="17"/>
    <x v="2"/>
    <x v="2"/>
    <x v="0"/>
    <n v="10"/>
    <n v="2860"/>
    <n v="1138.8520000000001"/>
  </r>
  <r>
    <x v="17"/>
    <x v="2"/>
    <x v="2"/>
    <x v="1"/>
    <n v="9"/>
    <n v="1368"/>
    <n v="421.48079999999999"/>
  </r>
  <r>
    <x v="17"/>
    <x v="3"/>
    <x v="0"/>
    <x v="2"/>
    <n v="6"/>
    <n v="1218"/>
    <n v="441.64679999999998"/>
  </r>
  <r>
    <x v="17"/>
    <x v="3"/>
    <x v="0"/>
    <x v="0"/>
    <n v="10"/>
    <n v="2460"/>
    <n v="774.9"/>
  </r>
  <r>
    <x v="17"/>
    <x v="3"/>
    <x v="0"/>
    <x v="1"/>
    <n v="9"/>
    <n v="2610"/>
    <n v="805.70699999999988"/>
  </r>
  <r>
    <x v="17"/>
    <x v="3"/>
    <x v="1"/>
    <x v="2"/>
    <n v="9"/>
    <n v="1863"/>
    <n v="799.04070000000002"/>
  </r>
  <r>
    <x v="17"/>
    <x v="3"/>
    <x v="1"/>
    <x v="0"/>
    <n v="7"/>
    <n v="1610"/>
    <n v="497.49"/>
  </r>
  <r>
    <x v="17"/>
    <x v="3"/>
    <x v="1"/>
    <x v="1"/>
    <n v="6"/>
    <n v="612"/>
    <n v="237.02759999999998"/>
  </r>
  <r>
    <x v="17"/>
    <x v="3"/>
    <x v="2"/>
    <x v="2"/>
    <n v="7"/>
    <n v="1610"/>
    <n v="593.44600000000003"/>
  </r>
  <r>
    <x v="17"/>
    <x v="3"/>
    <x v="2"/>
    <x v="0"/>
    <n v="8"/>
    <n v="1552"/>
    <n v="615.36800000000005"/>
  </r>
  <r>
    <x v="17"/>
    <x v="3"/>
    <x v="2"/>
    <x v="1"/>
    <n v="10"/>
    <n v="1010"/>
    <n v="401.17200000000003"/>
  </r>
  <r>
    <x v="18"/>
    <x v="0"/>
    <x v="0"/>
    <x v="2"/>
    <n v="6"/>
    <n v="1434"/>
    <n v="614.18219999999997"/>
  </r>
  <r>
    <x v="18"/>
    <x v="0"/>
    <x v="0"/>
    <x v="0"/>
    <n v="9"/>
    <n v="1908"/>
    <n v="800.59679999999992"/>
  </r>
  <r>
    <x v="18"/>
    <x v="0"/>
    <x v="0"/>
    <x v="1"/>
    <n v="7"/>
    <n v="735"/>
    <n v="253.7955"/>
  </r>
  <r>
    <x v="18"/>
    <x v="0"/>
    <x v="1"/>
    <x v="2"/>
    <n v="9"/>
    <n v="1629"/>
    <n v="512.6463"/>
  </r>
  <r>
    <x v="18"/>
    <x v="0"/>
    <x v="1"/>
    <x v="0"/>
    <n v="9"/>
    <n v="1287"/>
    <n v="442.08450000000005"/>
  </r>
  <r>
    <x v="18"/>
    <x v="0"/>
    <x v="1"/>
    <x v="1"/>
    <n v="8"/>
    <n v="936"/>
    <n v="325.72799999999995"/>
  </r>
  <r>
    <x v="18"/>
    <x v="0"/>
    <x v="2"/>
    <x v="2"/>
    <n v="9"/>
    <n v="2106"/>
    <n v="827.65800000000002"/>
  </r>
  <r>
    <x v="18"/>
    <x v="0"/>
    <x v="2"/>
    <x v="0"/>
    <n v="8"/>
    <n v="2040"/>
    <n v="793.35599999999999"/>
  </r>
  <r>
    <x v="18"/>
    <x v="0"/>
    <x v="2"/>
    <x v="1"/>
    <n v="6"/>
    <n v="1578"/>
    <n v="657.07920000000001"/>
  </r>
  <r>
    <x v="18"/>
    <x v="1"/>
    <x v="0"/>
    <x v="2"/>
    <n v="9"/>
    <n v="1449"/>
    <n v="575.39790000000005"/>
  </r>
  <r>
    <x v="18"/>
    <x v="1"/>
    <x v="0"/>
    <x v="0"/>
    <n v="9"/>
    <n v="1170"/>
    <n v="419.79599999999999"/>
  </r>
  <r>
    <x v="18"/>
    <x v="1"/>
    <x v="0"/>
    <x v="1"/>
    <n v="8"/>
    <n v="1040"/>
    <n v="325"/>
  </r>
  <r>
    <x v="18"/>
    <x v="1"/>
    <x v="1"/>
    <x v="2"/>
    <n v="8"/>
    <n v="1736"/>
    <n v="598.91999999999996"/>
  </r>
  <r>
    <x v="18"/>
    <x v="1"/>
    <x v="1"/>
    <x v="0"/>
    <n v="7"/>
    <n v="2100"/>
    <n v="633.99"/>
  </r>
  <r>
    <x v="18"/>
    <x v="1"/>
    <x v="1"/>
    <x v="1"/>
    <n v="10"/>
    <n v="2660"/>
    <n v="954.40800000000002"/>
  </r>
  <r>
    <x v="18"/>
    <x v="1"/>
    <x v="2"/>
    <x v="2"/>
    <n v="6"/>
    <n v="1104"/>
    <n v="452.64"/>
  </r>
  <r>
    <x v="18"/>
    <x v="1"/>
    <x v="2"/>
    <x v="0"/>
    <n v="9"/>
    <n v="2358"/>
    <n v="805.02119999999991"/>
  </r>
  <r>
    <x v="18"/>
    <x v="1"/>
    <x v="2"/>
    <x v="1"/>
    <n v="6"/>
    <n v="852"/>
    <n v="367.63799999999998"/>
  </r>
  <r>
    <x v="18"/>
    <x v="2"/>
    <x v="0"/>
    <x v="2"/>
    <n v="9"/>
    <n v="1233"/>
    <n v="486.41849999999999"/>
  </r>
  <r>
    <x v="18"/>
    <x v="2"/>
    <x v="0"/>
    <x v="0"/>
    <n v="7"/>
    <n v="917"/>
    <n v="300.4092"/>
  </r>
  <r>
    <x v="18"/>
    <x v="2"/>
    <x v="0"/>
    <x v="1"/>
    <n v="6"/>
    <n v="1176"/>
    <n v="460.28640000000001"/>
  </r>
  <r>
    <x v="18"/>
    <x v="2"/>
    <x v="1"/>
    <x v="2"/>
    <n v="8"/>
    <n v="864"/>
    <n v="259.71839999999997"/>
  </r>
  <r>
    <x v="18"/>
    <x v="2"/>
    <x v="1"/>
    <x v="0"/>
    <n v="8"/>
    <n v="1232"/>
    <n v="485.40800000000002"/>
  </r>
  <r>
    <x v="18"/>
    <x v="2"/>
    <x v="1"/>
    <x v="1"/>
    <n v="9"/>
    <n v="1917"/>
    <n v="609.98939999999993"/>
  </r>
  <r>
    <x v="18"/>
    <x v="2"/>
    <x v="2"/>
    <x v="2"/>
    <n v="10"/>
    <n v="2280"/>
    <n v="848.38799999999992"/>
  </r>
  <r>
    <x v="18"/>
    <x v="2"/>
    <x v="2"/>
    <x v="0"/>
    <n v="10"/>
    <n v="1290"/>
    <n v="546.18600000000004"/>
  </r>
  <r>
    <x v="18"/>
    <x v="2"/>
    <x v="2"/>
    <x v="1"/>
    <n v="8"/>
    <n v="1416"/>
    <n v="627.99599999999998"/>
  </r>
  <r>
    <x v="18"/>
    <x v="3"/>
    <x v="0"/>
    <x v="2"/>
    <n v="10"/>
    <n v="2560"/>
    <n v="785.40800000000002"/>
  </r>
  <r>
    <x v="18"/>
    <x v="3"/>
    <x v="0"/>
    <x v="0"/>
    <n v="10"/>
    <n v="1560"/>
    <n v="491.24400000000003"/>
  </r>
  <r>
    <x v="18"/>
    <x v="3"/>
    <x v="0"/>
    <x v="1"/>
    <n v="8"/>
    <n v="2256"/>
    <n v="819.37920000000008"/>
  </r>
  <r>
    <x v="18"/>
    <x v="3"/>
    <x v="1"/>
    <x v="2"/>
    <n v="10"/>
    <n v="2120"/>
    <n v="937.88800000000003"/>
  </r>
  <r>
    <x v="18"/>
    <x v="3"/>
    <x v="1"/>
    <x v="0"/>
    <n v="10"/>
    <n v="1160"/>
    <n v="404.72399999999999"/>
  </r>
  <r>
    <x v="18"/>
    <x v="3"/>
    <x v="1"/>
    <x v="1"/>
    <n v="7"/>
    <n v="994"/>
    <n v="369.96679999999998"/>
  </r>
  <r>
    <x v="18"/>
    <x v="3"/>
    <x v="2"/>
    <x v="2"/>
    <n v="9"/>
    <n v="2034"/>
    <n v="671.01660000000004"/>
  </r>
  <r>
    <x v="18"/>
    <x v="3"/>
    <x v="2"/>
    <x v="0"/>
    <n v="6"/>
    <n v="1668"/>
    <n v="649.35239999999999"/>
  </r>
  <r>
    <x v="18"/>
    <x v="3"/>
    <x v="2"/>
    <x v="1"/>
    <n v="6"/>
    <n v="1194"/>
    <n v="362.4984"/>
  </r>
  <r>
    <x v="19"/>
    <x v="0"/>
    <x v="0"/>
    <x v="2"/>
    <n v="8"/>
    <n v="1520"/>
    <n v="638.55199999999991"/>
  </r>
  <r>
    <x v="19"/>
    <x v="0"/>
    <x v="0"/>
    <x v="0"/>
    <n v="8"/>
    <n v="896"/>
    <n v="307.77600000000001"/>
  </r>
  <r>
    <x v="19"/>
    <x v="0"/>
    <x v="0"/>
    <x v="1"/>
    <n v="10"/>
    <n v="1870"/>
    <n v="645.33699999999999"/>
  </r>
  <r>
    <x v="19"/>
    <x v="0"/>
    <x v="1"/>
    <x v="2"/>
    <n v="9"/>
    <n v="1395"/>
    <n v="594.27"/>
  </r>
  <r>
    <x v="19"/>
    <x v="0"/>
    <x v="1"/>
    <x v="0"/>
    <n v="6"/>
    <n v="1668"/>
    <n v="556.11119999999994"/>
  </r>
  <r>
    <x v="19"/>
    <x v="0"/>
    <x v="1"/>
    <x v="1"/>
    <n v="8"/>
    <n v="944"/>
    <n v="355.79360000000003"/>
  </r>
  <r>
    <x v="19"/>
    <x v="0"/>
    <x v="2"/>
    <x v="2"/>
    <n v="9"/>
    <n v="1881"/>
    <n v="789.2675999999999"/>
  </r>
  <r>
    <x v="19"/>
    <x v="0"/>
    <x v="2"/>
    <x v="0"/>
    <n v="9"/>
    <n v="1674"/>
    <n v="503.87399999999997"/>
  </r>
  <r>
    <x v="19"/>
    <x v="0"/>
    <x v="2"/>
    <x v="1"/>
    <n v="7"/>
    <n v="1316"/>
    <n v="450.59839999999997"/>
  </r>
  <r>
    <x v="19"/>
    <x v="1"/>
    <x v="0"/>
    <x v="2"/>
    <n v="8"/>
    <n v="2304"/>
    <n v="794.64959999999996"/>
  </r>
  <r>
    <x v="19"/>
    <x v="1"/>
    <x v="0"/>
    <x v="0"/>
    <n v="7"/>
    <n v="1267"/>
    <n v="423.05129999999997"/>
  </r>
  <r>
    <x v="19"/>
    <x v="1"/>
    <x v="0"/>
    <x v="1"/>
    <n v="10"/>
    <n v="1200"/>
    <n v="465.24"/>
  </r>
  <r>
    <x v="19"/>
    <x v="1"/>
    <x v="1"/>
    <x v="2"/>
    <n v="6"/>
    <n v="948"/>
    <n v="374.17559999999997"/>
  </r>
  <r>
    <x v="19"/>
    <x v="1"/>
    <x v="1"/>
    <x v="0"/>
    <n v="6"/>
    <n v="1194"/>
    <n v="510.435"/>
  </r>
  <r>
    <x v="19"/>
    <x v="1"/>
    <x v="1"/>
    <x v="1"/>
    <n v="10"/>
    <n v="1630"/>
    <n v="535.61800000000005"/>
  </r>
  <r>
    <x v="19"/>
    <x v="1"/>
    <x v="2"/>
    <x v="2"/>
    <n v="7"/>
    <n v="1302"/>
    <n v="499.44720000000001"/>
  </r>
  <r>
    <x v="19"/>
    <x v="1"/>
    <x v="2"/>
    <x v="0"/>
    <n v="6"/>
    <n v="1368"/>
    <n v="504.92879999999997"/>
  </r>
  <r>
    <x v="19"/>
    <x v="1"/>
    <x v="2"/>
    <x v="1"/>
    <n v="6"/>
    <n v="720"/>
    <n v="272.30399999999997"/>
  </r>
  <r>
    <x v="19"/>
    <x v="2"/>
    <x v="0"/>
    <x v="2"/>
    <n v="6"/>
    <n v="822"/>
    <n v="352.63799999999998"/>
  </r>
  <r>
    <x v="19"/>
    <x v="2"/>
    <x v="0"/>
    <x v="0"/>
    <n v="8"/>
    <n v="1616"/>
    <n v="507.90880000000004"/>
  </r>
  <r>
    <x v="19"/>
    <x v="2"/>
    <x v="0"/>
    <x v="1"/>
    <n v="6"/>
    <n v="684"/>
    <n v="268.67519999999996"/>
  </r>
  <r>
    <x v="19"/>
    <x v="2"/>
    <x v="1"/>
    <x v="2"/>
    <n v="7"/>
    <n v="980"/>
    <n v="307.72000000000003"/>
  </r>
  <r>
    <x v="19"/>
    <x v="2"/>
    <x v="1"/>
    <x v="0"/>
    <n v="10"/>
    <n v="1090"/>
    <n v="409.62200000000001"/>
  </r>
  <r>
    <x v="19"/>
    <x v="2"/>
    <x v="1"/>
    <x v="1"/>
    <n v="10"/>
    <n v="1090"/>
    <n v="421.39400000000001"/>
  </r>
  <r>
    <x v="19"/>
    <x v="2"/>
    <x v="2"/>
    <x v="2"/>
    <n v="7"/>
    <n v="861"/>
    <n v="385.29750000000001"/>
  </r>
  <r>
    <x v="19"/>
    <x v="2"/>
    <x v="2"/>
    <x v="0"/>
    <n v="9"/>
    <n v="2079"/>
    <n v="919.1259"/>
  </r>
  <r>
    <x v="19"/>
    <x v="2"/>
    <x v="2"/>
    <x v="1"/>
    <n v="10"/>
    <n v="2220"/>
    <n v="889.99799999999993"/>
  </r>
  <r>
    <x v="19"/>
    <x v="3"/>
    <x v="0"/>
    <x v="2"/>
    <n v="8"/>
    <n v="1024"/>
    <n v="458.44479999999999"/>
  </r>
  <r>
    <x v="19"/>
    <x v="3"/>
    <x v="0"/>
    <x v="0"/>
    <n v="10"/>
    <n v="1650"/>
    <n v="705.87"/>
  </r>
  <r>
    <x v="19"/>
    <x v="3"/>
    <x v="0"/>
    <x v="1"/>
    <n v="6"/>
    <n v="678"/>
    <n v="213.90899999999999"/>
  </r>
  <r>
    <x v="19"/>
    <x v="3"/>
    <x v="1"/>
    <x v="2"/>
    <n v="6"/>
    <n v="1764"/>
    <n v="767.69279999999992"/>
  </r>
  <r>
    <x v="19"/>
    <x v="3"/>
    <x v="1"/>
    <x v="0"/>
    <n v="9"/>
    <n v="2259"/>
    <n v="687.63959999999997"/>
  </r>
  <r>
    <x v="19"/>
    <x v="3"/>
    <x v="1"/>
    <x v="1"/>
    <n v="9"/>
    <n v="1899"/>
    <n v="684.39959999999996"/>
  </r>
  <r>
    <x v="19"/>
    <x v="3"/>
    <x v="2"/>
    <x v="2"/>
    <n v="7"/>
    <n v="889"/>
    <n v="290.70300000000003"/>
  </r>
  <r>
    <x v="19"/>
    <x v="3"/>
    <x v="2"/>
    <x v="0"/>
    <n v="6"/>
    <n v="804"/>
    <n v="295.38960000000003"/>
  </r>
  <r>
    <x v="19"/>
    <x v="3"/>
    <x v="2"/>
    <x v="1"/>
    <n v="7"/>
    <n v="1064"/>
    <n v="413.47039999999998"/>
  </r>
  <r>
    <x v="20"/>
    <x v="0"/>
    <x v="0"/>
    <x v="2"/>
    <n v="10"/>
    <n v="1150"/>
    <n v="360.87"/>
  </r>
  <r>
    <x v="20"/>
    <x v="0"/>
    <x v="0"/>
    <x v="0"/>
    <n v="10"/>
    <n v="2040"/>
    <n v="764.38799999999992"/>
  </r>
  <r>
    <x v="20"/>
    <x v="0"/>
    <x v="0"/>
    <x v="1"/>
    <n v="8"/>
    <n v="1984"/>
    <n v="779.91039999999998"/>
  </r>
  <r>
    <x v="20"/>
    <x v="0"/>
    <x v="1"/>
    <x v="2"/>
    <n v="9"/>
    <n v="1539"/>
    <n v="651.3048"/>
  </r>
  <r>
    <x v="20"/>
    <x v="0"/>
    <x v="1"/>
    <x v="0"/>
    <n v="9"/>
    <n v="2277"/>
    <n v="1024.4223"/>
  </r>
  <r>
    <x v="20"/>
    <x v="0"/>
    <x v="1"/>
    <x v="1"/>
    <n v="9"/>
    <n v="1305"/>
    <n v="516.64949999999999"/>
  </r>
  <r>
    <x v="20"/>
    <x v="0"/>
    <x v="2"/>
    <x v="2"/>
    <n v="9"/>
    <n v="1710"/>
    <n v="558.65700000000004"/>
  </r>
  <r>
    <x v="20"/>
    <x v="0"/>
    <x v="2"/>
    <x v="0"/>
    <n v="6"/>
    <n v="852"/>
    <n v="311.49119999999999"/>
  </r>
  <r>
    <x v="20"/>
    <x v="0"/>
    <x v="2"/>
    <x v="1"/>
    <n v="6"/>
    <n v="996"/>
    <n v="391.32840000000004"/>
  </r>
  <r>
    <x v="20"/>
    <x v="1"/>
    <x v="0"/>
    <x v="2"/>
    <n v="7"/>
    <n v="1008"/>
    <n v="335.86559999999997"/>
  </r>
  <r>
    <x v="20"/>
    <x v="1"/>
    <x v="0"/>
    <x v="0"/>
    <n v="6"/>
    <n v="1194"/>
    <n v="536.82240000000002"/>
  </r>
  <r>
    <x v="20"/>
    <x v="1"/>
    <x v="0"/>
    <x v="1"/>
    <n v="8"/>
    <n v="1736"/>
    <n v="718.18320000000006"/>
  </r>
  <r>
    <x v="20"/>
    <x v="1"/>
    <x v="1"/>
    <x v="2"/>
    <n v="6"/>
    <n v="1170"/>
    <n v="394.875"/>
  </r>
  <r>
    <x v="20"/>
    <x v="1"/>
    <x v="1"/>
    <x v="0"/>
    <n v="8"/>
    <n v="1320"/>
    <n v="469.26"/>
  </r>
  <r>
    <x v="20"/>
    <x v="1"/>
    <x v="1"/>
    <x v="1"/>
    <n v="6"/>
    <n v="1050"/>
    <n v="377.47499999999997"/>
  </r>
  <r>
    <x v="20"/>
    <x v="1"/>
    <x v="2"/>
    <x v="2"/>
    <n v="9"/>
    <n v="909"/>
    <n v="396.41489999999999"/>
  </r>
  <r>
    <x v="20"/>
    <x v="1"/>
    <x v="2"/>
    <x v="0"/>
    <n v="7"/>
    <n v="1036"/>
    <n v="403.93640000000005"/>
  </r>
  <r>
    <x v="20"/>
    <x v="1"/>
    <x v="2"/>
    <x v="1"/>
    <n v="9"/>
    <n v="1647"/>
    <n v="698.65740000000005"/>
  </r>
  <r>
    <x v="20"/>
    <x v="2"/>
    <x v="0"/>
    <x v="2"/>
    <n v="10"/>
    <n v="2220"/>
    <n v="992.56200000000001"/>
  </r>
  <r>
    <x v="20"/>
    <x v="2"/>
    <x v="0"/>
    <x v="0"/>
    <n v="6"/>
    <n v="1776"/>
    <n v="659.42880000000002"/>
  </r>
  <r>
    <x v="20"/>
    <x v="2"/>
    <x v="0"/>
    <x v="1"/>
    <n v="7"/>
    <n v="1246"/>
    <n v="394.23439999999999"/>
  </r>
  <r>
    <x v="20"/>
    <x v="2"/>
    <x v="1"/>
    <x v="2"/>
    <n v="10"/>
    <n v="1590"/>
    <n v="557.77200000000005"/>
  </r>
  <r>
    <x v="20"/>
    <x v="2"/>
    <x v="1"/>
    <x v="0"/>
    <n v="9"/>
    <n v="945"/>
    <n v="312.03899999999999"/>
  </r>
  <r>
    <x v="20"/>
    <x v="2"/>
    <x v="1"/>
    <x v="1"/>
    <n v="6"/>
    <n v="978"/>
    <n v="383.96280000000002"/>
  </r>
  <r>
    <x v="20"/>
    <x v="2"/>
    <x v="2"/>
    <x v="2"/>
    <n v="7"/>
    <n v="1330"/>
    <n v="457.65300000000002"/>
  </r>
  <r>
    <x v="20"/>
    <x v="2"/>
    <x v="2"/>
    <x v="0"/>
    <n v="7"/>
    <n v="826"/>
    <n v="327.83939999999996"/>
  </r>
  <r>
    <x v="20"/>
    <x v="2"/>
    <x v="2"/>
    <x v="1"/>
    <n v="7"/>
    <n v="1127"/>
    <n v="438.9665"/>
  </r>
  <r>
    <x v="20"/>
    <x v="3"/>
    <x v="0"/>
    <x v="2"/>
    <n v="6"/>
    <n v="1572"/>
    <n v="549.2568"/>
  </r>
  <r>
    <x v="20"/>
    <x v="3"/>
    <x v="0"/>
    <x v="0"/>
    <n v="9"/>
    <n v="2610"/>
    <n v="1099.0709999999999"/>
  </r>
  <r>
    <x v="20"/>
    <x v="3"/>
    <x v="0"/>
    <x v="1"/>
    <n v="7"/>
    <n v="1540"/>
    <n v="658.19600000000003"/>
  </r>
  <r>
    <x v="20"/>
    <x v="3"/>
    <x v="1"/>
    <x v="2"/>
    <n v="8"/>
    <n v="1624"/>
    <n v="626.05200000000002"/>
  </r>
  <r>
    <x v="20"/>
    <x v="3"/>
    <x v="1"/>
    <x v="0"/>
    <n v="8"/>
    <n v="1008"/>
    <n v="364.2912"/>
  </r>
  <r>
    <x v="20"/>
    <x v="3"/>
    <x v="1"/>
    <x v="1"/>
    <n v="7"/>
    <n v="1596"/>
    <n v="513.43319999999994"/>
  </r>
  <r>
    <x v="20"/>
    <x v="3"/>
    <x v="2"/>
    <x v="2"/>
    <n v="7"/>
    <n v="1743"/>
    <n v="727.8768"/>
  </r>
  <r>
    <x v="20"/>
    <x v="3"/>
    <x v="2"/>
    <x v="0"/>
    <n v="8"/>
    <n v="1368"/>
    <n v="432.69840000000005"/>
  </r>
  <r>
    <x v="20"/>
    <x v="3"/>
    <x v="2"/>
    <x v="1"/>
    <n v="8"/>
    <n v="2248"/>
    <n v="818.94640000000004"/>
  </r>
  <r>
    <x v="21"/>
    <x v="0"/>
    <x v="0"/>
    <x v="2"/>
    <n v="10"/>
    <n v="1940"/>
    <n v="695.10199999999998"/>
  </r>
  <r>
    <x v="21"/>
    <x v="0"/>
    <x v="0"/>
    <x v="0"/>
    <n v="8"/>
    <n v="2088"/>
    <n v="732.05280000000005"/>
  </r>
  <r>
    <x v="21"/>
    <x v="0"/>
    <x v="0"/>
    <x v="1"/>
    <n v="8"/>
    <n v="1416"/>
    <n v="583.81679999999994"/>
  </r>
  <r>
    <x v="21"/>
    <x v="0"/>
    <x v="1"/>
    <x v="2"/>
    <n v="9"/>
    <n v="1143"/>
    <n v="489.20400000000001"/>
  </r>
  <r>
    <x v="21"/>
    <x v="0"/>
    <x v="1"/>
    <x v="0"/>
    <n v="10"/>
    <n v="1760"/>
    <n v="678.65599999999995"/>
  </r>
  <r>
    <x v="21"/>
    <x v="0"/>
    <x v="1"/>
    <x v="1"/>
    <n v="9"/>
    <n v="1431"/>
    <n v="642.66210000000001"/>
  </r>
  <r>
    <x v="21"/>
    <x v="0"/>
    <x v="2"/>
    <x v="2"/>
    <n v="7"/>
    <n v="1197"/>
    <n v="538.05150000000003"/>
  </r>
  <r>
    <x v="21"/>
    <x v="0"/>
    <x v="2"/>
    <x v="0"/>
    <n v="6"/>
    <n v="1632"/>
    <n v="544.59839999999997"/>
  </r>
  <r>
    <x v="21"/>
    <x v="0"/>
    <x v="2"/>
    <x v="1"/>
    <n v="6"/>
    <n v="1674"/>
    <n v="583.38900000000001"/>
  </r>
  <r>
    <x v="21"/>
    <x v="1"/>
    <x v="0"/>
    <x v="2"/>
    <n v="6"/>
    <n v="1206"/>
    <n v="512.30880000000002"/>
  </r>
  <r>
    <x v="21"/>
    <x v="1"/>
    <x v="0"/>
    <x v="0"/>
    <n v="9"/>
    <n v="1881"/>
    <n v="706.87980000000005"/>
  </r>
  <r>
    <x v="21"/>
    <x v="1"/>
    <x v="0"/>
    <x v="1"/>
    <n v="6"/>
    <n v="1158"/>
    <n v="416.76420000000002"/>
  </r>
  <r>
    <x v="21"/>
    <x v="1"/>
    <x v="1"/>
    <x v="2"/>
    <n v="7"/>
    <n v="1379"/>
    <n v="605.24310000000003"/>
  </r>
  <r>
    <x v="21"/>
    <x v="1"/>
    <x v="1"/>
    <x v="0"/>
    <n v="6"/>
    <n v="1650"/>
    <n v="688.71"/>
  </r>
  <r>
    <x v="21"/>
    <x v="1"/>
    <x v="1"/>
    <x v="1"/>
    <n v="6"/>
    <n v="654"/>
    <n v="203.26320000000001"/>
  </r>
  <r>
    <x v="21"/>
    <x v="1"/>
    <x v="2"/>
    <x v="2"/>
    <n v="9"/>
    <n v="1971"/>
    <n v="818.16210000000001"/>
  </r>
  <r>
    <x v="21"/>
    <x v="1"/>
    <x v="2"/>
    <x v="0"/>
    <n v="9"/>
    <n v="2637"/>
    <n v="1096.992"/>
  </r>
  <r>
    <x v="21"/>
    <x v="1"/>
    <x v="2"/>
    <x v="1"/>
    <n v="6"/>
    <n v="1158"/>
    <n v="355.39019999999999"/>
  </r>
  <r>
    <x v="21"/>
    <x v="2"/>
    <x v="0"/>
    <x v="2"/>
    <n v="6"/>
    <n v="744"/>
    <n v="256.38240000000002"/>
  </r>
  <r>
    <x v="21"/>
    <x v="2"/>
    <x v="0"/>
    <x v="0"/>
    <n v="10"/>
    <n v="2610"/>
    <n v="877.221"/>
  </r>
  <r>
    <x v="21"/>
    <x v="2"/>
    <x v="0"/>
    <x v="1"/>
    <n v="7"/>
    <n v="1869"/>
    <n v="735.63840000000005"/>
  </r>
  <r>
    <x v="21"/>
    <x v="2"/>
    <x v="1"/>
    <x v="2"/>
    <n v="8"/>
    <n v="1056"/>
    <n v="446.05439999999999"/>
  </r>
  <r>
    <x v="21"/>
    <x v="2"/>
    <x v="1"/>
    <x v="0"/>
    <n v="7"/>
    <n v="1848"/>
    <n v="581.56560000000002"/>
  </r>
  <r>
    <x v="21"/>
    <x v="2"/>
    <x v="1"/>
    <x v="1"/>
    <n v="6"/>
    <n v="1152"/>
    <n v="474.8544"/>
  </r>
  <r>
    <x v="21"/>
    <x v="2"/>
    <x v="2"/>
    <x v="2"/>
    <n v="10"/>
    <n v="1670"/>
    <n v="613.05700000000002"/>
  </r>
  <r>
    <x v="21"/>
    <x v="2"/>
    <x v="2"/>
    <x v="0"/>
    <n v="6"/>
    <n v="1428"/>
    <n v="532.21559999999999"/>
  </r>
  <r>
    <x v="21"/>
    <x v="2"/>
    <x v="2"/>
    <x v="1"/>
    <n v="9"/>
    <n v="927"/>
    <n v="373.02479999999997"/>
  </r>
  <r>
    <x v="21"/>
    <x v="3"/>
    <x v="0"/>
    <x v="2"/>
    <n v="9"/>
    <n v="981"/>
    <n v="370.62180000000001"/>
  </r>
  <r>
    <x v="21"/>
    <x v="3"/>
    <x v="0"/>
    <x v="0"/>
    <n v="6"/>
    <n v="1146"/>
    <n v="390.44220000000001"/>
  </r>
  <r>
    <x v="21"/>
    <x v="3"/>
    <x v="0"/>
    <x v="1"/>
    <n v="8"/>
    <n v="1856"/>
    <n v="572.3904"/>
  </r>
  <r>
    <x v="21"/>
    <x v="3"/>
    <x v="1"/>
    <x v="2"/>
    <n v="8"/>
    <n v="1624"/>
    <n v="603.15359999999998"/>
  </r>
  <r>
    <x v="21"/>
    <x v="3"/>
    <x v="1"/>
    <x v="0"/>
    <n v="10"/>
    <n v="2890"/>
    <n v="958.61299999999994"/>
  </r>
  <r>
    <x v="21"/>
    <x v="3"/>
    <x v="1"/>
    <x v="1"/>
    <n v="8"/>
    <n v="1680"/>
    <n v="648.98399999999992"/>
  </r>
  <r>
    <x v="21"/>
    <x v="3"/>
    <x v="2"/>
    <x v="2"/>
    <n v="8"/>
    <n v="1352"/>
    <n v="542.96320000000003"/>
  </r>
  <r>
    <x v="21"/>
    <x v="3"/>
    <x v="2"/>
    <x v="0"/>
    <n v="9"/>
    <n v="2529"/>
    <n v="1095.3099"/>
  </r>
  <r>
    <x v="21"/>
    <x v="3"/>
    <x v="2"/>
    <x v="1"/>
    <n v="9"/>
    <n v="1710"/>
    <n v="703.49400000000003"/>
  </r>
  <r>
    <x v="22"/>
    <x v="0"/>
    <x v="0"/>
    <x v="2"/>
    <n v="9"/>
    <n v="1197"/>
    <n v="536.37570000000005"/>
  </r>
  <r>
    <x v="22"/>
    <x v="0"/>
    <x v="0"/>
    <x v="0"/>
    <n v="6"/>
    <n v="1488"/>
    <n v="495.80160000000001"/>
  </r>
  <r>
    <x v="22"/>
    <x v="0"/>
    <x v="0"/>
    <x v="1"/>
    <n v="9"/>
    <n v="1782"/>
    <n v="742.02480000000003"/>
  </r>
  <r>
    <x v="22"/>
    <x v="0"/>
    <x v="1"/>
    <x v="2"/>
    <n v="7"/>
    <n v="987"/>
    <n v="436.7475"/>
  </r>
  <r>
    <x v="22"/>
    <x v="0"/>
    <x v="1"/>
    <x v="0"/>
    <n v="6"/>
    <n v="1248"/>
    <n v="548.37120000000004"/>
  </r>
  <r>
    <x v="22"/>
    <x v="0"/>
    <x v="1"/>
    <x v="1"/>
    <n v="6"/>
    <n v="1632"/>
    <n v="683.97119999999995"/>
  </r>
  <r>
    <x v="22"/>
    <x v="0"/>
    <x v="2"/>
    <x v="2"/>
    <n v="6"/>
    <n v="1278"/>
    <n v="475.28820000000002"/>
  </r>
  <r>
    <x v="22"/>
    <x v="0"/>
    <x v="2"/>
    <x v="0"/>
    <n v="8"/>
    <n v="2280"/>
    <n v="737.58"/>
  </r>
  <r>
    <x v="22"/>
    <x v="0"/>
    <x v="2"/>
    <x v="1"/>
    <n v="8"/>
    <n v="2024"/>
    <n v="855.54480000000001"/>
  </r>
  <r>
    <x v="22"/>
    <x v="1"/>
    <x v="0"/>
    <x v="2"/>
    <n v="9"/>
    <n v="2043"/>
    <n v="913.01670000000001"/>
  </r>
  <r>
    <x v="22"/>
    <x v="1"/>
    <x v="0"/>
    <x v="0"/>
    <n v="10"/>
    <n v="1360"/>
    <n v="431.66400000000004"/>
  </r>
  <r>
    <x v="22"/>
    <x v="1"/>
    <x v="0"/>
    <x v="1"/>
    <n v="9"/>
    <n v="2349"/>
    <n v="732.88800000000003"/>
  </r>
  <r>
    <x v="22"/>
    <x v="1"/>
    <x v="1"/>
    <x v="2"/>
    <n v="10"/>
    <n v="1880"/>
    <n v="781.14"/>
  </r>
  <r>
    <x v="22"/>
    <x v="1"/>
    <x v="1"/>
    <x v="0"/>
    <n v="7"/>
    <n v="707"/>
    <n v="230.41130000000001"/>
  </r>
  <r>
    <x v="22"/>
    <x v="1"/>
    <x v="1"/>
    <x v="1"/>
    <n v="10"/>
    <n v="1960"/>
    <n v="813.4"/>
  </r>
  <r>
    <x v="22"/>
    <x v="1"/>
    <x v="2"/>
    <x v="2"/>
    <n v="10"/>
    <n v="2090"/>
    <n v="852.51099999999997"/>
  </r>
  <r>
    <x v="22"/>
    <x v="1"/>
    <x v="2"/>
    <x v="0"/>
    <n v="9"/>
    <n v="1161"/>
    <n v="445.7079"/>
  </r>
  <r>
    <x v="22"/>
    <x v="1"/>
    <x v="2"/>
    <x v="1"/>
    <n v="10"/>
    <n v="1390"/>
    <n v="548.21600000000001"/>
  </r>
  <r>
    <x v="22"/>
    <x v="2"/>
    <x v="0"/>
    <x v="2"/>
    <n v="9"/>
    <n v="2511"/>
    <n v="963.9729000000001"/>
  </r>
  <r>
    <x v="22"/>
    <x v="2"/>
    <x v="0"/>
    <x v="0"/>
    <n v="9"/>
    <n v="1557"/>
    <n v="653.78430000000003"/>
  </r>
  <r>
    <x v="22"/>
    <x v="2"/>
    <x v="0"/>
    <x v="1"/>
    <n v="9"/>
    <n v="945"/>
    <n v="287.09100000000001"/>
  </r>
  <r>
    <x v="22"/>
    <x v="2"/>
    <x v="1"/>
    <x v="2"/>
    <n v="9"/>
    <n v="1098"/>
    <n v="423.16920000000005"/>
  </r>
  <r>
    <x v="22"/>
    <x v="2"/>
    <x v="1"/>
    <x v="0"/>
    <n v="8"/>
    <n v="1592"/>
    <n v="657.65520000000004"/>
  </r>
  <r>
    <x v="22"/>
    <x v="2"/>
    <x v="1"/>
    <x v="1"/>
    <n v="6"/>
    <n v="1098"/>
    <n v="392.53499999999997"/>
  </r>
  <r>
    <x v="22"/>
    <x v="2"/>
    <x v="2"/>
    <x v="2"/>
    <n v="9"/>
    <n v="1962"/>
    <n v="594.48599999999999"/>
  </r>
  <r>
    <x v="22"/>
    <x v="2"/>
    <x v="2"/>
    <x v="0"/>
    <n v="8"/>
    <n v="1016"/>
    <n v="393.59840000000003"/>
  </r>
  <r>
    <x v="22"/>
    <x v="2"/>
    <x v="2"/>
    <x v="1"/>
    <n v="10"/>
    <n v="1210"/>
    <n v="368.80799999999999"/>
  </r>
  <r>
    <x v="22"/>
    <x v="3"/>
    <x v="0"/>
    <x v="2"/>
    <n v="9"/>
    <n v="1305"/>
    <n v="465.62400000000002"/>
  </r>
  <r>
    <x v="22"/>
    <x v="3"/>
    <x v="0"/>
    <x v="0"/>
    <n v="8"/>
    <n v="1872"/>
    <n v="757.97280000000001"/>
  </r>
  <r>
    <x v="22"/>
    <x v="3"/>
    <x v="0"/>
    <x v="1"/>
    <n v="8"/>
    <n v="1032"/>
    <n v="423.73920000000004"/>
  </r>
  <r>
    <x v="22"/>
    <x v="3"/>
    <x v="1"/>
    <x v="2"/>
    <n v="8"/>
    <n v="1184"/>
    <n v="463.65440000000001"/>
  </r>
  <r>
    <x v="22"/>
    <x v="3"/>
    <x v="1"/>
    <x v="0"/>
    <n v="10"/>
    <n v="1430"/>
    <n v="586.15699999999993"/>
  </r>
  <r>
    <x v="22"/>
    <x v="3"/>
    <x v="1"/>
    <x v="1"/>
    <n v="8"/>
    <n v="2368"/>
    <n v="771.25760000000002"/>
  </r>
  <r>
    <x v="22"/>
    <x v="3"/>
    <x v="2"/>
    <x v="2"/>
    <n v="10"/>
    <n v="2540"/>
    <n v="834.89800000000002"/>
  </r>
  <r>
    <x v="22"/>
    <x v="3"/>
    <x v="2"/>
    <x v="0"/>
    <n v="7"/>
    <n v="994"/>
    <n v="417.97699999999998"/>
  </r>
  <r>
    <x v="22"/>
    <x v="3"/>
    <x v="2"/>
    <x v="1"/>
    <n v="10"/>
    <n v="1220"/>
    <n v="547.65800000000002"/>
  </r>
  <r>
    <x v="23"/>
    <x v="0"/>
    <x v="0"/>
    <x v="2"/>
    <n v="7"/>
    <n v="2016"/>
    <n v="888.048"/>
  </r>
  <r>
    <x v="23"/>
    <x v="0"/>
    <x v="0"/>
    <x v="0"/>
    <n v="10"/>
    <n v="1630"/>
    <n v="617.93299999999999"/>
  </r>
  <r>
    <x v="23"/>
    <x v="0"/>
    <x v="0"/>
    <x v="1"/>
    <n v="10"/>
    <n v="1180"/>
    <n v="369.10400000000004"/>
  </r>
  <r>
    <x v="23"/>
    <x v="0"/>
    <x v="1"/>
    <x v="2"/>
    <n v="6"/>
    <n v="1302"/>
    <n v="444.11220000000003"/>
  </r>
  <r>
    <x v="23"/>
    <x v="0"/>
    <x v="1"/>
    <x v="0"/>
    <n v="10"/>
    <n v="1730"/>
    <n v="739.40200000000004"/>
  </r>
  <r>
    <x v="23"/>
    <x v="0"/>
    <x v="1"/>
    <x v="1"/>
    <n v="9"/>
    <n v="2646"/>
    <n v="1056.8124"/>
  </r>
  <r>
    <x v="23"/>
    <x v="0"/>
    <x v="2"/>
    <x v="2"/>
    <n v="7"/>
    <n v="1190"/>
    <n v="367.35299999999995"/>
  </r>
  <r>
    <x v="23"/>
    <x v="0"/>
    <x v="2"/>
    <x v="0"/>
    <n v="10"/>
    <n v="2310"/>
    <n v="944.09699999999998"/>
  </r>
  <r>
    <x v="23"/>
    <x v="0"/>
    <x v="2"/>
    <x v="1"/>
    <n v="6"/>
    <n v="882"/>
    <n v="332.51400000000001"/>
  </r>
  <r>
    <x v="23"/>
    <x v="1"/>
    <x v="0"/>
    <x v="2"/>
    <n v="6"/>
    <n v="1776"/>
    <n v="735.61919999999998"/>
  </r>
  <r>
    <x v="23"/>
    <x v="1"/>
    <x v="0"/>
    <x v="0"/>
    <n v="9"/>
    <n v="2286"/>
    <n v="990.52380000000005"/>
  </r>
  <r>
    <x v="23"/>
    <x v="1"/>
    <x v="0"/>
    <x v="1"/>
    <n v="6"/>
    <n v="1206"/>
    <n v="540.28800000000001"/>
  </r>
  <r>
    <x v="23"/>
    <x v="1"/>
    <x v="1"/>
    <x v="2"/>
    <n v="9"/>
    <n v="945"/>
    <n v="397.93949999999995"/>
  </r>
  <r>
    <x v="23"/>
    <x v="1"/>
    <x v="1"/>
    <x v="0"/>
    <n v="8"/>
    <n v="1840"/>
    <n v="634.98400000000004"/>
  </r>
  <r>
    <x v="23"/>
    <x v="1"/>
    <x v="1"/>
    <x v="1"/>
    <n v="10"/>
    <n v="2250"/>
    <n v="1012.05"/>
  </r>
  <r>
    <x v="23"/>
    <x v="1"/>
    <x v="2"/>
    <x v="2"/>
    <n v="9"/>
    <n v="2007"/>
    <n v="631.60289999999998"/>
  </r>
  <r>
    <x v="23"/>
    <x v="1"/>
    <x v="2"/>
    <x v="0"/>
    <n v="8"/>
    <n v="1976"/>
    <n v="794.74720000000002"/>
  </r>
  <r>
    <x v="23"/>
    <x v="1"/>
    <x v="2"/>
    <x v="1"/>
    <n v="8"/>
    <n v="1864"/>
    <n v="604.49519999999995"/>
  </r>
  <r>
    <x v="23"/>
    <x v="2"/>
    <x v="0"/>
    <x v="2"/>
    <n v="7"/>
    <n v="1988"/>
    <n v="866.96679999999992"/>
  </r>
  <r>
    <x v="23"/>
    <x v="2"/>
    <x v="0"/>
    <x v="0"/>
    <n v="8"/>
    <n v="1352"/>
    <n v="523.49440000000004"/>
  </r>
  <r>
    <x v="23"/>
    <x v="2"/>
    <x v="0"/>
    <x v="1"/>
    <n v="10"/>
    <n v="1020"/>
    <n v="352.91999999999996"/>
  </r>
  <r>
    <x v="23"/>
    <x v="2"/>
    <x v="1"/>
    <x v="2"/>
    <n v="9"/>
    <n v="2142"/>
    <n v="893.21399999999994"/>
  </r>
  <r>
    <x v="23"/>
    <x v="2"/>
    <x v="1"/>
    <x v="0"/>
    <n v="6"/>
    <n v="1638"/>
    <n v="733.005"/>
  </r>
  <r>
    <x v="23"/>
    <x v="2"/>
    <x v="1"/>
    <x v="1"/>
    <n v="7"/>
    <n v="1113"/>
    <n v="357.71820000000002"/>
  </r>
  <r>
    <x v="23"/>
    <x v="2"/>
    <x v="2"/>
    <x v="2"/>
    <n v="8"/>
    <n v="1784"/>
    <n v="724.30400000000009"/>
  </r>
  <r>
    <x v="23"/>
    <x v="2"/>
    <x v="2"/>
    <x v="0"/>
    <n v="9"/>
    <n v="2322"/>
    <n v="1005.8903999999999"/>
  </r>
  <r>
    <x v="23"/>
    <x v="2"/>
    <x v="2"/>
    <x v="1"/>
    <n v="7"/>
    <n v="1302"/>
    <n v="490.59360000000004"/>
  </r>
  <r>
    <x v="23"/>
    <x v="3"/>
    <x v="0"/>
    <x v="2"/>
    <n v="9"/>
    <n v="900"/>
    <n v="281.33999999999997"/>
  </r>
  <r>
    <x v="23"/>
    <x v="3"/>
    <x v="0"/>
    <x v="0"/>
    <n v="8"/>
    <n v="1384"/>
    <n v="427.7944"/>
  </r>
  <r>
    <x v="23"/>
    <x v="3"/>
    <x v="0"/>
    <x v="1"/>
    <n v="6"/>
    <n v="852"/>
    <n v="368.916"/>
  </r>
  <r>
    <x v="23"/>
    <x v="3"/>
    <x v="1"/>
    <x v="2"/>
    <n v="8"/>
    <n v="1168"/>
    <n v="444.19040000000001"/>
  </r>
  <r>
    <x v="23"/>
    <x v="3"/>
    <x v="1"/>
    <x v="0"/>
    <n v="6"/>
    <n v="1140"/>
    <n v="377.56799999999998"/>
  </r>
  <r>
    <x v="23"/>
    <x v="3"/>
    <x v="1"/>
    <x v="1"/>
    <n v="10"/>
    <n v="1250"/>
    <n v="483.49999999999994"/>
  </r>
  <r>
    <x v="23"/>
    <x v="3"/>
    <x v="2"/>
    <x v="2"/>
    <n v="9"/>
    <n v="2097"/>
    <n v="723.67470000000003"/>
  </r>
  <r>
    <x v="23"/>
    <x v="3"/>
    <x v="2"/>
    <x v="0"/>
    <n v="7"/>
    <n v="1729"/>
    <n v="664.28179999999998"/>
  </r>
  <r>
    <x v="23"/>
    <x v="3"/>
    <x v="2"/>
    <x v="1"/>
    <n v="9"/>
    <n v="1953"/>
    <n v="718.89929999999993"/>
  </r>
  <r>
    <x v="24"/>
    <x v="0"/>
    <x v="0"/>
    <x v="2"/>
    <n v="10"/>
    <n v="1560"/>
    <n v="609.80400000000009"/>
  </r>
  <r>
    <x v="24"/>
    <x v="0"/>
    <x v="0"/>
    <x v="0"/>
    <n v="9"/>
    <n v="2439"/>
    <n v="733.16339999999991"/>
  </r>
  <r>
    <x v="24"/>
    <x v="0"/>
    <x v="0"/>
    <x v="1"/>
    <n v="7"/>
    <n v="812"/>
    <n v="261.38280000000003"/>
  </r>
  <r>
    <x v="24"/>
    <x v="0"/>
    <x v="1"/>
    <x v="2"/>
    <n v="6"/>
    <n v="1164"/>
    <n v="392.15159999999997"/>
  </r>
  <r>
    <x v="24"/>
    <x v="0"/>
    <x v="1"/>
    <x v="0"/>
    <n v="8"/>
    <n v="1680"/>
    <n v="512.56799999999998"/>
  </r>
  <r>
    <x v="24"/>
    <x v="0"/>
    <x v="1"/>
    <x v="1"/>
    <n v="7"/>
    <n v="1736"/>
    <n v="645.09759999999994"/>
  </r>
  <r>
    <x v="24"/>
    <x v="0"/>
    <x v="2"/>
    <x v="2"/>
    <n v="6"/>
    <n v="1650"/>
    <n v="690.85500000000002"/>
  </r>
  <r>
    <x v="24"/>
    <x v="0"/>
    <x v="2"/>
    <x v="0"/>
    <n v="10"/>
    <n v="1980"/>
    <n v="609.84"/>
  </r>
  <r>
    <x v="24"/>
    <x v="0"/>
    <x v="2"/>
    <x v="1"/>
    <n v="10"/>
    <n v="1770"/>
    <n v="621.97799999999995"/>
  </r>
  <r>
    <x v="24"/>
    <x v="1"/>
    <x v="0"/>
    <x v="2"/>
    <n v="7"/>
    <n v="1799"/>
    <n v="619.03590000000008"/>
  </r>
  <r>
    <x v="24"/>
    <x v="1"/>
    <x v="0"/>
    <x v="0"/>
    <n v="7"/>
    <n v="1155"/>
    <n v="406.32900000000001"/>
  </r>
  <r>
    <x v="24"/>
    <x v="1"/>
    <x v="0"/>
    <x v="1"/>
    <n v="9"/>
    <n v="2178"/>
    <n v="703.05839999999989"/>
  </r>
  <r>
    <x v="24"/>
    <x v="1"/>
    <x v="1"/>
    <x v="2"/>
    <n v="10"/>
    <n v="1330"/>
    <n v="464.16999999999996"/>
  </r>
  <r>
    <x v="24"/>
    <x v="1"/>
    <x v="1"/>
    <x v="0"/>
    <n v="9"/>
    <n v="1413"/>
    <n v="621.01350000000002"/>
  </r>
  <r>
    <x v="24"/>
    <x v="1"/>
    <x v="1"/>
    <x v="1"/>
    <n v="7"/>
    <n v="896"/>
    <n v="391.10399999999998"/>
  </r>
  <r>
    <x v="24"/>
    <x v="1"/>
    <x v="2"/>
    <x v="2"/>
    <n v="7"/>
    <n v="2072"/>
    <n v="749.64960000000008"/>
  </r>
  <r>
    <x v="24"/>
    <x v="1"/>
    <x v="2"/>
    <x v="0"/>
    <n v="9"/>
    <n v="2034"/>
    <n v="868.9248"/>
  </r>
  <r>
    <x v="24"/>
    <x v="1"/>
    <x v="2"/>
    <x v="1"/>
    <n v="10"/>
    <n v="1430"/>
    <n v="534.39099999999996"/>
  </r>
  <r>
    <x v="24"/>
    <x v="2"/>
    <x v="0"/>
    <x v="2"/>
    <n v="6"/>
    <n v="1242"/>
    <n v="496.67579999999998"/>
  </r>
  <r>
    <x v="24"/>
    <x v="2"/>
    <x v="0"/>
    <x v="0"/>
    <n v="8"/>
    <n v="1024"/>
    <n v="440.2176"/>
  </r>
  <r>
    <x v="24"/>
    <x v="2"/>
    <x v="0"/>
    <x v="1"/>
    <n v="8"/>
    <n v="2232"/>
    <n v="869.14080000000001"/>
  </r>
  <r>
    <x v="24"/>
    <x v="2"/>
    <x v="1"/>
    <x v="2"/>
    <n v="8"/>
    <n v="1048"/>
    <n v="351.39439999999996"/>
  </r>
  <r>
    <x v="24"/>
    <x v="2"/>
    <x v="1"/>
    <x v="0"/>
    <n v="10"/>
    <n v="1110"/>
    <n v="437.78399999999999"/>
  </r>
  <r>
    <x v="24"/>
    <x v="2"/>
    <x v="1"/>
    <x v="1"/>
    <n v="8"/>
    <n v="1136"/>
    <n v="353.9776"/>
  </r>
  <r>
    <x v="24"/>
    <x v="2"/>
    <x v="2"/>
    <x v="2"/>
    <n v="10"/>
    <n v="2440"/>
    <n v="798.61199999999997"/>
  </r>
  <r>
    <x v="24"/>
    <x v="2"/>
    <x v="2"/>
    <x v="0"/>
    <n v="8"/>
    <n v="2216"/>
    <n v="723.30240000000003"/>
  </r>
  <r>
    <x v="24"/>
    <x v="2"/>
    <x v="2"/>
    <x v="1"/>
    <n v="7"/>
    <n v="1484"/>
    <n v="493.72679999999997"/>
  </r>
  <r>
    <x v="24"/>
    <x v="3"/>
    <x v="0"/>
    <x v="2"/>
    <n v="6"/>
    <n v="1032"/>
    <n v="436.94880000000001"/>
  </r>
  <r>
    <x v="24"/>
    <x v="3"/>
    <x v="0"/>
    <x v="0"/>
    <n v="7"/>
    <n v="1820"/>
    <n v="596.41399999999999"/>
  </r>
  <r>
    <x v="24"/>
    <x v="3"/>
    <x v="0"/>
    <x v="1"/>
    <n v="6"/>
    <n v="1560"/>
    <n v="599.50799999999992"/>
  </r>
  <r>
    <x v="24"/>
    <x v="3"/>
    <x v="1"/>
    <x v="2"/>
    <n v="8"/>
    <n v="2040"/>
    <n v="687.68399999999997"/>
  </r>
  <r>
    <x v="24"/>
    <x v="3"/>
    <x v="1"/>
    <x v="0"/>
    <n v="6"/>
    <n v="1740"/>
    <n v="549.66600000000005"/>
  </r>
  <r>
    <x v="24"/>
    <x v="3"/>
    <x v="1"/>
    <x v="1"/>
    <n v="6"/>
    <n v="636"/>
    <n v="238.88159999999999"/>
  </r>
  <r>
    <x v="24"/>
    <x v="3"/>
    <x v="2"/>
    <x v="2"/>
    <n v="9"/>
    <n v="2358"/>
    <n v="1009.2239999999999"/>
  </r>
  <r>
    <x v="24"/>
    <x v="3"/>
    <x v="2"/>
    <x v="0"/>
    <n v="6"/>
    <n v="1470"/>
    <n v="584.61900000000003"/>
  </r>
  <r>
    <x v="24"/>
    <x v="3"/>
    <x v="2"/>
    <x v="1"/>
    <n v="9"/>
    <n v="1053"/>
    <n v="458.26559999999995"/>
  </r>
  <r>
    <x v="25"/>
    <x v="0"/>
    <x v="0"/>
    <x v="2"/>
    <n v="6"/>
    <n v="1200"/>
    <n v="515.52"/>
  </r>
  <r>
    <x v="25"/>
    <x v="0"/>
    <x v="0"/>
    <x v="0"/>
    <n v="9"/>
    <n v="1980"/>
    <n v="615.38400000000001"/>
  </r>
  <r>
    <x v="25"/>
    <x v="0"/>
    <x v="0"/>
    <x v="1"/>
    <n v="9"/>
    <n v="1548"/>
    <n v="580.5"/>
  </r>
  <r>
    <x v="25"/>
    <x v="0"/>
    <x v="1"/>
    <x v="2"/>
    <n v="9"/>
    <n v="1278"/>
    <n v="478.99440000000004"/>
  </r>
  <r>
    <x v="25"/>
    <x v="0"/>
    <x v="1"/>
    <x v="0"/>
    <n v="7"/>
    <n v="1162"/>
    <n v="350.11060000000003"/>
  </r>
  <r>
    <x v="25"/>
    <x v="0"/>
    <x v="1"/>
    <x v="1"/>
    <n v="7"/>
    <n v="1638"/>
    <n v="528.58259999999996"/>
  </r>
  <r>
    <x v="25"/>
    <x v="0"/>
    <x v="2"/>
    <x v="2"/>
    <n v="10"/>
    <n v="2140"/>
    <n v="910.35599999999999"/>
  </r>
  <r>
    <x v="25"/>
    <x v="0"/>
    <x v="2"/>
    <x v="0"/>
    <n v="7"/>
    <n v="1813"/>
    <n v="710.87729999999999"/>
  </r>
  <r>
    <x v="25"/>
    <x v="0"/>
    <x v="2"/>
    <x v="1"/>
    <n v="9"/>
    <n v="1890"/>
    <n v="656.01900000000001"/>
  </r>
  <r>
    <x v="25"/>
    <x v="1"/>
    <x v="0"/>
    <x v="2"/>
    <n v="7"/>
    <n v="1113"/>
    <n v="430.73099999999999"/>
  </r>
  <r>
    <x v="25"/>
    <x v="1"/>
    <x v="0"/>
    <x v="0"/>
    <n v="10"/>
    <n v="2850"/>
    <n v="921.12"/>
  </r>
  <r>
    <x v="25"/>
    <x v="1"/>
    <x v="0"/>
    <x v="1"/>
    <n v="7"/>
    <n v="1827"/>
    <n v="582.44759999999997"/>
  </r>
  <r>
    <x v="25"/>
    <x v="1"/>
    <x v="1"/>
    <x v="2"/>
    <n v="10"/>
    <n v="2900"/>
    <n v="1265.27"/>
  </r>
  <r>
    <x v="25"/>
    <x v="1"/>
    <x v="1"/>
    <x v="0"/>
    <n v="8"/>
    <n v="1112"/>
    <n v="371.964"/>
  </r>
  <r>
    <x v="25"/>
    <x v="1"/>
    <x v="1"/>
    <x v="1"/>
    <n v="9"/>
    <n v="2043"/>
    <n v="729.14670000000001"/>
  </r>
  <r>
    <x v="25"/>
    <x v="1"/>
    <x v="2"/>
    <x v="2"/>
    <n v="6"/>
    <n v="768"/>
    <n v="328.85760000000005"/>
  </r>
  <r>
    <x v="25"/>
    <x v="1"/>
    <x v="2"/>
    <x v="0"/>
    <n v="7"/>
    <n v="882"/>
    <n v="351.5652"/>
  </r>
  <r>
    <x v="25"/>
    <x v="1"/>
    <x v="2"/>
    <x v="1"/>
    <n v="9"/>
    <n v="1773"/>
    <n v="655.83270000000005"/>
  </r>
  <r>
    <x v="25"/>
    <x v="2"/>
    <x v="0"/>
    <x v="2"/>
    <n v="8"/>
    <n v="1888"/>
    <n v="673.82719999999995"/>
  </r>
  <r>
    <x v="25"/>
    <x v="2"/>
    <x v="0"/>
    <x v="0"/>
    <n v="7"/>
    <n v="2100"/>
    <n v="872.7600000000001"/>
  </r>
  <r>
    <x v="25"/>
    <x v="2"/>
    <x v="0"/>
    <x v="1"/>
    <n v="10"/>
    <n v="1660"/>
    <n v="644.57799999999997"/>
  </r>
  <r>
    <x v="25"/>
    <x v="2"/>
    <x v="1"/>
    <x v="2"/>
    <n v="9"/>
    <n v="1197"/>
    <n v="412.4862"/>
  </r>
  <r>
    <x v="25"/>
    <x v="2"/>
    <x v="1"/>
    <x v="0"/>
    <n v="10"/>
    <n v="1350"/>
    <n v="567.40499999999997"/>
  </r>
  <r>
    <x v="25"/>
    <x v="2"/>
    <x v="1"/>
    <x v="1"/>
    <n v="8"/>
    <n v="2296"/>
    <n v="784.77279999999996"/>
  </r>
  <r>
    <x v="25"/>
    <x v="2"/>
    <x v="2"/>
    <x v="2"/>
    <n v="10"/>
    <n v="1470"/>
    <n v="443.79300000000001"/>
  </r>
  <r>
    <x v="25"/>
    <x v="2"/>
    <x v="2"/>
    <x v="0"/>
    <n v="9"/>
    <n v="2169"/>
    <n v="935.05589999999995"/>
  </r>
  <r>
    <x v="25"/>
    <x v="2"/>
    <x v="2"/>
    <x v="1"/>
    <n v="9"/>
    <n v="1008"/>
    <n v="347.35680000000002"/>
  </r>
  <r>
    <x v="25"/>
    <x v="3"/>
    <x v="0"/>
    <x v="2"/>
    <n v="7"/>
    <n v="1407"/>
    <n v="577.99559999999997"/>
  </r>
  <r>
    <x v="25"/>
    <x v="3"/>
    <x v="0"/>
    <x v="0"/>
    <n v="7"/>
    <n v="1785"/>
    <n v="737.02649999999994"/>
  </r>
  <r>
    <x v="25"/>
    <x v="3"/>
    <x v="0"/>
    <x v="1"/>
    <n v="9"/>
    <n v="1206"/>
    <n v="363.9708"/>
  </r>
  <r>
    <x v="25"/>
    <x v="3"/>
    <x v="1"/>
    <x v="2"/>
    <n v="8"/>
    <n v="2312"/>
    <n v="985.14319999999998"/>
  </r>
  <r>
    <x v="25"/>
    <x v="3"/>
    <x v="1"/>
    <x v="0"/>
    <n v="9"/>
    <n v="1179"/>
    <n v="484.21530000000001"/>
  </r>
  <r>
    <x v="25"/>
    <x v="3"/>
    <x v="1"/>
    <x v="1"/>
    <n v="10"/>
    <n v="1280"/>
    <n v="460.41600000000005"/>
  </r>
  <r>
    <x v="25"/>
    <x v="3"/>
    <x v="2"/>
    <x v="2"/>
    <n v="9"/>
    <n v="1278"/>
    <n v="462.38040000000001"/>
  </r>
  <r>
    <x v="25"/>
    <x v="3"/>
    <x v="2"/>
    <x v="0"/>
    <n v="7"/>
    <n v="1064"/>
    <n v="423.15280000000001"/>
  </r>
  <r>
    <x v="25"/>
    <x v="3"/>
    <x v="2"/>
    <x v="1"/>
    <n v="10"/>
    <n v="2250"/>
    <n v="799.2"/>
  </r>
  <r>
    <x v="26"/>
    <x v="0"/>
    <x v="0"/>
    <x v="2"/>
    <n v="9"/>
    <n v="2151"/>
    <n v="647.45100000000002"/>
  </r>
  <r>
    <x v="26"/>
    <x v="0"/>
    <x v="0"/>
    <x v="0"/>
    <n v="8"/>
    <n v="2392"/>
    <n v="1069.9415999999999"/>
  </r>
  <r>
    <x v="26"/>
    <x v="0"/>
    <x v="0"/>
    <x v="1"/>
    <n v="6"/>
    <n v="870"/>
    <n v="376.88399999999996"/>
  </r>
  <r>
    <x v="26"/>
    <x v="0"/>
    <x v="1"/>
    <x v="2"/>
    <n v="6"/>
    <n v="846"/>
    <n v="307.60559999999998"/>
  </r>
  <r>
    <x v="26"/>
    <x v="0"/>
    <x v="1"/>
    <x v="0"/>
    <n v="6"/>
    <n v="1032"/>
    <n v="367.59840000000003"/>
  </r>
  <r>
    <x v="26"/>
    <x v="0"/>
    <x v="1"/>
    <x v="1"/>
    <n v="10"/>
    <n v="1490"/>
    <n v="487.23"/>
  </r>
  <r>
    <x v="26"/>
    <x v="0"/>
    <x v="2"/>
    <x v="2"/>
    <n v="8"/>
    <n v="1872"/>
    <n v="842.02559999999994"/>
  </r>
  <r>
    <x v="26"/>
    <x v="0"/>
    <x v="2"/>
    <x v="0"/>
    <n v="10"/>
    <n v="2530"/>
    <n v="986.44700000000012"/>
  </r>
  <r>
    <x v="26"/>
    <x v="0"/>
    <x v="2"/>
    <x v="1"/>
    <n v="6"/>
    <n v="660"/>
    <n v="277.39800000000002"/>
  </r>
  <r>
    <x v="26"/>
    <x v="1"/>
    <x v="0"/>
    <x v="2"/>
    <n v="10"/>
    <n v="2020"/>
    <n v="726.39199999999994"/>
  </r>
  <r>
    <x v="26"/>
    <x v="1"/>
    <x v="0"/>
    <x v="0"/>
    <n v="10"/>
    <n v="2070"/>
    <n v="683.51400000000001"/>
  </r>
  <r>
    <x v="26"/>
    <x v="1"/>
    <x v="0"/>
    <x v="1"/>
    <n v="9"/>
    <n v="2277"/>
    <n v="852.96420000000001"/>
  </r>
  <r>
    <x v="26"/>
    <x v="1"/>
    <x v="1"/>
    <x v="2"/>
    <n v="6"/>
    <n v="642"/>
    <n v="209.292"/>
  </r>
  <r>
    <x v="26"/>
    <x v="1"/>
    <x v="1"/>
    <x v="0"/>
    <n v="8"/>
    <n v="1448"/>
    <n v="455.54079999999999"/>
  </r>
  <r>
    <x v="26"/>
    <x v="1"/>
    <x v="1"/>
    <x v="1"/>
    <n v="6"/>
    <n v="1014"/>
    <n v="316.26659999999998"/>
  </r>
  <r>
    <x v="26"/>
    <x v="1"/>
    <x v="2"/>
    <x v="2"/>
    <n v="9"/>
    <n v="2502"/>
    <n v="754.35299999999995"/>
  </r>
  <r>
    <x v="26"/>
    <x v="1"/>
    <x v="2"/>
    <x v="0"/>
    <n v="9"/>
    <n v="1422"/>
    <n v="578.75399999999991"/>
  </r>
  <r>
    <x v="26"/>
    <x v="1"/>
    <x v="2"/>
    <x v="1"/>
    <n v="9"/>
    <n v="2673"/>
    <n v="1150.7265"/>
  </r>
  <r>
    <x v="26"/>
    <x v="2"/>
    <x v="0"/>
    <x v="2"/>
    <n v="8"/>
    <n v="984"/>
    <n v="320.48879999999997"/>
  </r>
  <r>
    <x v="26"/>
    <x v="2"/>
    <x v="0"/>
    <x v="0"/>
    <n v="7"/>
    <n v="1904"/>
    <n v="584.33760000000007"/>
  </r>
  <r>
    <x v="26"/>
    <x v="2"/>
    <x v="0"/>
    <x v="1"/>
    <n v="7"/>
    <n v="1925"/>
    <n v="696.46500000000003"/>
  </r>
  <r>
    <x v="26"/>
    <x v="2"/>
    <x v="1"/>
    <x v="2"/>
    <n v="8"/>
    <n v="2400"/>
    <n v="739.92000000000007"/>
  </r>
  <r>
    <x v="26"/>
    <x v="2"/>
    <x v="1"/>
    <x v="0"/>
    <n v="10"/>
    <n v="1130"/>
    <n v="496.97400000000005"/>
  </r>
  <r>
    <x v="26"/>
    <x v="2"/>
    <x v="1"/>
    <x v="1"/>
    <n v="7"/>
    <n v="1190"/>
    <n v="426.73399999999998"/>
  </r>
  <r>
    <x v="26"/>
    <x v="2"/>
    <x v="2"/>
    <x v="2"/>
    <n v="6"/>
    <n v="696"/>
    <n v="261.06959999999998"/>
  </r>
  <r>
    <x v="26"/>
    <x v="2"/>
    <x v="2"/>
    <x v="0"/>
    <n v="8"/>
    <n v="1072"/>
    <n v="366.94560000000001"/>
  </r>
  <r>
    <x v="26"/>
    <x v="2"/>
    <x v="2"/>
    <x v="1"/>
    <n v="10"/>
    <n v="2060"/>
    <n v="918.76"/>
  </r>
  <r>
    <x v="26"/>
    <x v="3"/>
    <x v="0"/>
    <x v="2"/>
    <n v="6"/>
    <n v="1452"/>
    <n v="637.28280000000007"/>
  </r>
  <r>
    <x v="26"/>
    <x v="3"/>
    <x v="0"/>
    <x v="0"/>
    <n v="6"/>
    <n v="1464"/>
    <n v="618.24720000000002"/>
  </r>
  <r>
    <x v="26"/>
    <x v="3"/>
    <x v="0"/>
    <x v="1"/>
    <n v="10"/>
    <n v="1420"/>
    <n v="456.67199999999997"/>
  </r>
  <r>
    <x v="26"/>
    <x v="3"/>
    <x v="1"/>
    <x v="2"/>
    <n v="9"/>
    <n v="2610"/>
    <n v="1041.3900000000001"/>
  </r>
  <r>
    <x v="26"/>
    <x v="3"/>
    <x v="1"/>
    <x v="0"/>
    <n v="6"/>
    <n v="1734"/>
    <n v="560.42880000000002"/>
  </r>
  <r>
    <x v="26"/>
    <x v="3"/>
    <x v="1"/>
    <x v="1"/>
    <n v="9"/>
    <n v="2475"/>
    <n v="780.12"/>
  </r>
  <r>
    <x v="26"/>
    <x v="3"/>
    <x v="2"/>
    <x v="2"/>
    <n v="10"/>
    <n v="1740"/>
    <n v="636.14400000000001"/>
  </r>
  <r>
    <x v="26"/>
    <x v="3"/>
    <x v="2"/>
    <x v="0"/>
    <n v="8"/>
    <n v="2392"/>
    <n v="834.80799999999999"/>
  </r>
  <r>
    <x v="26"/>
    <x v="3"/>
    <x v="2"/>
    <x v="1"/>
    <n v="10"/>
    <n v="2650"/>
    <n v="1113.53"/>
  </r>
  <r>
    <x v="27"/>
    <x v="0"/>
    <x v="0"/>
    <x v="2"/>
    <n v="9"/>
    <n v="1665"/>
    <n v="719.44650000000001"/>
  </r>
  <r>
    <x v="27"/>
    <x v="0"/>
    <x v="0"/>
    <x v="0"/>
    <n v="9"/>
    <n v="972"/>
    <n v="374.31720000000001"/>
  </r>
  <r>
    <x v="27"/>
    <x v="0"/>
    <x v="0"/>
    <x v="1"/>
    <n v="7"/>
    <n v="1638"/>
    <n v="607.69799999999998"/>
  </r>
  <r>
    <x v="27"/>
    <x v="0"/>
    <x v="1"/>
    <x v="2"/>
    <n v="8"/>
    <n v="2112"/>
    <n v="915.76319999999998"/>
  </r>
  <r>
    <x v="27"/>
    <x v="0"/>
    <x v="1"/>
    <x v="0"/>
    <n v="7"/>
    <n v="1421"/>
    <n v="482.00319999999999"/>
  </r>
  <r>
    <x v="27"/>
    <x v="0"/>
    <x v="1"/>
    <x v="1"/>
    <n v="7"/>
    <n v="1015"/>
    <n v="406.40600000000001"/>
  </r>
  <r>
    <x v="27"/>
    <x v="0"/>
    <x v="2"/>
    <x v="2"/>
    <n v="6"/>
    <n v="648"/>
    <n v="290.56319999999999"/>
  </r>
  <r>
    <x v="27"/>
    <x v="0"/>
    <x v="2"/>
    <x v="0"/>
    <n v="7"/>
    <n v="826"/>
    <n v="314.29300000000001"/>
  </r>
  <r>
    <x v="27"/>
    <x v="0"/>
    <x v="2"/>
    <x v="1"/>
    <n v="8"/>
    <n v="1736"/>
    <n v="689.53920000000005"/>
  </r>
  <r>
    <x v="27"/>
    <x v="1"/>
    <x v="0"/>
    <x v="2"/>
    <n v="6"/>
    <n v="984"/>
    <n v="399.99599999999998"/>
  </r>
  <r>
    <x v="27"/>
    <x v="1"/>
    <x v="0"/>
    <x v="0"/>
    <n v="6"/>
    <n v="984"/>
    <n v="432.86160000000001"/>
  </r>
  <r>
    <x v="27"/>
    <x v="1"/>
    <x v="0"/>
    <x v="1"/>
    <n v="8"/>
    <n v="1208"/>
    <n v="385.83520000000004"/>
  </r>
  <r>
    <x v="27"/>
    <x v="1"/>
    <x v="1"/>
    <x v="2"/>
    <n v="7"/>
    <n v="1232"/>
    <n v="496.74239999999998"/>
  </r>
  <r>
    <x v="27"/>
    <x v="1"/>
    <x v="1"/>
    <x v="0"/>
    <n v="8"/>
    <n v="2344"/>
    <n v="1008.3888000000001"/>
  </r>
  <r>
    <x v="27"/>
    <x v="1"/>
    <x v="1"/>
    <x v="1"/>
    <n v="6"/>
    <n v="816"/>
    <n v="260.54879999999997"/>
  </r>
  <r>
    <x v="27"/>
    <x v="1"/>
    <x v="2"/>
    <x v="2"/>
    <n v="9"/>
    <n v="1098"/>
    <n v="417.1302"/>
  </r>
  <r>
    <x v="27"/>
    <x v="1"/>
    <x v="2"/>
    <x v="0"/>
    <n v="8"/>
    <n v="1672"/>
    <n v="575.33519999999999"/>
  </r>
  <r>
    <x v="27"/>
    <x v="1"/>
    <x v="2"/>
    <x v="1"/>
    <n v="7"/>
    <n v="1022"/>
    <n v="449.16899999999998"/>
  </r>
  <r>
    <x v="27"/>
    <x v="2"/>
    <x v="0"/>
    <x v="2"/>
    <n v="6"/>
    <n v="1146"/>
    <n v="508.93860000000001"/>
  </r>
  <r>
    <x v="27"/>
    <x v="2"/>
    <x v="0"/>
    <x v="0"/>
    <n v="9"/>
    <n v="2079"/>
    <n v="922.66019999999992"/>
  </r>
  <r>
    <x v="27"/>
    <x v="2"/>
    <x v="0"/>
    <x v="1"/>
    <n v="9"/>
    <n v="1980"/>
    <n v="849.22199999999998"/>
  </r>
  <r>
    <x v="27"/>
    <x v="2"/>
    <x v="1"/>
    <x v="2"/>
    <n v="7"/>
    <n v="2044"/>
    <n v="671.45400000000006"/>
  </r>
  <r>
    <x v="27"/>
    <x v="2"/>
    <x v="1"/>
    <x v="0"/>
    <n v="10"/>
    <n v="2930"/>
    <n v="1014.0730000000001"/>
  </r>
  <r>
    <x v="27"/>
    <x v="2"/>
    <x v="1"/>
    <x v="1"/>
    <n v="8"/>
    <n v="984"/>
    <n v="418.00319999999999"/>
  </r>
  <r>
    <x v="27"/>
    <x v="2"/>
    <x v="2"/>
    <x v="2"/>
    <n v="6"/>
    <n v="1680"/>
    <n v="653.01599999999996"/>
  </r>
  <r>
    <x v="27"/>
    <x v="2"/>
    <x v="2"/>
    <x v="0"/>
    <n v="8"/>
    <n v="1208"/>
    <n v="427.3904"/>
  </r>
  <r>
    <x v="27"/>
    <x v="2"/>
    <x v="2"/>
    <x v="1"/>
    <n v="8"/>
    <n v="1504"/>
    <n v="655.74400000000003"/>
  </r>
  <r>
    <x v="27"/>
    <x v="3"/>
    <x v="0"/>
    <x v="2"/>
    <n v="10"/>
    <n v="2060"/>
    <n v="813.49399999999991"/>
  </r>
  <r>
    <x v="27"/>
    <x v="3"/>
    <x v="0"/>
    <x v="0"/>
    <n v="7"/>
    <n v="966"/>
    <n v="373.84199999999998"/>
  </r>
  <r>
    <x v="27"/>
    <x v="3"/>
    <x v="0"/>
    <x v="1"/>
    <n v="6"/>
    <n v="954"/>
    <n v="400.58460000000002"/>
  </r>
  <r>
    <x v="27"/>
    <x v="3"/>
    <x v="1"/>
    <x v="2"/>
    <n v="8"/>
    <n v="1608"/>
    <n v="535.78560000000004"/>
  </r>
  <r>
    <x v="27"/>
    <x v="3"/>
    <x v="1"/>
    <x v="0"/>
    <n v="8"/>
    <n v="2128"/>
    <n v="673.51200000000006"/>
  </r>
  <r>
    <x v="27"/>
    <x v="3"/>
    <x v="1"/>
    <x v="1"/>
    <n v="8"/>
    <n v="1240"/>
    <n v="378.94399999999996"/>
  </r>
  <r>
    <x v="27"/>
    <x v="3"/>
    <x v="2"/>
    <x v="2"/>
    <n v="6"/>
    <n v="1188"/>
    <n v="479.47680000000003"/>
  </r>
  <r>
    <x v="27"/>
    <x v="3"/>
    <x v="2"/>
    <x v="0"/>
    <n v="6"/>
    <n v="1608"/>
    <n v="650.91840000000002"/>
  </r>
  <r>
    <x v="27"/>
    <x v="3"/>
    <x v="2"/>
    <x v="1"/>
    <n v="8"/>
    <n v="1992"/>
    <n v="778.27440000000001"/>
  </r>
  <r>
    <x v="28"/>
    <x v="0"/>
    <x v="0"/>
    <x v="2"/>
    <n v="8"/>
    <n v="1168"/>
    <n v="505.27679999999998"/>
  </r>
  <r>
    <x v="28"/>
    <x v="0"/>
    <x v="0"/>
    <x v="0"/>
    <n v="8"/>
    <n v="1784"/>
    <n v="698.79279999999994"/>
  </r>
  <r>
    <x v="28"/>
    <x v="0"/>
    <x v="0"/>
    <x v="1"/>
    <n v="9"/>
    <n v="1512"/>
    <n v="660.13919999999996"/>
  </r>
  <r>
    <x v="28"/>
    <x v="0"/>
    <x v="1"/>
    <x v="2"/>
    <n v="6"/>
    <n v="1170"/>
    <n v="394.173"/>
  </r>
  <r>
    <x v="28"/>
    <x v="0"/>
    <x v="1"/>
    <x v="0"/>
    <n v="10"/>
    <n v="2100"/>
    <n v="812.28"/>
  </r>
  <r>
    <x v="28"/>
    <x v="0"/>
    <x v="1"/>
    <x v="1"/>
    <n v="6"/>
    <n v="1650"/>
    <n v="502.92"/>
  </r>
  <r>
    <x v="28"/>
    <x v="0"/>
    <x v="2"/>
    <x v="2"/>
    <n v="8"/>
    <n v="1392"/>
    <n v="591.04319999999996"/>
  </r>
  <r>
    <x v="28"/>
    <x v="0"/>
    <x v="2"/>
    <x v="0"/>
    <n v="8"/>
    <n v="1704"/>
    <n v="722.66639999999995"/>
  </r>
  <r>
    <x v="28"/>
    <x v="0"/>
    <x v="2"/>
    <x v="1"/>
    <n v="9"/>
    <n v="1251"/>
    <n v="520.16579999999999"/>
  </r>
  <r>
    <x v="28"/>
    <x v="1"/>
    <x v="0"/>
    <x v="2"/>
    <n v="9"/>
    <n v="1233"/>
    <n v="501.09119999999996"/>
  </r>
  <r>
    <x v="28"/>
    <x v="1"/>
    <x v="0"/>
    <x v="0"/>
    <n v="7"/>
    <n v="924"/>
    <n v="303.2568"/>
  </r>
  <r>
    <x v="28"/>
    <x v="1"/>
    <x v="0"/>
    <x v="1"/>
    <n v="8"/>
    <n v="1176"/>
    <n v="411.7176"/>
  </r>
  <r>
    <x v="28"/>
    <x v="1"/>
    <x v="1"/>
    <x v="2"/>
    <n v="8"/>
    <n v="1192"/>
    <n v="516.61279999999999"/>
  </r>
  <r>
    <x v="28"/>
    <x v="1"/>
    <x v="1"/>
    <x v="0"/>
    <n v="8"/>
    <n v="1896"/>
    <n v="641.0376"/>
  </r>
  <r>
    <x v="28"/>
    <x v="1"/>
    <x v="1"/>
    <x v="1"/>
    <n v="9"/>
    <n v="2691"/>
    <n v="1054.8720000000001"/>
  </r>
  <r>
    <x v="28"/>
    <x v="1"/>
    <x v="2"/>
    <x v="2"/>
    <n v="7"/>
    <n v="756"/>
    <n v="317.97359999999998"/>
  </r>
  <r>
    <x v="28"/>
    <x v="1"/>
    <x v="2"/>
    <x v="0"/>
    <n v="9"/>
    <n v="2511"/>
    <n v="759.32640000000004"/>
  </r>
  <r>
    <x v="28"/>
    <x v="1"/>
    <x v="2"/>
    <x v="1"/>
    <n v="6"/>
    <n v="1536"/>
    <n v="596.42879999999991"/>
  </r>
  <r>
    <x v="28"/>
    <x v="2"/>
    <x v="0"/>
    <x v="2"/>
    <n v="8"/>
    <n v="1320"/>
    <n v="475.33199999999999"/>
  </r>
  <r>
    <x v="28"/>
    <x v="2"/>
    <x v="0"/>
    <x v="0"/>
    <n v="6"/>
    <n v="1176"/>
    <n v="381.37679999999995"/>
  </r>
  <r>
    <x v="28"/>
    <x v="2"/>
    <x v="0"/>
    <x v="1"/>
    <n v="6"/>
    <n v="1722"/>
    <n v="697.41000000000008"/>
  </r>
  <r>
    <x v="28"/>
    <x v="2"/>
    <x v="1"/>
    <x v="2"/>
    <n v="8"/>
    <n v="1696"/>
    <n v="512.53120000000001"/>
  </r>
  <r>
    <x v="28"/>
    <x v="2"/>
    <x v="1"/>
    <x v="0"/>
    <n v="8"/>
    <n v="1112"/>
    <n v="445.1336"/>
  </r>
  <r>
    <x v="28"/>
    <x v="2"/>
    <x v="1"/>
    <x v="1"/>
    <n v="8"/>
    <n v="1744"/>
    <n v="731.25919999999996"/>
  </r>
  <r>
    <x v="28"/>
    <x v="2"/>
    <x v="2"/>
    <x v="2"/>
    <n v="8"/>
    <n v="2048"/>
    <n v="846.4384"/>
  </r>
  <r>
    <x v="28"/>
    <x v="2"/>
    <x v="2"/>
    <x v="0"/>
    <n v="8"/>
    <n v="1408"/>
    <n v="437.32479999999998"/>
  </r>
  <r>
    <x v="28"/>
    <x v="2"/>
    <x v="2"/>
    <x v="1"/>
    <n v="7"/>
    <n v="882"/>
    <n v="394.34219999999999"/>
  </r>
  <r>
    <x v="28"/>
    <x v="3"/>
    <x v="0"/>
    <x v="2"/>
    <n v="9"/>
    <n v="2466"/>
    <n v="877.64940000000001"/>
  </r>
  <r>
    <x v="28"/>
    <x v="3"/>
    <x v="0"/>
    <x v="0"/>
    <n v="9"/>
    <n v="2385"/>
    <n v="777.0329999999999"/>
  </r>
  <r>
    <x v="28"/>
    <x v="3"/>
    <x v="0"/>
    <x v="1"/>
    <n v="7"/>
    <n v="1827"/>
    <n v="624.46860000000004"/>
  </r>
  <r>
    <x v="28"/>
    <x v="3"/>
    <x v="1"/>
    <x v="2"/>
    <n v="6"/>
    <n v="1680"/>
    <n v="623.28"/>
  </r>
  <r>
    <x v="28"/>
    <x v="3"/>
    <x v="1"/>
    <x v="0"/>
    <n v="9"/>
    <n v="2160"/>
    <n v="937.65599999999995"/>
  </r>
  <r>
    <x v="28"/>
    <x v="3"/>
    <x v="1"/>
    <x v="1"/>
    <n v="10"/>
    <n v="1440"/>
    <n v="640.22400000000005"/>
  </r>
  <r>
    <x v="28"/>
    <x v="3"/>
    <x v="2"/>
    <x v="2"/>
    <n v="6"/>
    <n v="984"/>
    <n v="313.30560000000003"/>
  </r>
  <r>
    <x v="28"/>
    <x v="3"/>
    <x v="2"/>
    <x v="0"/>
    <n v="6"/>
    <n v="642"/>
    <n v="235.22880000000001"/>
  </r>
  <r>
    <x v="28"/>
    <x v="3"/>
    <x v="2"/>
    <x v="1"/>
    <n v="6"/>
    <n v="1644"/>
    <n v="656.44920000000002"/>
  </r>
  <r>
    <x v="29"/>
    <x v="0"/>
    <x v="0"/>
    <x v="2"/>
    <n v="8"/>
    <n v="1968"/>
    <n v="879.69600000000003"/>
  </r>
  <r>
    <x v="29"/>
    <x v="0"/>
    <x v="0"/>
    <x v="0"/>
    <n v="6"/>
    <n v="960"/>
    <n v="318.91199999999998"/>
  </r>
  <r>
    <x v="29"/>
    <x v="0"/>
    <x v="0"/>
    <x v="1"/>
    <n v="9"/>
    <n v="1125"/>
    <n v="462.48750000000001"/>
  </r>
  <r>
    <x v="29"/>
    <x v="0"/>
    <x v="1"/>
    <x v="2"/>
    <n v="6"/>
    <n v="1602"/>
    <n v="640.15920000000006"/>
  </r>
  <r>
    <x v="29"/>
    <x v="0"/>
    <x v="1"/>
    <x v="0"/>
    <n v="9"/>
    <n v="2088"/>
    <n v="908.69759999999997"/>
  </r>
  <r>
    <x v="29"/>
    <x v="0"/>
    <x v="1"/>
    <x v="1"/>
    <n v="6"/>
    <n v="1020"/>
    <n v="426.46200000000005"/>
  </r>
  <r>
    <x v="29"/>
    <x v="0"/>
    <x v="2"/>
    <x v="2"/>
    <n v="6"/>
    <n v="1434"/>
    <n v="556.39200000000005"/>
  </r>
  <r>
    <x v="29"/>
    <x v="0"/>
    <x v="2"/>
    <x v="0"/>
    <n v="7"/>
    <n v="1316"/>
    <n v="447.57159999999999"/>
  </r>
  <r>
    <x v="29"/>
    <x v="0"/>
    <x v="2"/>
    <x v="1"/>
    <n v="7"/>
    <n v="2079"/>
    <n v="816.83910000000003"/>
  </r>
  <r>
    <x v="29"/>
    <x v="1"/>
    <x v="0"/>
    <x v="2"/>
    <n v="10"/>
    <n v="1490"/>
    <n v="560.83600000000001"/>
  </r>
  <r>
    <x v="29"/>
    <x v="1"/>
    <x v="0"/>
    <x v="0"/>
    <n v="10"/>
    <n v="2930"/>
    <n v="1186.6500000000001"/>
  </r>
  <r>
    <x v="29"/>
    <x v="1"/>
    <x v="0"/>
    <x v="1"/>
    <n v="10"/>
    <n v="1890"/>
    <n v="602.91"/>
  </r>
  <r>
    <x v="29"/>
    <x v="1"/>
    <x v="1"/>
    <x v="2"/>
    <n v="8"/>
    <n v="2080"/>
    <n v="736.94399999999996"/>
  </r>
  <r>
    <x v="29"/>
    <x v="1"/>
    <x v="1"/>
    <x v="0"/>
    <n v="9"/>
    <n v="1071"/>
    <n v="421.33140000000003"/>
  </r>
  <r>
    <x v="29"/>
    <x v="1"/>
    <x v="1"/>
    <x v="1"/>
    <n v="7"/>
    <n v="861"/>
    <n v="385.64190000000002"/>
  </r>
  <r>
    <x v="29"/>
    <x v="1"/>
    <x v="2"/>
    <x v="2"/>
    <n v="8"/>
    <n v="1296"/>
    <n v="444.00960000000003"/>
  </r>
  <r>
    <x v="29"/>
    <x v="1"/>
    <x v="2"/>
    <x v="0"/>
    <n v="6"/>
    <n v="714"/>
    <n v="229.05119999999999"/>
  </r>
  <r>
    <x v="29"/>
    <x v="1"/>
    <x v="2"/>
    <x v="1"/>
    <n v="10"/>
    <n v="1660"/>
    <n v="544.48"/>
  </r>
  <r>
    <x v="29"/>
    <x v="2"/>
    <x v="0"/>
    <x v="2"/>
    <n v="8"/>
    <n v="1672"/>
    <n v="717.12080000000003"/>
  </r>
  <r>
    <x v="29"/>
    <x v="2"/>
    <x v="0"/>
    <x v="0"/>
    <n v="10"/>
    <n v="1510"/>
    <n v="592.37299999999993"/>
  </r>
  <r>
    <x v="29"/>
    <x v="2"/>
    <x v="0"/>
    <x v="1"/>
    <n v="8"/>
    <n v="1656"/>
    <n v="582.74639999999999"/>
  </r>
  <r>
    <x v="29"/>
    <x v="2"/>
    <x v="1"/>
    <x v="2"/>
    <n v="8"/>
    <n v="1656"/>
    <n v="606.75840000000005"/>
  </r>
  <r>
    <x v="29"/>
    <x v="2"/>
    <x v="1"/>
    <x v="0"/>
    <n v="8"/>
    <n v="928"/>
    <n v="416.9504"/>
  </r>
  <r>
    <x v="29"/>
    <x v="2"/>
    <x v="1"/>
    <x v="1"/>
    <n v="6"/>
    <n v="1698"/>
    <n v="579.86700000000008"/>
  </r>
  <r>
    <x v="29"/>
    <x v="2"/>
    <x v="2"/>
    <x v="2"/>
    <n v="7"/>
    <n v="1575"/>
    <n v="492.97500000000002"/>
  </r>
  <r>
    <x v="29"/>
    <x v="2"/>
    <x v="2"/>
    <x v="0"/>
    <n v="7"/>
    <n v="1666"/>
    <n v="680.06119999999999"/>
  </r>
  <r>
    <x v="29"/>
    <x v="2"/>
    <x v="2"/>
    <x v="1"/>
    <n v="9"/>
    <n v="1611"/>
    <n v="484.42770000000002"/>
  </r>
  <r>
    <x v="29"/>
    <x v="3"/>
    <x v="0"/>
    <x v="2"/>
    <n v="8"/>
    <n v="1584"/>
    <n v="547.11360000000002"/>
  </r>
  <r>
    <x v="29"/>
    <x v="3"/>
    <x v="0"/>
    <x v="0"/>
    <n v="9"/>
    <n v="2628"/>
    <n v="1054.0907999999999"/>
  </r>
  <r>
    <x v="29"/>
    <x v="3"/>
    <x v="0"/>
    <x v="1"/>
    <n v="8"/>
    <n v="1600"/>
    <n v="651.19999999999993"/>
  </r>
  <r>
    <x v="29"/>
    <x v="3"/>
    <x v="1"/>
    <x v="2"/>
    <n v="7"/>
    <n v="1512"/>
    <n v="551.88"/>
  </r>
  <r>
    <x v="29"/>
    <x v="3"/>
    <x v="1"/>
    <x v="0"/>
    <n v="6"/>
    <n v="1590"/>
    <n v="650.94600000000003"/>
  </r>
  <r>
    <x v="29"/>
    <x v="3"/>
    <x v="1"/>
    <x v="1"/>
    <n v="10"/>
    <n v="2660"/>
    <n v="1008.14"/>
  </r>
  <r>
    <x v="29"/>
    <x v="3"/>
    <x v="2"/>
    <x v="2"/>
    <n v="9"/>
    <n v="2097"/>
    <n v="867.94830000000002"/>
  </r>
  <r>
    <x v="29"/>
    <x v="3"/>
    <x v="2"/>
    <x v="0"/>
    <n v="7"/>
    <n v="1015"/>
    <n v="339.61900000000003"/>
  </r>
  <r>
    <x v="29"/>
    <x v="3"/>
    <x v="2"/>
    <x v="1"/>
    <n v="9"/>
    <n v="945"/>
    <n v="302.4000000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L5:P23" firstHeaderRow="1" firstDataRow="2" firstDataCol="1" rowPageCount="1" colPageCount="1"/>
  <pivotFields count="7">
    <pivotField axis="axisPage" numFmtId="169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4">
        <item x="2"/>
        <item x="0"/>
        <item x="1"/>
        <item t="default"/>
      </items>
    </pivotField>
    <pivotField axis="axisCol" showAll="0">
      <items count="4">
        <item x="0"/>
        <item x="1"/>
        <item x="2"/>
        <item t="default"/>
      </items>
    </pivotField>
    <pivotField numFmtId="1" showAll="0"/>
    <pivotField numFmtId="171" showAll="0"/>
    <pivotField dataField="1" numFmtId="171" showAll="0"/>
  </pivotFields>
  <rowFields count="2">
    <field x="1"/>
    <field x="2"/>
  </rowFields>
  <rowItems count="17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0" hier="-1"/>
  </pageFields>
  <dataFields count="1">
    <dataField name="Sum of Profit / Loss" fld="6" baseField="0" baseItem="0" numFmtId="164"/>
  </dataFields>
  <formats count="4">
    <format dxfId="4">
      <pivotArea outline="0" collapsedLevelsAreSubtotals="1" fieldPosition="0"/>
    </format>
    <format dxfId="3">
      <pivotArea outline="0" collapsedLevelsAreSubtotals="1" fieldPosition="0"/>
    </format>
    <format dxfId="2">
      <pivotArea outline="0" collapsedLevelsAreSubtotals="1" fieldPosition="0"/>
    </format>
    <format dxfId="1">
      <pivotArea outline="0" collapsedLevelsAreSubtotals="1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sj.com/articles/bernard-madoffs-surviving-son-dies-1409760157" TargetMode="External"/><Relationship Id="rId2" Type="http://schemas.openxmlformats.org/officeDocument/2006/relationships/hyperlink" Target="http://www.cnbc.com/id/101967977" TargetMode="External"/><Relationship Id="rId1" Type="http://schemas.openxmlformats.org/officeDocument/2006/relationships/hyperlink" Target="http://en.wikipedia.org/wiki/Bernard_Madof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hyperlink" Target="mailto:tumifta@gmail.com" TargetMode="External"/><Relationship Id="rId4" Type="http://schemas.openxmlformats.org/officeDocument/2006/relationships/comments" Target="../comments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K27"/>
  <sheetViews>
    <sheetView showGridLines="0" tabSelected="1" zoomScale="85" zoomScaleNormal="85" workbookViewId="0">
      <selection activeCell="C3" sqref="C3:J3"/>
    </sheetView>
  </sheetViews>
  <sheetFormatPr defaultRowHeight="15"/>
  <cols>
    <col min="3" max="3" width="17.28515625" bestFit="1" customWidth="1"/>
    <col min="5" max="5" width="16.42578125" customWidth="1"/>
    <col min="10" max="10" width="25.5703125" customWidth="1"/>
    <col min="11" max="11" width="8.140625" customWidth="1"/>
  </cols>
  <sheetData>
    <row r="1" spans="2:11" ht="15.75" thickBot="1"/>
    <row r="2" spans="2:11" ht="15.75" thickBot="1">
      <c r="B2" s="174"/>
      <c r="C2" s="175"/>
      <c r="D2" s="175"/>
      <c r="E2" s="175"/>
      <c r="F2" s="175"/>
      <c r="G2" s="175"/>
      <c r="H2" s="175"/>
      <c r="I2" s="175"/>
      <c r="J2" s="175"/>
      <c r="K2" s="176"/>
    </row>
    <row r="3" spans="2:11" ht="19.5" thickBot="1">
      <c r="B3" s="127"/>
      <c r="C3" s="388" t="s">
        <v>821</v>
      </c>
      <c r="D3" s="389"/>
      <c r="E3" s="389"/>
      <c r="F3" s="389"/>
      <c r="G3" s="389"/>
      <c r="H3" s="389"/>
      <c r="I3" s="389"/>
      <c r="J3" s="390"/>
      <c r="K3" s="100"/>
    </row>
    <row r="4" spans="2:11">
      <c r="B4" s="127"/>
      <c r="C4" s="128"/>
      <c r="D4" s="128"/>
      <c r="E4" s="128"/>
      <c r="F4" s="128"/>
      <c r="G4" s="128"/>
      <c r="H4" s="128"/>
      <c r="I4" s="128"/>
      <c r="J4" s="128"/>
      <c r="K4" s="100"/>
    </row>
    <row r="5" spans="2:11">
      <c r="B5" s="127"/>
      <c r="C5" s="177" t="s">
        <v>297</v>
      </c>
      <c r="D5" s="128" t="s">
        <v>304</v>
      </c>
      <c r="E5" s="128"/>
      <c r="F5" s="128"/>
      <c r="G5" s="128"/>
      <c r="H5" s="128"/>
      <c r="I5" s="128"/>
      <c r="J5" s="128"/>
      <c r="K5" s="100"/>
    </row>
    <row r="6" spans="2:11">
      <c r="B6" s="127"/>
      <c r="C6" s="128"/>
      <c r="D6" s="128"/>
      <c r="E6" s="128"/>
      <c r="F6" s="128"/>
      <c r="G6" s="128"/>
      <c r="H6" s="128"/>
      <c r="I6" s="128"/>
      <c r="J6" s="128"/>
      <c r="K6" s="100"/>
    </row>
    <row r="7" spans="2:11">
      <c r="B7" s="127"/>
      <c r="C7" s="177" t="s">
        <v>298</v>
      </c>
      <c r="D7" s="128"/>
      <c r="E7" s="128"/>
      <c r="F7" s="128"/>
      <c r="G7" s="128"/>
      <c r="H7" s="128"/>
      <c r="I7" s="128"/>
      <c r="J7" s="128"/>
      <c r="K7" s="100"/>
    </row>
    <row r="8" spans="2:11">
      <c r="B8" s="127"/>
      <c r="C8" s="128"/>
      <c r="D8" s="128" t="s">
        <v>299</v>
      </c>
      <c r="E8" s="128"/>
      <c r="F8" s="128"/>
      <c r="G8" s="128"/>
      <c r="H8" s="128"/>
      <c r="I8" s="128"/>
      <c r="J8" s="128"/>
      <c r="K8" s="100"/>
    </row>
    <row r="9" spans="2:11">
      <c r="B9" s="127"/>
      <c r="C9" s="128"/>
      <c r="D9" s="128" t="s">
        <v>300</v>
      </c>
      <c r="E9" s="128"/>
      <c r="F9" s="128"/>
      <c r="G9" s="128"/>
      <c r="H9" s="128"/>
      <c r="I9" s="128"/>
      <c r="J9" s="128"/>
      <c r="K9" s="100"/>
    </row>
    <row r="10" spans="2:11">
      <c r="B10" s="127"/>
      <c r="C10" s="128"/>
      <c r="D10" s="128" t="s">
        <v>301</v>
      </c>
      <c r="E10" s="128"/>
      <c r="F10" s="128"/>
      <c r="G10" s="128"/>
      <c r="H10" s="128"/>
      <c r="I10" s="128"/>
      <c r="J10" s="128"/>
      <c r="K10" s="100"/>
    </row>
    <row r="11" spans="2:11">
      <c r="B11" s="127"/>
      <c r="C11" s="128"/>
      <c r="D11" s="128" t="s">
        <v>302</v>
      </c>
      <c r="E11" s="128"/>
      <c r="F11" s="128"/>
      <c r="G11" s="128"/>
      <c r="H11" s="128"/>
      <c r="I11" s="128"/>
      <c r="J11" s="128"/>
      <c r="K11" s="100"/>
    </row>
    <row r="12" spans="2:11">
      <c r="B12" s="127"/>
      <c r="C12" s="128"/>
      <c r="D12" s="128" t="s">
        <v>303</v>
      </c>
      <c r="E12" s="128"/>
      <c r="F12" s="128"/>
      <c r="G12" s="128"/>
      <c r="H12" s="128"/>
      <c r="I12" s="128"/>
      <c r="J12" s="128"/>
      <c r="K12" s="100"/>
    </row>
    <row r="13" spans="2:11">
      <c r="B13" s="127"/>
      <c r="C13" s="128"/>
      <c r="D13" s="333" t="s">
        <v>819</v>
      </c>
      <c r="E13" s="331"/>
      <c r="F13" s="239"/>
      <c r="G13" s="239"/>
      <c r="H13" s="128"/>
      <c r="I13" s="128"/>
      <c r="J13" s="128"/>
      <c r="K13" s="100"/>
    </row>
    <row r="14" spans="2:11">
      <c r="B14" s="127"/>
      <c r="C14" s="128"/>
      <c r="D14" s="333" t="s">
        <v>820</v>
      </c>
      <c r="E14" s="331"/>
      <c r="F14" s="239"/>
      <c r="G14" s="239"/>
      <c r="H14" s="128"/>
      <c r="I14" s="128"/>
      <c r="J14" s="128"/>
      <c r="K14" s="100"/>
    </row>
    <row r="15" spans="2:11">
      <c r="B15" s="127"/>
      <c r="C15" s="128"/>
      <c r="D15" s="333" t="s">
        <v>815</v>
      </c>
      <c r="E15" s="331"/>
      <c r="F15" s="239"/>
      <c r="G15" s="239"/>
      <c r="H15" s="128"/>
      <c r="I15" s="128"/>
      <c r="J15" s="128"/>
      <c r="K15" s="100"/>
    </row>
    <row r="16" spans="2:11">
      <c r="B16" s="127"/>
      <c r="C16" s="128"/>
      <c r="D16" s="238"/>
      <c r="E16" s="239"/>
      <c r="F16" s="239"/>
      <c r="G16" s="239"/>
      <c r="H16" s="128"/>
      <c r="I16" s="128"/>
      <c r="J16" s="128"/>
      <c r="K16" s="100"/>
    </row>
    <row r="17" spans="2:11">
      <c r="B17" s="127"/>
      <c r="C17" s="177" t="s">
        <v>817</v>
      </c>
      <c r="D17" s="331" t="s">
        <v>818</v>
      </c>
      <c r="E17" s="128"/>
      <c r="F17" s="128"/>
      <c r="G17" s="128"/>
      <c r="H17" s="128"/>
      <c r="I17" s="128"/>
      <c r="J17" s="128"/>
      <c r="K17" s="100"/>
    </row>
    <row r="18" spans="2:11" ht="15.75" thickBot="1">
      <c r="B18" s="129"/>
      <c r="C18" s="130"/>
      <c r="D18" s="130"/>
      <c r="E18" s="130"/>
      <c r="F18" s="130"/>
      <c r="G18" s="130"/>
      <c r="H18" s="130"/>
      <c r="I18" s="130"/>
      <c r="J18" s="130"/>
      <c r="K18" s="101"/>
    </row>
    <row r="20" spans="2:11">
      <c r="B20" s="334"/>
      <c r="C20" s="334" t="s">
        <v>823</v>
      </c>
      <c r="D20" s="334" t="s">
        <v>824</v>
      </c>
      <c r="E20" s="334"/>
      <c r="F20" s="335" t="s">
        <v>825</v>
      </c>
      <c r="G20" s="334"/>
      <c r="H20" s="334"/>
      <c r="I20" s="334"/>
      <c r="J20" s="334"/>
      <c r="K20" s="334"/>
    </row>
    <row r="21" spans="2:11" ht="15.75" thickBot="1">
      <c r="B21" s="334"/>
      <c r="C21" s="334"/>
      <c r="D21" s="334" t="s">
        <v>826</v>
      </c>
      <c r="E21" s="334"/>
      <c r="F21" s="335" t="s">
        <v>827</v>
      </c>
      <c r="G21" s="334"/>
      <c r="H21" s="334"/>
      <c r="I21" s="334"/>
      <c r="J21" s="334"/>
      <c r="K21" s="334"/>
    </row>
    <row r="22" spans="2:11" ht="15" customHeight="1">
      <c r="B22" s="393" t="s">
        <v>829</v>
      </c>
      <c r="C22" s="394"/>
      <c r="D22" s="394"/>
      <c r="E22" s="394"/>
      <c r="F22" s="394"/>
      <c r="G22" s="394"/>
      <c r="H22" s="394"/>
      <c r="I22" s="394"/>
      <c r="J22" s="394"/>
      <c r="K22" s="395"/>
    </row>
    <row r="23" spans="2:11">
      <c r="B23" s="396"/>
      <c r="C23" s="397"/>
      <c r="D23" s="397"/>
      <c r="E23" s="397"/>
      <c r="F23" s="397"/>
      <c r="G23" s="397"/>
      <c r="H23" s="397"/>
      <c r="I23" s="397"/>
      <c r="J23" s="397"/>
      <c r="K23" s="398"/>
    </row>
    <row r="24" spans="2:11">
      <c r="B24" s="396"/>
      <c r="C24" s="397"/>
      <c r="D24" s="397"/>
      <c r="E24" s="397"/>
      <c r="F24" s="397"/>
      <c r="G24" s="397"/>
      <c r="H24" s="397"/>
      <c r="I24" s="397"/>
      <c r="J24" s="397"/>
      <c r="K24" s="398"/>
    </row>
    <row r="25" spans="2:11">
      <c r="B25" s="396"/>
      <c r="C25" s="397"/>
      <c r="D25" s="397"/>
      <c r="E25" s="397"/>
      <c r="F25" s="397"/>
      <c r="G25" s="397"/>
      <c r="H25" s="397"/>
      <c r="I25" s="397"/>
      <c r="J25" s="397"/>
      <c r="K25" s="398"/>
    </row>
    <row r="26" spans="2:11" ht="15.75" thickBot="1">
      <c r="B26" s="399"/>
      <c r="C26" s="400"/>
      <c r="D26" s="400"/>
      <c r="E26" s="400"/>
      <c r="F26" s="400"/>
      <c r="G26" s="400"/>
      <c r="H26" s="400"/>
      <c r="I26" s="400"/>
      <c r="J26" s="400"/>
      <c r="K26" s="401"/>
    </row>
    <row r="27" spans="2:11">
      <c r="D27" s="391" t="s">
        <v>828</v>
      </c>
      <c r="E27" s="392"/>
      <c r="F27" s="392"/>
      <c r="G27" s="392"/>
      <c r="H27" s="392"/>
      <c r="I27" s="392"/>
      <c r="J27" s="392"/>
      <c r="K27" s="392"/>
    </row>
  </sheetData>
  <mergeCells count="3">
    <mergeCell ref="C3:J3"/>
    <mergeCell ref="D27:K27"/>
    <mergeCell ref="B22:K26"/>
  </mergeCells>
  <hyperlinks>
    <hyperlink ref="F20" r:id="rId1"/>
    <hyperlink ref="F21" r:id="rId2"/>
    <hyperlink ref="D27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2:N305"/>
  <sheetViews>
    <sheetView showGridLines="0" topLeftCell="B76" zoomScale="130" zoomScaleNormal="130" workbookViewId="0">
      <selection activeCell="E90" sqref="E90"/>
    </sheetView>
  </sheetViews>
  <sheetFormatPr defaultRowHeight="15"/>
  <cols>
    <col min="2" max="2" width="19.140625" customWidth="1"/>
    <col min="3" max="3" width="13.140625" bestFit="1" customWidth="1"/>
    <col min="4" max="4" width="34.28515625" customWidth="1"/>
    <col min="5" max="5" width="18.42578125" customWidth="1"/>
    <col min="6" max="6" width="20.5703125" customWidth="1"/>
    <col min="7" max="7" width="13.28515625" customWidth="1"/>
    <col min="8" max="8" width="21" bestFit="1" customWidth="1"/>
    <col min="9" max="9" width="27.42578125" customWidth="1"/>
    <col min="10" max="10" width="15.28515625" bestFit="1" customWidth="1"/>
    <col min="11" max="11" width="15.7109375" bestFit="1" customWidth="1"/>
    <col min="13" max="13" width="20.5703125" bestFit="1" customWidth="1"/>
    <col min="14" max="14" width="11.42578125" bestFit="1" customWidth="1"/>
  </cols>
  <sheetData>
    <row r="2" spans="2:14" s="86" customFormat="1" ht="21">
      <c r="B2" s="86" t="s">
        <v>220</v>
      </c>
    </row>
    <row r="4" spans="2:14">
      <c r="B4" s="103">
        <v>123456</v>
      </c>
      <c r="H4" s="60" t="s">
        <v>205</v>
      </c>
    </row>
    <row r="5" spans="2:14" ht="15.75" thickBot="1">
      <c r="H5" s="63" t="s">
        <v>201</v>
      </c>
      <c r="I5" s="63" t="s">
        <v>202</v>
      </c>
      <c r="J5" s="63" t="s">
        <v>203</v>
      </c>
      <c r="L5" s="402" t="s">
        <v>236</v>
      </c>
      <c r="M5" s="402"/>
      <c r="N5" s="402"/>
    </row>
    <row r="6" spans="2:14">
      <c r="C6" s="64">
        <v>73</v>
      </c>
      <c r="D6" s="65">
        <v>18</v>
      </c>
      <c r="E6" s="65">
        <v>21</v>
      </c>
      <c r="F6" s="66">
        <v>10</v>
      </c>
      <c r="H6" s="229">
        <v>1000</v>
      </c>
      <c r="I6" s="229">
        <f>AVERAGE(C6:F6)</f>
        <v>30.5</v>
      </c>
      <c r="J6" s="229">
        <f>STDEV(C6:F6)</f>
        <v>28.711205710198474</v>
      </c>
    </row>
    <row r="7" spans="2:14">
      <c r="C7" s="67">
        <v>95</v>
      </c>
      <c r="D7" s="68">
        <v>33</v>
      </c>
      <c r="E7" s="68">
        <v>98</v>
      </c>
      <c r="F7" s="69">
        <v>33</v>
      </c>
      <c r="H7" s="229">
        <f t="shared" ref="H7:H10" si="0">SUM(C7:F7)</f>
        <v>259</v>
      </c>
      <c r="I7" s="229">
        <f t="shared" ref="I7:I10" si="1">AVERAGE(C7:F7)</f>
        <v>64.75</v>
      </c>
      <c r="J7" s="229">
        <f t="shared" ref="J7:J10" si="2">STDEV(C7:F7)</f>
        <v>36.682193682130482</v>
      </c>
    </row>
    <row r="8" spans="2:14">
      <c r="B8" s="228">
        <f>B4</f>
        <v>123456</v>
      </c>
      <c r="C8" s="67">
        <v>49</v>
      </c>
      <c r="D8" s="68">
        <v>60</v>
      </c>
      <c r="E8" s="68">
        <v>58</v>
      </c>
      <c r="F8" s="69">
        <v>78</v>
      </c>
      <c r="H8" s="229">
        <f t="shared" si="0"/>
        <v>245</v>
      </c>
      <c r="I8" s="230">
        <v>-500</v>
      </c>
      <c r="J8" s="229">
        <f t="shared" si="2"/>
        <v>12.148388096094616</v>
      </c>
    </row>
    <row r="9" spans="2:14">
      <c r="C9" s="67">
        <v>95</v>
      </c>
      <c r="D9" s="68">
        <v>89</v>
      </c>
      <c r="E9" s="68">
        <v>13</v>
      </c>
      <c r="F9" s="69">
        <v>91</v>
      </c>
      <c r="H9" s="229">
        <f t="shared" si="0"/>
        <v>288</v>
      </c>
      <c r="I9" s="229">
        <f t="shared" si="1"/>
        <v>72</v>
      </c>
      <c r="J9" s="229">
        <f t="shared" si="2"/>
        <v>39.412350010286538</v>
      </c>
    </row>
    <row r="10" spans="2:14" ht="15.75" thickBot="1">
      <c r="C10" s="70">
        <v>64</v>
      </c>
      <c r="D10" s="71">
        <v>76</v>
      </c>
      <c r="E10" s="71">
        <v>85</v>
      </c>
      <c r="F10" s="72">
        <v>79</v>
      </c>
      <c r="H10" s="229">
        <f t="shared" si="0"/>
        <v>304</v>
      </c>
      <c r="I10" s="229">
        <f t="shared" si="1"/>
        <v>76</v>
      </c>
      <c r="J10" s="229">
        <f t="shared" si="2"/>
        <v>8.8317608663278477</v>
      </c>
    </row>
    <row r="11" spans="2:14">
      <c r="C11" s="55"/>
      <c r="D11" s="55"/>
      <c r="E11" s="55"/>
      <c r="F11" s="55"/>
      <c r="H11" s="59"/>
      <c r="I11" s="59"/>
      <c r="J11" s="59"/>
    </row>
    <row r="12" spans="2:14">
      <c r="B12" s="60" t="s">
        <v>204</v>
      </c>
      <c r="H12" s="60" t="s">
        <v>206</v>
      </c>
    </row>
    <row r="13" spans="2:14">
      <c r="B13" s="61" t="s">
        <v>201</v>
      </c>
      <c r="C13" s="173">
        <f>SUM(C6:C10)</f>
        <v>376</v>
      </c>
      <c r="D13" s="173">
        <f t="shared" ref="D13:F13" si="3">SUM(D6:D10)</f>
        <v>276</v>
      </c>
      <c r="E13" s="173">
        <f t="shared" si="3"/>
        <v>275</v>
      </c>
      <c r="F13" s="173">
        <f t="shared" si="3"/>
        <v>291</v>
      </c>
      <c r="H13" s="61" t="s">
        <v>201</v>
      </c>
      <c r="I13" s="173">
        <f>SUM(C6:F10)</f>
        <v>1218</v>
      </c>
    </row>
    <row r="14" spans="2:14">
      <c r="B14" s="62" t="s">
        <v>202</v>
      </c>
      <c r="C14" s="155">
        <f>AVERAGE(C6:C10)</f>
        <v>75.2</v>
      </c>
      <c r="D14" s="155">
        <f t="shared" ref="D14:F14" si="4">AVERAGE(D6:D10)</f>
        <v>55.2</v>
      </c>
      <c r="E14" s="155">
        <f t="shared" si="4"/>
        <v>55</v>
      </c>
      <c r="F14" s="155">
        <f t="shared" si="4"/>
        <v>58.2</v>
      </c>
      <c r="H14" s="62" t="s">
        <v>202</v>
      </c>
      <c r="I14" s="155">
        <f>AVERAGE(C6:F10)</f>
        <v>60.9</v>
      </c>
    </row>
    <row r="15" spans="2:14">
      <c r="B15" s="62" t="s">
        <v>203</v>
      </c>
      <c r="C15" s="155">
        <f>STDEV(C6:C10)</f>
        <v>20.004999375156196</v>
      </c>
      <c r="D15" s="155">
        <f t="shared" ref="D15:F15" si="5">STDEV(D6:D10)</f>
        <v>29.473717105244798</v>
      </c>
      <c r="E15" s="155">
        <f t="shared" si="5"/>
        <v>37.676252467569014</v>
      </c>
      <c r="F15" s="155">
        <f t="shared" si="5"/>
        <v>34.852546535368113</v>
      </c>
      <c r="H15" s="62" t="s">
        <v>203</v>
      </c>
      <c r="I15" s="155">
        <f>STDEV(C6:F10)</f>
        <v>29.919013493446819</v>
      </c>
    </row>
    <row r="18" spans="1:9" s="88" customFormat="1" ht="21">
      <c r="B18" s="88" t="s">
        <v>221</v>
      </c>
    </row>
    <row r="20" spans="1:9" ht="15.75" thickBot="1">
      <c r="B20" s="159">
        <v>1</v>
      </c>
      <c r="C20" s="159">
        <v>2</v>
      </c>
      <c r="D20" s="159">
        <v>3</v>
      </c>
      <c r="E20" s="159">
        <v>4</v>
      </c>
      <c r="F20" s="159">
        <v>5</v>
      </c>
    </row>
    <row r="21" spans="1:9">
      <c r="A21" s="80">
        <v>1</v>
      </c>
      <c r="B21" s="73" t="s">
        <v>212</v>
      </c>
      <c r="C21" s="74" t="s">
        <v>55</v>
      </c>
      <c r="D21" s="74" t="s">
        <v>211</v>
      </c>
      <c r="E21" s="74" t="s">
        <v>213</v>
      </c>
      <c r="F21" s="75" t="s">
        <v>219</v>
      </c>
      <c r="I21" s="60" t="s">
        <v>231</v>
      </c>
    </row>
    <row r="22" spans="1:9">
      <c r="A22" s="80">
        <v>2</v>
      </c>
      <c r="B22" s="77">
        <v>80000</v>
      </c>
      <c r="C22" s="76" t="s">
        <v>209</v>
      </c>
      <c r="D22" s="76">
        <v>30</v>
      </c>
      <c r="E22" s="82" t="s">
        <v>214</v>
      </c>
      <c r="F22" s="56">
        <v>280</v>
      </c>
      <c r="I22" s="154" t="s">
        <v>213</v>
      </c>
    </row>
    <row r="23" spans="1:9">
      <c r="A23" s="80">
        <v>3</v>
      </c>
      <c r="B23" s="77">
        <v>55709</v>
      </c>
      <c r="C23" s="76" t="s">
        <v>208</v>
      </c>
      <c r="D23" s="76">
        <v>27</v>
      </c>
      <c r="E23" s="55" t="s">
        <v>214</v>
      </c>
      <c r="F23" s="56">
        <v>300</v>
      </c>
      <c r="I23" s="109">
        <f>MATCH(I22,B21:F21,0)</f>
        <v>4</v>
      </c>
    </row>
    <row r="24" spans="1:9">
      <c r="A24" s="80">
        <v>4</v>
      </c>
      <c r="B24" s="77">
        <v>55018</v>
      </c>
      <c r="C24" s="76" t="s">
        <v>207</v>
      </c>
      <c r="D24" s="76">
        <v>25</v>
      </c>
      <c r="E24" s="55" t="s">
        <v>186</v>
      </c>
      <c r="F24" s="56">
        <v>180</v>
      </c>
    </row>
    <row r="25" spans="1:9">
      <c r="A25" s="80">
        <v>5</v>
      </c>
      <c r="B25" s="77">
        <v>36890</v>
      </c>
      <c r="C25" s="76" t="s">
        <v>210</v>
      </c>
      <c r="D25" s="76">
        <v>60</v>
      </c>
      <c r="E25" s="82" t="s">
        <v>214</v>
      </c>
      <c r="F25" s="56">
        <v>255</v>
      </c>
    </row>
    <row r="26" spans="1:9" ht="15.75" thickBot="1">
      <c r="A26" s="80">
        <v>6</v>
      </c>
      <c r="B26" s="78">
        <v>34670</v>
      </c>
      <c r="C26" s="83" t="s">
        <v>215</v>
      </c>
      <c r="D26" s="83">
        <v>45</v>
      </c>
      <c r="E26" s="84" t="s">
        <v>186</v>
      </c>
      <c r="F26" s="57">
        <v>250</v>
      </c>
    </row>
    <row r="28" spans="1:9" ht="15.75" thickBot="1">
      <c r="C28" s="156" t="s">
        <v>217</v>
      </c>
      <c r="D28" s="158" t="s">
        <v>218</v>
      </c>
    </row>
    <row r="29" spans="1:9" ht="15.75" thickBot="1">
      <c r="B29" s="60" t="s">
        <v>216</v>
      </c>
      <c r="C29" s="332">
        <v>55709</v>
      </c>
      <c r="D29" s="231">
        <v>5</v>
      </c>
      <c r="E29" s="26">
        <f>VLOOKUP(C29,TAB_PID,D29,FALSE)</f>
        <v>300</v>
      </c>
      <c r="F29" s="85"/>
    </row>
    <row r="32" spans="1:9" ht="15.75" thickBot="1">
      <c r="B32" s="19">
        <v>1</v>
      </c>
      <c r="C32" s="19">
        <v>2</v>
      </c>
      <c r="D32" s="19">
        <v>3</v>
      </c>
      <c r="E32" s="19">
        <v>4</v>
      </c>
      <c r="F32" s="19">
        <v>5</v>
      </c>
      <c r="G32" s="19">
        <v>6</v>
      </c>
    </row>
    <row r="33" spans="1:9">
      <c r="A33" s="159">
        <v>1</v>
      </c>
      <c r="B33" s="165"/>
      <c r="C33" s="166" t="s">
        <v>222</v>
      </c>
      <c r="D33" s="166" t="s">
        <v>223</v>
      </c>
      <c r="E33" s="166" t="s">
        <v>224</v>
      </c>
      <c r="F33" s="166" t="s">
        <v>225</v>
      </c>
      <c r="G33" s="167" t="s">
        <v>226</v>
      </c>
      <c r="I33" s="60" t="s">
        <v>231</v>
      </c>
    </row>
    <row r="34" spans="1:9">
      <c r="A34" s="159">
        <v>2</v>
      </c>
      <c r="B34" s="168" t="s">
        <v>126</v>
      </c>
      <c r="C34" s="76">
        <v>20</v>
      </c>
      <c r="D34" s="76">
        <v>30</v>
      </c>
      <c r="E34" s="76">
        <v>10</v>
      </c>
      <c r="F34" s="76">
        <v>10</v>
      </c>
      <c r="G34" s="169">
        <v>15</v>
      </c>
      <c r="I34" s="154" t="s">
        <v>227</v>
      </c>
    </row>
    <row r="35" spans="1:9">
      <c r="A35" s="159">
        <v>3</v>
      </c>
      <c r="B35" s="168" t="s">
        <v>227</v>
      </c>
      <c r="C35" s="76">
        <v>5</v>
      </c>
      <c r="D35" s="76">
        <v>10</v>
      </c>
      <c r="E35" s="76">
        <v>5</v>
      </c>
      <c r="F35" s="76">
        <v>0</v>
      </c>
      <c r="G35" s="169">
        <v>3</v>
      </c>
      <c r="I35" s="109"/>
    </row>
    <row r="36" spans="1:9" ht="15.75" thickBot="1">
      <c r="A36" s="159">
        <v>4</v>
      </c>
      <c r="B36" s="170" t="s">
        <v>228</v>
      </c>
      <c r="C36" s="171">
        <v>15</v>
      </c>
      <c r="D36" s="171">
        <v>5</v>
      </c>
      <c r="E36" s="171">
        <v>15</v>
      </c>
      <c r="F36" s="171">
        <v>20</v>
      </c>
      <c r="G36" s="172">
        <v>30</v>
      </c>
    </row>
    <row r="38" spans="1:9" ht="15.75" thickBot="1">
      <c r="C38" s="162" t="s">
        <v>217</v>
      </c>
      <c r="D38" s="161" t="s">
        <v>230</v>
      </c>
    </row>
    <row r="39" spans="1:9" ht="15.75" thickBot="1">
      <c r="B39" s="60" t="s">
        <v>229</v>
      </c>
      <c r="C39" s="160" t="s">
        <v>224</v>
      </c>
      <c r="D39" s="231">
        <v>4</v>
      </c>
      <c r="E39" s="26">
        <f>HLOOKUP(C39,B33:G36,D39,FALSE)</f>
        <v>15</v>
      </c>
    </row>
    <row r="42" spans="1:9">
      <c r="B42" s="79"/>
    </row>
    <row r="43" spans="1:9" s="89" customFormat="1" ht="21">
      <c r="B43" s="89" t="s">
        <v>309</v>
      </c>
    </row>
    <row r="45" spans="1:9">
      <c r="B45" s="90"/>
    </row>
    <row r="46" spans="1:9" ht="15.75" thickBot="1">
      <c r="B46" s="90" t="s">
        <v>305</v>
      </c>
    </row>
    <row r="47" spans="1:9" ht="15.75" thickBot="1">
      <c r="C47" s="91" t="s">
        <v>232</v>
      </c>
      <c r="D47" s="92">
        <v>5</v>
      </c>
      <c r="E47" s="87" t="str">
        <f>IF(D47&gt;0,"Yes, greater","No, less than")</f>
        <v>Yes, greater</v>
      </c>
    </row>
    <row r="48" spans="1:9">
      <c r="B48" s="90"/>
      <c r="C48" s="91"/>
    </row>
    <row r="49" spans="2:5" ht="15.75" thickBot="1">
      <c r="B49" s="90" t="s">
        <v>306</v>
      </c>
    </row>
    <row r="50" spans="2:5" ht="15.75" thickBot="1">
      <c r="C50" s="91" t="s">
        <v>232</v>
      </c>
      <c r="D50" s="92">
        <v>20</v>
      </c>
    </row>
    <row r="51" spans="2:5" ht="15.75" thickBot="1">
      <c r="C51" s="91" t="s">
        <v>233</v>
      </c>
      <c r="D51" s="92">
        <v>10</v>
      </c>
      <c r="E51" s="87" t="str">
        <f>IF(D50&gt;D51,"Yes, Input 1&gt;Input 2","No, Input 1&lt;Input 2")</f>
        <v>Yes, Input 1&gt;Input 2</v>
      </c>
    </row>
    <row r="53" spans="2:5">
      <c r="B53" s="93" t="s">
        <v>244</v>
      </c>
      <c r="C53" s="94"/>
      <c r="D53" s="94"/>
      <c r="E53" s="94"/>
    </row>
    <row r="55" spans="2:5" ht="15.75" thickBot="1">
      <c r="B55" s="90" t="s">
        <v>307</v>
      </c>
    </row>
    <row r="56" spans="2:5" ht="15.75" thickBot="1">
      <c r="C56" s="91" t="s">
        <v>232</v>
      </c>
      <c r="D56" s="92">
        <v>20</v>
      </c>
    </row>
    <row r="57" spans="2:5" ht="15.75" thickBot="1">
      <c r="C57" s="91" t="s">
        <v>233</v>
      </c>
      <c r="D57" s="92">
        <v>10</v>
      </c>
    </row>
    <row r="58" spans="2:5" ht="15.75" thickBot="1">
      <c r="C58" s="91" t="s">
        <v>234</v>
      </c>
      <c r="D58" s="92">
        <v>50</v>
      </c>
    </row>
    <row r="59" spans="2:5" ht="15.75" thickBot="1">
      <c r="C59" s="91" t="s">
        <v>235</v>
      </c>
      <c r="D59" s="92">
        <v>40</v>
      </c>
      <c r="E59" s="87" t="str">
        <f>IF(AND(D56&gt;D57,D58&gt;D59),"Yes","No")</f>
        <v>Yes</v>
      </c>
    </row>
    <row r="61" spans="2:5" ht="15.75" thickBot="1">
      <c r="B61" s="90" t="s">
        <v>308</v>
      </c>
    </row>
    <row r="62" spans="2:5" ht="15.75" thickBot="1">
      <c r="C62" s="91" t="s">
        <v>232</v>
      </c>
      <c r="D62" s="92">
        <v>0</v>
      </c>
    </row>
    <row r="63" spans="2:5" ht="15.75" thickBot="1">
      <c r="C63" s="91" t="s">
        <v>233</v>
      </c>
      <c r="D63" s="92">
        <v>10</v>
      </c>
    </row>
    <row r="64" spans="2:5" ht="15.75" thickBot="1">
      <c r="C64" s="91" t="s">
        <v>234</v>
      </c>
      <c r="D64" s="92">
        <v>0</v>
      </c>
    </row>
    <row r="65" spans="2:6" ht="15.75" thickBot="1">
      <c r="C65" s="91" t="s">
        <v>235</v>
      </c>
      <c r="D65" s="92">
        <v>40</v>
      </c>
      <c r="E65" s="87" t="str">
        <f>IF(OR(D62&gt;D63,D64&gt;D65),"Yes","No")</f>
        <v>No</v>
      </c>
    </row>
    <row r="68" spans="2:6">
      <c r="B68" s="90" t="s">
        <v>822</v>
      </c>
    </row>
    <row r="69" spans="2:6" ht="15.75" thickBot="1"/>
    <row r="70" spans="2:6">
      <c r="B70" s="73" t="s">
        <v>212</v>
      </c>
      <c r="C70" s="74" t="s">
        <v>55</v>
      </c>
      <c r="D70" s="74" t="s">
        <v>211</v>
      </c>
      <c r="E70" s="74" t="s">
        <v>213</v>
      </c>
      <c r="F70" s="75" t="s">
        <v>219</v>
      </c>
    </row>
    <row r="71" spans="2:6">
      <c r="B71" s="77">
        <v>66701</v>
      </c>
      <c r="C71" s="76" t="s">
        <v>209</v>
      </c>
      <c r="D71" s="76">
        <v>30</v>
      </c>
      <c r="E71" s="82" t="s">
        <v>214</v>
      </c>
      <c r="F71" s="56">
        <v>280</v>
      </c>
    </row>
    <row r="72" spans="2:6">
      <c r="B72" s="77">
        <v>55709</v>
      </c>
      <c r="C72" s="76" t="s">
        <v>208</v>
      </c>
      <c r="D72" s="76">
        <v>27</v>
      </c>
      <c r="E72" s="55" t="s">
        <v>214</v>
      </c>
      <c r="F72" s="56">
        <v>450</v>
      </c>
    </row>
    <row r="73" spans="2:6">
      <c r="B73" s="77">
        <v>55018</v>
      </c>
      <c r="C73" s="76" t="s">
        <v>207</v>
      </c>
      <c r="D73" s="76">
        <v>25</v>
      </c>
      <c r="E73" s="55" t="s">
        <v>186</v>
      </c>
      <c r="F73" s="56">
        <v>180</v>
      </c>
    </row>
    <row r="74" spans="2:6">
      <c r="B74" s="77">
        <v>36890</v>
      </c>
      <c r="C74" s="76" t="s">
        <v>210</v>
      </c>
      <c r="D74" s="76">
        <v>65</v>
      </c>
      <c r="E74" s="82" t="s">
        <v>214</v>
      </c>
      <c r="F74" s="56">
        <v>320</v>
      </c>
    </row>
    <row r="75" spans="2:6" ht="15.75" thickBot="1">
      <c r="B75" s="78">
        <v>34670</v>
      </c>
      <c r="C75" s="83" t="s">
        <v>215</v>
      </c>
      <c r="D75" s="83">
        <v>45</v>
      </c>
      <c r="E75" s="84" t="s">
        <v>186</v>
      </c>
      <c r="F75" s="57">
        <v>250</v>
      </c>
    </row>
    <row r="76" spans="2:6" ht="15.75" thickBot="1"/>
    <row r="77" spans="2:6" ht="15.75" thickBot="1">
      <c r="B77" s="90" t="s">
        <v>237</v>
      </c>
      <c r="C77" s="26">
        <f>COUNT(B71:B75)</f>
        <v>5</v>
      </c>
    </row>
    <row r="78" spans="2:6" ht="15.75" thickBot="1"/>
    <row r="79" spans="2:6">
      <c r="B79" s="90" t="s">
        <v>238</v>
      </c>
      <c r="E79" s="163">
        <f>COUNTIF(F71:F75,"&gt;250")</f>
        <v>3</v>
      </c>
    </row>
    <row r="80" spans="2:6">
      <c r="B80" s="90" t="s">
        <v>240</v>
      </c>
      <c r="E80" s="164">
        <f>COUNTIF(D71:D75,"&lt;=50")</f>
        <v>4</v>
      </c>
    </row>
    <row r="81" spans="2:6">
      <c r="B81" s="90" t="s">
        <v>239</v>
      </c>
      <c r="E81" s="164">
        <f>COUNTIF(D71:D75,25)</f>
        <v>1</v>
      </c>
    </row>
    <row r="82" spans="2:6" ht="15.75" thickBot="1">
      <c r="B82" s="90" t="s">
        <v>241</v>
      </c>
      <c r="E82" s="99">
        <f>COUNTIFS(E71:E75,"M",D71:D75,"&gt;60")</f>
        <v>1</v>
      </c>
    </row>
    <row r="83" spans="2:6" ht="15.75" thickBot="1"/>
    <row r="84" spans="2:6" ht="15.75" thickBot="1">
      <c r="B84" s="90" t="s">
        <v>415</v>
      </c>
      <c r="E84" s="26">
        <f>SUMIF(D71:D75,"&gt;=30")</f>
        <v>140</v>
      </c>
    </row>
    <row r="85" spans="2:6" ht="15.75" thickBot="1">
      <c r="B85" s="90" t="s">
        <v>242</v>
      </c>
      <c r="F85" s="26">
        <f>SUMIFS(D71:D75,D71:D75,"&gt;=30",E71:E75,"F")</f>
        <v>45</v>
      </c>
    </row>
    <row r="87" spans="2:6">
      <c r="B87" s="93" t="s">
        <v>243</v>
      </c>
      <c r="C87" s="94"/>
      <c r="D87" s="94"/>
      <c r="E87" s="94"/>
    </row>
    <row r="88" spans="2:6" ht="15.75" thickBot="1"/>
    <row r="89" spans="2:6">
      <c r="B89" s="90" t="s">
        <v>278</v>
      </c>
      <c r="E89" s="98">
        <f>AVERAGEIF(F71:F75,"&gt;200")</f>
        <v>325</v>
      </c>
    </row>
    <row r="90" spans="2:6" ht="15.75" thickBot="1">
      <c r="B90" s="90" t="s">
        <v>279</v>
      </c>
      <c r="E90" s="99">
        <f>AVERAGEIFS(F71:F75,E71:E75,"M",D71:D75,"&gt;=28")</f>
        <v>300</v>
      </c>
    </row>
    <row r="91" spans="2:6">
      <c r="E91" s="58"/>
    </row>
    <row r="93" spans="2:6" s="205" customFormat="1" ht="21">
      <c r="B93" s="205" t="s">
        <v>408</v>
      </c>
    </row>
    <row r="95" spans="2:6">
      <c r="B95" t="s">
        <v>333</v>
      </c>
    </row>
    <row r="96" spans="2:6">
      <c r="B96" t="s">
        <v>334</v>
      </c>
    </row>
    <row r="97" spans="2:11">
      <c r="B97" t="s">
        <v>335</v>
      </c>
    </row>
    <row r="98" spans="2:11">
      <c r="B98" t="s">
        <v>336</v>
      </c>
    </row>
    <row r="100" spans="2:11">
      <c r="E100" t="s">
        <v>414</v>
      </c>
    </row>
    <row r="104" spans="2:11">
      <c r="B104" t="s">
        <v>338</v>
      </c>
    </row>
    <row r="105" spans="2:11">
      <c r="B105" t="s">
        <v>337</v>
      </c>
    </row>
    <row r="106" spans="2:11" ht="15.75" thickBot="1"/>
    <row r="107" spans="2:11" ht="15.75" thickBot="1">
      <c r="B107" s="206" t="s">
        <v>327</v>
      </c>
      <c r="C107" s="131" t="s">
        <v>250</v>
      </c>
      <c r="D107" s="131" t="s">
        <v>251</v>
      </c>
      <c r="E107" s="131" t="s">
        <v>252</v>
      </c>
      <c r="F107" s="131" t="s">
        <v>253</v>
      </c>
      <c r="G107" s="131" t="s">
        <v>328</v>
      </c>
      <c r="H107" s="131" t="s">
        <v>329</v>
      </c>
      <c r="I107" s="131" t="s">
        <v>330</v>
      </c>
      <c r="J107" s="131" t="s">
        <v>331</v>
      </c>
      <c r="K107" s="132" t="s">
        <v>332</v>
      </c>
    </row>
    <row r="108" spans="2:11">
      <c r="B108" s="207">
        <v>0</v>
      </c>
      <c r="C108" s="128">
        <v>70</v>
      </c>
      <c r="D108" s="128" t="s">
        <v>254</v>
      </c>
      <c r="E108" s="128" t="s">
        <v>255</v>
      </c>
      <c r="F108" s="128" t="s">
        <v>256</v>
      </c>
      <c r="G108" s="128">
        <v>57</v>
      </c>
      <c r="H108" s="128">
        <v>52</v>
      </c>
      <c r="I108" s="128">
        <v>41</v>
      </c>
      <c r="J108" s="128">
        <v>47</v>
      </c>
      <c r="K108" s="100">
        <v>57</v>
      </c>
    </row>
    <row r="109" spans="2:11">
      <c r="B109" s="207">
        <v>1</v>
      </c>
      <c r="C109" s="128">
        <v>121</v>
      </c>
      <c r="D109" s="128" t="s">
        <v>254</v>
      </c>
      <c r="E109" s="128" t="s">
        <v>257</v>
      </c>
      <c r="F109" s="128" t="s">
        <v>258</v>
      </c>
      <c r="G109" s="128">
        <v>68</v>
      </c>
      <c r="H109" s="128">
        <v>59</v>
      </c>
      <c r="I109" s="128">
        <v>53</v>
      </c>
      <c r="J109" s="128">
        <v>63</v>
      </c>
      <c r="K109" s="100">
        <v>61</v>
      </c>
    </row>
    <row r="110" spans="2:11">
      <c r="B110" s="207">
        <v>0</v>
      </c>
      <c r="C110" s="128">
        <v>86</v>
      </c>
      <c r="D110" s="128" t="s">
        <v>254</v>
      </c>
      <c r="E110" s="128" t="s">
        <v>259</v>
      </c>
      <c r="F110" s="128" t="s">
        <v>256</v>
      </c>
      <c r="G110" s="128">
        <v>44</v>
      </c>
      <c r="H110" s="128">
        <v>33</v>
      </c>
      <c r="I110" s="128">
        <v>54</v>
      </c>
      <c r="J110" s="128">
        <v>58</v>
      </c>
      <c r="K110" s="100">
        <v>31</v>
      </c>
    </row>
    <row r="111" spans="2:11">
      <c r="B111" s="207">
        <v>0</v>
      </c>
      <c r="C111" s="128">
        <v>141</v>
      </c>
      <c r="D111" s="128" t="s">
        <v>254</v>
      </c>
      <c r="E111" s="128" t="s">
        <v>259</v>
      </c>
      <c r="F111" s="128" t="s">
        <v>258</v>
      </c>
      <c r="G111" s="128">
        <v>63</v>
      </c>
      <c r="H111" s="128">
        <v>44</v>
      </c>
      <c r="I111" s="128">
        <v>47</v>
      </c>
      <c r="J111" s="128">
        <v>53</v>
      </c>
      <c r="K111" s="100">
        <v>56</v>
      </c>
    </row>
    <row r="112" spans="2:11">
      <c r="B112" s="207">
        <v>0</v>
      </c>
      <c r="C112" s="128">
        <v>172</v>
      </c>
      <c r="D112" s="128" t="s">
        <v>254</v>
      </c>
      <c r="E112" s="128" t="s">
        <v>257</v>
      </c>
      <c r="F112" s="128" t="s">
        <v>260</v>
      </c>
      <c r="G112" s="128">
        <v>47</v>
      </c>
      <c r="H112" s="128">
        <v>52</v>
      </c>
      <c r="I112" s="128">
        <v>57</v>
      </c>
      <c r="J112" s="128">
        <v>53</v>
      </c>
      <c r="K112" s="100">
        <v>61</v>
      </c>
    </row>
    <row r="113" spans="2:11">
      <c r="B113" s="207">
        <v>0</v>
      </c>
      <c r="C113" s="128">
        <v>113</v>
      </c>
      <c r="D113" s="128" t="s">
        <v>254</v>
      </c>
      <c r="E113" s="128" t="s">
        <v>257</v>
      </c>
      <c r="F113" s="128" t="s">
        <v>260</v>
      </c>
      <c r="G113" s="128">
        <v>44</v>
      </c>
      <c r="H113" s="128">
        <v>52</v>
      </c>
      <c r="I113" s="128">
        <v>51</v>
      </c>
      <c r="J113" s="128">
        <v>63</v>
      </c>
      <c r="K113" s="100">
        <v>61</v>
      </c>
    </row>
    <row r="114" spans="2:11">
      <c r="B114" s="207">
        <v>0</v>
      </c>
      <c r="C114" s="128">
        <v>50</v>
      </c>
      <c r="D114" s="128" t="s">
        <v>261</v>
      </c>
      <c r="E114" s="128" t="s">
        <v>257</v>
      </c>
      <c r="F114" s="128" t="s">
        <v>256</v>
      </c>
      <c r="G114" s="128">
        <v>50</v>
      </c>
      <c r="H114" s="128">
        <v>59</v>
      </c>
      <c r="I114" s="128">
        <v>42</v>
      </c>
      <c r="J114" s="128">
        <v>53</v>
      </c>
      <c r="K114" s="100">
        <v>61</v>
      </c>
    </row>
    <row r="115" spans="2:11">
      <c r="B115" s="207">
        <v>0</v>
      </c>
      <c r="C115" s="128">
        <v>11</v>
      </c>
      <c r="D115" s="128" t="s">
        <v>262</v>
      </c>
      <c r="E115" s="128" t="s">
        <v>257</v>
      </c>
      <c r="F115" s="128" t="s">
        <v>260</v>
      </c>
      <c r="G115" s="128">
        <v>34</v>
      </c>
      <c r="H115" s="128">
        <v>46</v>
      </c>
      <c r="I115" s="128">
        <v>45</v>
      </c>
      <c r="J115" s="128">
        <v>39</v>
      </c>
      <c r="K115" s="100">
        <v>36</v>
      </c>
    </row>
    <row r="116" spans="2:11">
      <c r="B116" s="207">
        <v>0</v>
      </c>
      <c r="C116" s="128">
        <v>84</v>
      </c>
      <c r="D116" s="128" t="s">
        <v>254</v>
      </c>
      <c r="E116" s="128" t="s">
        <v>257</v>
      </c>
      <c r="F116" s="128" t="s">
        <v>256</v>
      </c>
      <c r="G116" s="128">
        <v>63</v>
      </c>
      <c r="H116" s="128">
        <v>57</v>
      </c>
      <c r="I116" s="128">
        <v>54</v>
      </c>
      <c r="J116" s="128">
        <v>51</v>
      </c>
      <c r="K116" s="100"/>
    </row>
    <row r="117" spans="2:11">
      <c r="B117" s="207">
        <v>0</v>
      </c>
      <c r="C117" s="128">
        <v>48</v>
      </c>
      <c r="D117" s="128" t="s">
        <v>261</v>
      </c>
      <c r="E117" s="128" t="s">
        <v>257</v>
      </c>
      <c r="F117" s="128" t="s">
        <v>260</v>
      </c>
      <c r="G117" s="128">
        <v>57</v>
      </c>
      <c r="H117" s="128">
        <v>55</v>
      </c>
      <c r="I117" s="128">
        <v>52</v>
      </c>
      <c r="J117" s="128">
        <v>50</v>
      </c>
      <c r="K117" s="100">
        <v>51</v>
      </c>
    </row>
    <row r="118" spans="2:11">
      <c r="B118" s="207">
        <v>0</v>
      </c>
      <c r="C118" s="128">
        <v>75</v>
      </c>
      <c r="D118" s="128" t="s">
        <v>254</v>
      </c>
      <c r="E118" s="128" t="s">
        <v>257</v>
      </c>
      <c r="F118" s="128" t="s">
        <v>258</v>
      </c>
      <c r="G118" s="128">
        <v>60</v>
      </c>
      <c r="H118" s="128">
        <v>46</v>
      </c>
      <c r="I118" s="128">
        <v>51</v>
      </c>
      <c r="J118" s="128">
        <v>53</v>
      </c>
      <c r="K118" s="100">
        <v>61</v>
      </c>
    </row>
    <row r="119" spans="2:11">
      <c r="B119" s="207">
        <v>0</v>
      </c>
      <c r="C119" s="128">
        <v>95</v>
      </c>
      <c r="D119" s="128" t="s">
        <v>254</v>
      </c>
      <c r="E119" s="128" t="s">
        <v>259</v>
      </c>
      <c r="F119" s="128" t="s">
        <v>260</v>
      </c>
      <c r="G119" s="128">
        <v>73</v>
      </c>
      <c r="H119" s="128">
        <v>60</v>
      </c>
      <c r="I119" s="128">
        <v>71</v>
      </c>
      <c r="J119" s="128">
        <v>61</v>
      </c>
      <c r="K119" s="100">
        <v>71</v>
      </c>
    </row>
    <row r="120" spans="2:11">
      <c r="B120" s="207">
        <v>0</v>
      </c>
      <c r="C120" s="128">
        <v>104</v>
      </c>
      <c r="D120" s="128" t="s">
        <v>254</v>
      </c>
      <c r="E120" s="128" t="s">
        <v>259</v>
      </c>
      <c r="F120" s="128" t="s">
        <v>260</v>
      </c>
      <c r="G120" s="128">
        <v>54</v>
      </c>
      <c r="H120" s="128">
        <v>63</v>
      </c>
      <c r="I120" s="128">
        <v>57</v>
      </c>
      <c r="J120" s="128">
        <v>55</v>
      </c>
      <c r="K120" s="100">
        <v>46</v>
      </c>
    </row>
    <row r="121" spans="2:11">
      <c r="B121" s="207">
        <v>0</v>
      </c>
      <c r="C121" s="128">
        <v>38</v>
      </c>
      <c r="D121" s="128" t="s">
        <v>261</v>
      </c>
      <c r="E121" s="128" t="s">
        <v>255</v>
      </c>
      <c r="F121" s="128" t="s">
        <v>260</v>
      </c>
      <c r="G121" s="128">
        <v>45</v>
      </c>
      <c r="H121" s="128">
        <v>57</v>
      </c>
      <c r="I121" s="128">
        <v>50</v>
      </c>
      <c r="J121" s="128">
        <v>31</v>
      </c>
      <c r="K121" s="100">
        <v>56</v>
      </c>
    </row>
    <row r="122" spans="2:11">
      <c r="B122" s="207">
        <v>0</v>
      </c>
      <c r="C122" s="128">
        <v>115</v>
      </c>
      <c r="D122" s="128" t="s">
        <v>254</v>
      </c>
      <c r="E122" s="128" t="s">
        <v>255</v>
      </c>
      <c r="F122" s="128" t="s">
        <v>256</v>
      </c>
      <c r="G122" s="128">
        <v>42</v>
      </c>
      <c r="H122" s="128">
        <v>49</v>
      </c>
      <c r="I122" s="128">
        <v>43</v>
      </c>
      <c r="J122" s="128">
        <v>50</v>
      </c>
      <c r="K122" s="100">
        <v>56</v>
      </c>
    </row>
    <row r="123" spans="2:11">
      <c r="B123" s="207">
        <v>0</v>
      </c>
      <c r="C123" s="128">
        <v>76</v>
      </c>
      <c r="D123" s="128" t="s">
        <v>254</v>
      </c>
      <c r="E123" s="128" t="s">
        <v>259</v>
      </c>
      <c r="F123" s="128" t="s">
        <v>260</v>
      </c>
      <c r="G123" s="128">
        <v>47</v>
      </c>
      <c r="H123" s="128">
        <v>52</v>
      </c>
      <c r="I123" s="128">
        <v>51</v>
      </c>
      <c r="J123" s="128">
        <v>50</v>
      </c>
      <c r="K123" s="100">
        <v>56</v>
      </c>
    </row>
    <row r="124" spans="2:11">
      <c r="B124" s="207">
        <v>0</v>
      </c>
      <c r="C124" s="128">
        <v>195</v>
      </c>
      <c r="D124" s="128" t="s">
        <v>254</v>
      </c>
      <c r="E124" s="128" t="s">
        <v>257</v>
      </c>
      <c r="F124" s="128" t="s">
        <v>256</v>
      </c>
      <c r="G124" s="128">
        <v>57</v>
      </c>
      <c r="H124" s="128">
        <v>57</v>
      </c>
      <c r="I124" s="128">
        <v>60</v>
      </c>
      <c r="J124" s="128">
        <v>56</v>
      </c>
      <c r="K124" s="100"/>
    </row>
    <row r="125" spans="2:11">
      <c r="B125" s="207">
        <v>0</v>
      </c>
      <c r="C125" s="128">
        <v>114</v>
      </c>
      <c r="D125" s="128" t="s">
        <v>254</v>
      </c>
      <c r="E125" s="128" t="s">
        <v>259</v>
      </c>
      <c r="F125" s="128" t="s">
        <v>260</v>
      </c>
      <c r="G125" s="128">
        <v>68</v>
      </c>
      <c r="H125" s="128">
        <v>65</v>
      </c>
      <c r="I125" s="128">
        <v>62</v>
      </c>
      <c r="J125" s="128">
        <v>55</v>
      </c>
      <c r="K125" s="100">
        <v>61</v>
      </c>
    </row>
    <row r="126" spans="2:11">
      <c r="B126" s="207">
        <v>0</v>
      </c>
      <c r="C126" s="128">
        <v>85</v>
      </c>
      <c r="D126" s="128" t="s">
        <v>254</v>
      </c>
      <c r="E126" s="128" t="s">
        <v>257</v>
      </c>
      <c r="F126" s="128" t="s">
        <v>256</v>
      </c>
      <c r="G126" s="128">
        <v>55</v>
      </c>
      <c r="H126" s="128">
        <v>39</v>
      </c>
      <c r="I126" s="128">
        <v>57</v>
      </c>
      <c r="J126" s="128">
        <v>53</v>
      </c>
      <c r="K126" s="100">
        <v>46</v>
      </c>
    </row>
    <row r="127" spans="2:11">
      <c r="B127" s="207">
        <v>0</v>
      </c>
      <c r="C127" s="128">
        <v>167</v>
      </c>
      <c r="D127" s="128" t="s">
        <v>254</v>
      </c>
      <c r="E127" s="128" t="s">
        <v>257</v>
      </c>
      <c r="F127" s="128" t="s">
        <v>256</v>
      </c>
      <c r="G127" s="128">
        <v>63</v>
      </c>
      <c r="H127" s="128">
        <v>49</v>
      </c>
      <c r="I127" s="128">
        <v>35</v>
      </c>
      <c r="J127" s="128">
        <v>66</v>
      </c>
      <c r="K127" s="100">
        <v>41</v>
      </c>
    </row>
    <row r="128" spans="2:11">
      <c r="B128" s="207">
        <v>0</v>
      </c>
      <c r="C128" s="128">
        <v>143</v>
      </c>
      <c r="D128" s="128" t="s">
        <v>254</v>
      </c>
      <c r="E128" s="128" t="s">
        <v>257</v>
      </c>
      <c r="F128" s="128" t="s">
        <v>258</v>
      </c>
      <c r="G128" s="128">
        <v>63</v>
      </c>
      <c r="H128" s="128">
        <v>63</v>
      </c>
      <c r="I128" s="128">
        <v>75</v>
      </c>
      <c r="J128" s="128">
        <v>72</v>
      </c>
      <c r="K128" s="100">
        <v>66</v>
      </c>
    </row>
    <row r="129" spans="2:11">
      <c r="B129" s="207">
        <v>0</v>
      </c>
      <c r="C129" s="128">
        <v>41</v>
      </c>
      <c r="D129" s="128" t="s">
        <v>261</v>
      </c>
      <c r="E129" s="128" t="s">
        <v>257</v>
      </c>
      <c r="F129" s="128" t="s">
        <v>260</v>
      </c>
      <c r="G129" s="128">
        <v>50</v>
      </c>
      <c r="H129" s="128">
        <v>40</v>
      </c>
      <c r="I129" s="128">
        <v>45</v>
      </c>
      <c r="J129" s="128">
        <v>55</v>
      </c>
      <c r="K129" s="100">
        <v>56</v>
      </c>
    </row>
    <row r="130" spans="2:11">
      <c r="B130" s="207">
        <v>0</v>
      </c>
      <c r="C130" s="128">
        <v>20</v>
      </c>
      <c r="D130" s="128" t="s">
        <v>262</v>
      </c>
      <c r="E130" s="128" t="s">
        <v>259</v>
      </c>
      <c r="F130" s="128" t="s">
        <v>260</v>
      </c>
      <c r="G130" s="128">
        <v>60</v>
      </c>
      <c r="H130" s="128">
        <v>52</v>
      </c>
      <c r="I130" s="128">
        <v>57</v>
      </c>
      <c r="J130" s="128">
        <v>61</v>
      </c>
      <c r="K130" s="100">
        <v>61</v>
      </c>
    </row>
    <row r="131" spans="2:11">
      <c r="B131" s="207">
        <v>0</v>
      </c>
      <c r="C131" s="128">
        <v>12</v>
      </c>
      <c r="D131" s="128" t="s">
        <v>262</v>
      </c>
      <c r="E131" s="128" t="s">
        <v>257</v>
      </c>
      <c r="F131" s="128" t="s">
        <v>258</v>
      </c>
      <c r="G131" s="128">
        <v>37</v>
      </c>
      <c r="H131" s="128">
        <v>44</v>
      </c>
      <c r="I131" s="128">
        <v>45</v>
      </c>
      <c r="J131" s="128">
        <v>39</v>
      </c>
      <c r="K131" s="100">
        <v>46</v>
      </c>
    </row>
    <row r="132" spans="2:11">
      <c r="B132" s="207">
        <v>0</v>
      </c>
      <c r="C132" s="128">
        <v>53</v>
      </c>
      <c r="D132" s="128" t="s">
        <v>261</v>
      </c>
      <c r="E132" s="128" t="s">
        <v>257</v>
      </c>
      <c r="F132" s="128" t="s">
        <v>258</v>
      </c>
      <c r="G132" s="128">
        <v>34</v>
      </c>
      <c r="H132" s="128">
        <v>37</v>
      </c>
      <c r="I132" s="128">
        <v>46</v>
      </c>
      <c r="J132" s="128">
        <v>39</v>
      </c>
      <c r="K132" s="100">
        <v>31</v>
      </c>
    </row>
    <row r="133" spans="2:11">
      <c r="B133" s="207">
        <v>0</v>
      </c>
      <c r="C133" s="128">
        <v>154</v>
      </c>
      <c r="D133" s="128" t="s">
        <v>254</v>
      </c>
      <c r="E133" s="128" t="s">
        <v>259</v>
      </c>
      <c r="F133" s="128" t="s">
        <v>260</v>
      </c>
      <c r="G133" s="128">
        <v>65</v>
      </c>
      <c r="H133" s="128">
        <v>65</v>
      </c>
      <c r="I133" s="128">
        <v>66</v>
      </c>
      <c r="J133" s="128">
        <v>61</v>
      </c>
      <c r="K133" s="100">
        <v>66</v>
      </c>
    </row>
    <row r="134" spans="2:11">
      <c r="B134" s="207">
        <v>0</v>
      </c>
      <c r="C134" s="128">
        <v>178</v>
      </c>
      <c r="D134" s="128" t="s">
        <v>254</v>
      </c>
      <c r="E134" s="128" t="s">
        <v>257</v>
      </c>
      <c r="F134" s="128" t="s">
        <v>258</v>
      </c>
      <c r="G134" s="128">
        <v>47</v>
      </c>
      <c r="H134" s="128">
        <v>57</v>
      </c>
      <c r="I134" s="128">
        <v>57</v>
      </c>
      <c r="J134" s="128">
        <v>58</v>
      </c>
      <c r="K134" s="100">
        <v>46</v>
      </c>
    </row>
    <row r="135" spans="2:11">
      <c r="B135" s="207">
        <v>0</v>
      </c>
      <c r="C135" s="128">
        <v>196</v>
      </c>
      <c r="D135" s="128" t="s">
        <v>254</v>
      </c>
      <c r="E135" s="128" t="s">
        <v>259</v>
      </c>
      <c r="F135" s="128" t="s">
        <v>260</v>
      </c>
      <c r="G135" s="128">
        <v>44</v>
      </c>
      <c r="H135" s="128">
        <v>38</v>
      </c>
      <c r="I135" s="128">
        <v>49</v>
      </c>
      <c r="J135" s="128">
        <v>39</v>
      </c>
      <c r="K135" s="100">
        <v>46</v>
      </c>
    </row>
    <row r="136" spans="2:11">
      <c r="B136" s="207">
        <v>0</v>
      </c>
      <c r="C136" s="128">
        <v>29</v>
      </c>
      <c r="D136" s="128" t="s">
        <v>263</v>
      </c>
      <c r="E136" s="128" t="s">
        <v>255</v>
      </c>
      <c r="F136" s="128" t="s">
        <v>256</v>
      </c>
      <c r="G136" s="128">
        <v>52</v>
      </c>
      <c r="H136" s="128">
        <v>44</v>
      </c>
      <c r="I136" s="128">
        <v>49</v>
      </c>
      <c r="J136" s="128">
        <v>55</v>
      </c>
      <c r="K136" s="100">
        <v>41</v>
      </c>
    </row>
    <row r="137" spans="2:11">
      <c r="B137" s="207">
        <v>0</v>
      </c>
      <c r="C137" s="128">
        <v>126</v>
      </c>
      <c r="D137" s="128" t="s">
        <v>254</v>
      </c>
      <c r="E137" s="128" t="s">
        <v>257</v>
      </c>
      <c r="F137" s="128" t="s">
        <v>256</v>
      </c>
      <c r="G137" s="128">
        <v>42</v>
      </c>
      <c r="H137" s="128">
        <v>31</v>
      </c>
      <c r="I137" s="128">
        <v>57</v>
      </c>
      <c r="J137" s="128">
        <v>47</v>
      </c>
      <c r="K137" s="100">
        <v>51</v>
      </c>
    </row>
    <row r="138" spans="2:11">
      <c r="B138" s="207">
        <v>0</v>
      </c>
      <c r="C138" s="128">
        <v>103</v>
      </c>
      <c r="D138" s="128" t="s">
        <v>254</v>
      </c>
      <c r="E138" s="128" t="s">
        <v>259</v>
      </c>
      <c r="F138" s="128" t="s">
        <v>260</v>
      </c>
      <c r="G138" s="128">
        <v>76</v>
      </c>
      <c r="H138" s="128">
        <v>52</v>
      </c>
      <c r="I138" s="128">
        <v>64</v>
      </c>
      <c r="J138" s="128">
        <v>64</v>
      </c>
      <c r="K138" s="100">
        <v>61</v>
      </c>
    </row>
    <row r="139" spans="2:11">
      <c r="B139" s="207">
        <v>0</v>
      </c>
      <c r="C139" s="128">
        <v>192</v>
      </c>
      <c r="D139" s="128" t="s">
        <v>254</v>
      </c>
      <c r="E139" s="128" t="s">
        <v>259</v>
      </c>
      <c r="F139" s="128" t="s">
        <v>260</v>
      </c>
      <c r="G139" s="128">
        <v>65</v>
      </c>
      <c r="H139" s="128">
        <v>67</v>
      </c>
      <c r="I139" s="128">
        <v>63</v>
      </c>
      <c r="J139" s="128">
        <v>66</v>
      </c>
      <c r="K139" s="100">
        <v>71</v>
      </c>
    </row>
    <row r="140" spans="2:11">
      <c r="B140" s="207">
        <v>0</v>
      </c>
      <c r="C140" s="128">
        <v>150</v>
      </c>
      <c r="D140" s="128" t="s">
        <v>254</v>
      </c>
      <c r="E140" s="128" t="s">
        <v>257</v>
      </c>
      <c r="F140" s="128" t="s">
        <v>258</v>
      </c>
      <c r="G140" s="128">
        <v>42</v>
      </c>
      <c r="H140" s="128">
        <v>41</v>
      </c>
      <c r="I140" s="128">
        <v>57</v>
      </c>
      <c r="J140" s="128">
        <v>72</v>
      </c>
      <c r="K140" s="100">
        <v>31</v>
      </c>
    </row>
    <row r="141" spans="2:11">
      <c r="B141" s="207">
        <v>0</v>
      </c>
      <c r="C141" s="128">
        <v>199</v>
      </c>
      <c r="D141" s="128" t="s">
        <v>254</v>
      </c>
      <c r="E141" s="128" t="s">
        <v>259</v>
      </c>
      <c r="F141" s="128" t="s">
        <v>260</v>
      </c>
      <c r="G141" s="128">
        <v>52</v>
      </c>
      <c r="H141" s="128">
        <v>59</v>
      </c>
      <c r="I141" s="128">
        <v>50</v>
      </c>
      <c r="J141" s="128">
        <v>61</v>
      </c>
      <c r="K141" s="100">
        <v>61</v>
      </c>
    </row>
    <row r="142" spans="2:11">
      <c r="B142" s="207">
        <v>0</v>
      </c>
      <c r="C142" s="128">
        <v>144</v>
      </c>
      <c r="D142" s="128" t="s">
        <v>254</v>
      </c>
      <c r="E142" s="128" t="s">
        <v>259</v>
      </c>
      <c r="F142" s="128" t="s">
        <v>256</v>
      </c>
      <c r="G142" s="128">
        <v>60</v>
      </c>
      <c r="H142" s="128">
        <v>65</v>
      </c>
      <c r="I142" s="128">
        <v>58</v>
      </c>
      <c r="J142" s="128">
        <v>61</v>
      </c>
      <c r="K142" s="100">
        <v>66</v>
      </c>
    </row>
    <row r="143" spans="2:11">
      <c r="B143" s="207">
        <v>0</v>
      </c>
      <c r="C143" s="128">
        <v>200</v>
      </c>
      <c r="D143" s="128" t="s">
        <v>254</v>
      </c>
      <c r="E143" s="128" t="s">
        <v>257</v>
      </c>
      <c r="F143" s="128" t="s">
        <v>260</v>
      </c>
      <c r="G143" s="128">
        <v>68</v>
      </c>
      <c r="H143" s="128">
        <v>54</v>
      </c>
      <c r="I143" s="128">
        <v>75</v>
      </c>
      <c r="J143" s="128">
        <v>66</v>
      </c>
      <c r="K143" s="100"/>
    </row>
    <row r="144" spans="2:11">
      <c r="B144" s="207">
        <v>0</v>
      </c>
      <c r="C144" s="128">
        <v>80</v>
      </c>
      <c r="D144" s="128" t="s">
        <v>254</v>
      </c>
      <c r="E144" s="128" t="s">
        <v>259</v>
      </c>
      <c r="F144" s="128" t="s">
        <v>260</v>
      </c>
      <c r="G144" s="128">
        <v>65</v>
      </c>
      <c r="H144" s="128">
        <v>62</v>
      </c>
      <c r="I144" s="128">
        <v>68</v>
      </c>
      <c r="J144" s="128">
        <v>66</v>
      </c>
      <c r="K144" s="100">
        <v>66</v>
      </c>
    </row>
    <row r="145" spans="2:11">
      <c r="B145" s="207">
        <v>0</v>
      </c>
      <c r="C145" s="128">
        <v>16</v>
      </c>
      <c r="D145" s="128" t="s">
        <v>262</v>
      </c>
      <c r="E145" s="128" t="s">
        <v>255</v>
      </c>
      <c r="F145" s="128" t="s">
        <v>258</v>
      </c>
      <c r="G145" s="128">
        <v>47</v>
      </c>
      <c r="H145" s="128">
        <v>31</v>
      </c>
      <c r="I145" s="128">
        <v>44</v>
      </c>
      <c r="J145" s="128">
        <v>36</v>
      </c>
      <c r="K145" s="100">
        <v>36</v>
      </c>
    </row>
    <row r="146" spans="2:11">
      <c r="B146" s="207">
        <v>0</v>
      </c>
      <c r="C146" s="128">
        <v>153</v>
      </c>
      <c r="D146" s="128" t="s">
        <v>254</v>
      </c>
      <c r="E146" s="128" t="s">
        <v>257</v>
      </c>
      <c r="F146" s="128" t="s">
        <v>258</v>
      </c>
      <c r="G146" s="128">
        <v>39</v>
      </c>
      <c r="H146" s="128">
        <v>31</v>
      </c>
      <c r="I146" s="128">
        <v>40</v>
      </c>
      <c r="J146" s="128">
        <v>39</v>
      </c>
      <c r="K146" s="100">
        <v>51</v>
      </c>
    </row>
    <row r="147" spans="2:11">
      <c r="B147" s="207">
        <v>0</v>
      </c>
      <c r="C147" s="128">
        <v>176</v>
      </c>
      <c r="D147" s="128" t="s">
        <v>254</v>
      </c>
      <c r="E147" s="128" t="s">
        <v>257</v>
      </c>
      <c r="F147" s="128" t="s">
        <v>260</v>
      </c>
      <c r="G147" s="128">
        <v>47</v>
      </c>
      <c r="H147" s="128">
        <v>47</v>
      </c>
      <c r="I147" s="128">
        <v>41</v>
      </c>
      <c r="J147" s="128">
        <v>42</v>
      </c>
      <c r="K147" s="100">
        <v>51</v>
      </c>
    </row>
    <row r="148" spans="2:11">
      <c r="B148" s="207">
        <v>0</v>
      </c>
      <c r="C148" s="128">
        <v>177</v>
      </c>
      <c r="D148" s="128" t="s">
        <v>254</v>
      </c>
      <c r="E148" s="128" t="s">
        <v>257</v>
      </c>
      <c r="F148" s="128" t="s">
        <v>260</v>
      </c>
      <c r="G148" s="128">
        <v>55</v>
      </c>
      <c r="H148" s="128">
        <v>59</v>
      </c>
      <c r="I148" s="128">
        <v>62</v>
      </c>
      <c r="J148" s="128">
        <v>58</v>
      </c>
      <c r="K148" s="100">
        <v>51</v>
      </c>
    </row>
    <row r="149" spans="2:11">
      <c r="B149" s="207">
        <v>0</v>
      </c>
      <c r="C149" s="128">
        <v>168</v>
      </c>
      <c r="D149" s="128" t="s">
        <v>254</v>
      </c>
      <c r="E149" s="128" t="s">
        <v>257</v>
      </c>
      <c r="F149" s="128" t="s">
        <v>260</v>
      </c>
      <c r="G149" s="128">
        <v>52</v>
      </c>
      <c r="H149" s="128">
        <v>54</v>
      </c>
      <c r="I149" s="128">
        <v>57</v>
      </c>
      <c r="J149" s="128">
        <v>55</v>
      </c>
      <c r="K149" s="100">
        <v>51</v>
      </c>
    </row>
    <row r="150" spans="2:11">
      <c r="B150" s="207">
        <v>0</v>
      </c>
      <c r="C150" s="128">
        <v>40</v>
      </c>
      <c r="D150" s="128" t="s">
        <v>261</v>
      </c>
      <c r="E150" s="128" t="s">
        <v>255</v>
      </c>
      <c r="F150" s="128" t="s">
        <v>256</v>
      </c>
      <c r="G150" s="128">
        <v>42</v>
      </c>
      <c r="H150" s="128">
        <v>41</v>
      </c>
      <c r="I150" s="128">
        <v>43</v>
      </c>
      <c r="J150" s="128">
        <v>50</v>
      </c>
      <c r="K150" s="100">
        <v>41</v>
      </c>
    </row>
    <row r="151" spans="2:11">
      <c r="B151" s="207">
        <v>0</v>
      </c>
      <c r="C151" s="128">
        <v>62</v>
      </c>
      <c r="D151" s="128" t="s">
        <v>254</v>
      </c>
      <c r="E151" s="128" t="s">
        <v>259</v>
      </c>
      <c r="F151" s="128" t="s">
        <v>256</v>
      </c>
      <c r="G151" s="128">
        <v>65</v>
      </c>
      <c r="H151" s="128">
        <v>65</v>
      </c>
      <c r="I151" s="128">
        <v>48</v>
      </c>
      <c r="J151" s="128">
        <v>63</v>
      </c>
      <c r="K151" s="100">
        <v>66</v>
      </c>
    </row>
    <row r="152" spans="2:11">
      <c r="B152" s="207">
        <v>0</v>
      </c>
      <c r="C152" s="128">
        <v>169</v>
      </c>
      <c r="D152" s="128" t="s">
        <v>254</v>
      </c>
      <c r="E152" s="128" t="s">
        <v>255</v>
      </c>
      <c r="F152" s="128" t="s">
        <v>256</v>
      </c>
      <c r="G152" s="128">
        <v>55</v>
      </c>
      <c r="H152" s="128">
        <v>59</v>
      </c>
      <c r="I152" s="128">
        <v>63</v>
      </c>
      <c r="J152" s="128">
        <v>69</v>
      </c>
      <c r="K152" s="100">
        <v>46</v>
      </c>
    </row>
    <row r="153" spans="2:11">
      <c r="B153" s="207">
        <v>0</v>
      </c>
      <c r="C153" s="128">
        <v>49</v>
      </c>
      <c r="D153" s="128" t="s">
        <v>261</v>
      </c>
      <c r="E153" s="128" t="s">
        <v>259</v>
      </c>
      <c r="F153" s="128" t="s">
        <v>258</v>
      </c>
      <c r="G153" s="128">
        <v>50</v>
      </c>
      <c r="H153" s="128">
        <v>40</v>
      </c>
      <c r="I153" s="128">
        <v>39</v>
      </c>
      <c r="J153" s="128">
        <v>49</v>
      </c>
      <c r="K153" s="100">
        <v>47</v>
      </c>
    </row>
    <row r="154" spans="2:11">
      <c r="B154" s="207">
        <v>0</v>
      </c>
      <c r="C154" s="128">
        <v>136</v>
      </c>
      <c r="D154" s="128" t="s">
        <v>254</v>
      </c>
      <c r="E154" s="128" t="s">
        <v>257</v>
      </c>
      <c r="F154" s="128" t="s">
        <v>260</v>
      </c>
      <c r="G154" s="128">
        <v>65</v>
      </c>
      <c r="H154" s="128">
        <v>59</v>
      </c>
      <c r="I154" s="128">
        <v>70</v>
      </c>
      <c r="J154" s="128">
        <v>63</v>
      </c>
      <c r="K154" s="100">
        <v>51</v>
      </c>
    </row>
    <row r="155" spans="2:11">
      <c r="B155" s="207">
        <v>0</v>
      </c>
      <c r="C155" s="128">
        <v>189</v>
      </c>
      <c r="D155" s="128" t="s">
        <v>254</v>
      </c>
      <c r="E155" s="128" t="s">
        <v>257</v>
      </c>
      <c r="F155" s="128" t="s">
        <v>260</v>
      </c>
      <c r="G155" s="128">
        <v>47</v>
      </c>
      <c r="H155" s="128">
        <v>59</v>
      </c>
      <c r="I155" s="128">
        <v>63</v>
      </c>
      <c r="J155" s="128">
        <v>53</v>
      </c>
      <c r="K155" s="100">
        <v>46</v>
      </c>
    </row>
    <row r="156" spans="2:11">
      <c r="B156" s="207">
        <v>0</v>
      </c>
      <c r="C156" s="128">
        <v>7</v>
      </c>
      <c r="D156" s="128" t="s">
        <v>262</v>
      </c>
      <c r="E156" s="128" t="s">
        <v>257</v>
      </c>
      <c r="F156" s="128" t="s">
        <v>260</v>
      </c>
      <c r="G156" s="128">
        <v>57</v>
      </c>
      <c r="H156" s="128">
        <v>54</v>
      </c>
      <c r="I156" s="128">
        <v>59</v>
      </c>
      <c r="J156" s="128">
        <v>47</v>
      </c>
      <c r="K156" s="100">
        <v>51</v>
      </c>
    </row>
    <row r="157" spans="2:11">
      <c r="B157" s="207">
        <v>0</v>
      </c>
      <c r="C157" s="128">
        <v>27</v>
      </c>
      <c r="D157" s="128" t="s">
        <v>263</v>
      </c>
      <c r="E157" s="128" t="s">
        <v>257</v>
      </c>
      <c r="F157" s="128" t="s">
        <v>260</v>
      </c>
      <c r="G157" s="128">
        <v>53</v>
      </c>
      <c r="H157" s="128">
        <v>61</v>
      </c>
      <c r="I157" s="128">
        <v>61</v>
      </c>
      <c r="J157" s="128">
        <v>57</v>
      </c>
      <c r="K157" s="100">
        <v>56</v>
      </c>
    </row>
    <row r="158" spans="2:11">
      <c r="B158" s="207">
        <v>0</v>
      </c>
      <c r="C158" s="128">
        <v>128</v>
      </c>
      <c r="D158" s="128" t="s">
        <v>254</v>
      </c>
      <c r="E158" s="128" t="s">
        <v>259</v>
      </c>
      <c r="F158" s="128" t="s">
        <v>260</v>
      </c>
      <c r="G158" s="128">
        <v>39</v>
      </c>
      <c r="H158" s="128">
        <v>33</v>
      </c>
      <c r="I158" s="128">
        <v>38</v>
      </c>
      <c r="J158" s="128">
        <v>47</v>
      </c>
      <c r="K158" s="100">
        <v>41</v>
      </c>
    </row>
    <row r="159" spans="2:11">
      <c r="B159" s="207">
        <v>0</v>
      </c>
      <c r="C159" s="128">
        <v>21</v>
      </c>
      <c r="D159" s="128" t="s">
        <v>262</v>
      </c>
      <c r="E159" s="128" t="s">
        <v>257</v>
      </c>
      <c r="F159" s="128" t="s">
        <v>256</v>
      </c>
      <c r="G159" s="128">
        <v>44</v>
      </c>
      <c r="H159" s="128">
        <v>44</v>
      </c>
      <c r="I159" s="128">
        <v>61</v>
      </c>
      <c r="J159" s="128">
        <v>50</v>
      </c>
      <c r="K159" s="100">
        <v>46</v>
      </c>
    </row>
    <row r="160" spans="2:11">
      <c r="B160" s="207">
        <v>0</v>
      </c>
      <c r="C160" s="128">
        <v>183</v>
      </c>
      <c r="D160" s="128" t="s">
        <v>254</v>
      </c>
      <c r="E160" s="128" t="s">
        <v>257</v>
      </c>
      <c r="F160" s="128" t="s">
        <v>260</v>
      </c>
      <c r="G160" s="128">
        <v>63</v>
      </c>
      <c r="H160" s="128">
        <v>59</v>
      </c>
      <c r="I160" s="128">
        <v>49</v>
      </c>
      <c r="J160" s="128">
        <v>55</v>
      </c>
      <c r="K160" s="100">
        <v>71</v>
      </c>
    </row>
    <row r="161" spans="2:11">
      <c r="B161" s="207">
        <v>0</v>
      </c>
      <c r="C161" s="128">
        <v>132</v>
      </c>
      <c r="D161" s="128" t="s">
        <v>254</v>
      </c>
      <c r="E161" s="128" t="s">
        <v>257</v>
      </c>
      <c r="F161" s="128" t="s">
        <v>260</v>
      </c>
      <c r="G161" s="128">
        <v>73</v>
      </c>
      <c r="H161" s="128">
        <v>62</v>
      </c>
      <c r="I161" s="128">
        <v>73</v>
      </c>
      <c r="J161" s="128">
        <v>66</v>
      </c>
      <c r="K161" s="100"/>
    </row>
    <row r="162" spans="2:11">
      <c r="B162" s="207">
        <v>0</v>
      </c>
      <c r="C162" s="128">
        <v>15</v>
      </c>
      <c r="D162" s="128" t="s">
        <v>262</v>
      </c>
      <c r="E162" s="128" t="s">
        <v>259</v>
      </c>
      <c r="F162" s="128" t="s">
        <v>258</v>
      </c>
      <c r="G162" s="128">
        <v>39</v>
      </c>
      <c r="H162" s="128">
        <v>39</v>
      </c>
      <c r="I162" s="128">
        <v>44</v>
      </c>
      <c r="J162" s="128">
        <v>26</v>
      </c>
      <c r="K162" s="100">
        <v>42</v>
      </c>
    </row>
    <row r="163" spans="2:11">
      <c r="B163" s="207">
        <v>0</v>
      </c>
      <c r="C163" s="128">
        <v>67</v>
      </c>
      <c r="D163" s="128" t="s">
        <v>254</v>
      </c>
      <c r="E163" s="128" t="s">
        <v>255</v>
      </c>
      <c r="F163" s="128" t="s">
        <v>258</v>
      </c>
      <c r="G163" s="128">
        <v>37</v>
      </c>
      <c r="H163" s="128">
        <v>37</v>
      </c>
      <c r="I163" s="128">
        <v>42</v>
      </c>
      <c r="J163" s="128">
        <v>33</v>
      </c>
      <c r="K163" s="100">
        <v>32</v>
      </c>
    </row>
    <row r="164" spans="2:11">
      <c r="B164" s="207">
        <v>0</v>
      </c>
      <c r="C164" s="128">
        <v>22</v>
      </c>
      <c r="D164" s="128" t="s">
        <v>262</v>
      </c>
      <c r="E164" s="128" t="s">
        <v>257</v>
      </c>
      <c r="F164" s="128" t="s">
        <v>258</v>
      </c>
      <c r="G164" s="128">
        <v>42</v>
      </c>
      <c r="H164" s="128">
        <v>39</v>
      </c>
      <c r="I164" s="128">
        <v>39</v>
      </c>
      <c r="J164" s="128">
        <v>56</v>
      </c>
      <c r="K164" s="100">
        <v>46</v>
      </c>
    </row>
    <row r="165" spans="2:11">
      <c r="B165" s="207">
        <v>0</v>
      </c>
      <c r="C165" s="128">
        <v>185</v>
      </c>
      <c r="D165" s="128" t="s">
        <v>254</v>
      </c>
      <c r="E165" s="128" t="s">
        <v>257</v>
      </c>
      <c r="F165" s="128" t="s">
        <v>260</v>
      </c>
      <c r="G165" s="128">
        <v>63</v>
      </c>
      <c r="H165" s="128">
        <v>57</v>
      </c>
      <c r="I165" s="128">
        <v>55</v>
      </c>
      <c r="J165" s="128">
        <v>58</v>
      </c>
      <c r="K165" s="100">
        <v>41</v>
      </c>
    </row>
    <row r="166" spans="2:11">
      <c r="B166" s="207">
        <v>0</v>
      </c>
      <c r="C166" s="128">
        <v>9</v>
      </c>
      <c r="D166" s="128" t="s">
        <v>262</v>
      </c>
      <c r="E166" s="128" t="s">
        <v>257</v>
      </c>
      <c r="F166" s="128" t="s">
        <v>258</v>
      </c>
      <c r="G166" s="128">
        <v>48</v>
      </c>
      <c r="H166" s="128">
        <v>49</v>
      </c>
      <c r="I166" s="128">
        <v>52</v>
      </c>
      <c r="J166" s="128">
        <v>44</v>
      </c>
      <c r="K166" s="100">
        <v>51</v>
      </c>
    </row>
    <row r="167" spans="2:11">
      <c r="B167" s="207">
        <v>0</v>
      </c>
      <c r="C167" s="128">
        <v>181</v>
      </c>
      <c r="D167" s="128" t="s">
        <v>254</v>
      </c>
      <c r="E167" s="128" t="s">
        <v>257</v>
      </c>
      <c r="F167" s="128" t="s">
        <v>260</v>
      </c>
      <c r="G167" s="128">
        <v>50</v>
      </c>
      <c r="H167" s="128">
        <v>46</v>
      </c>
      <c r="I167" s="128">
        <v>45</v>
      </c>
      <c r="J167" s="128">
        <v>58</v>
      </c>
      <c r="K167" s="100">
        <v>61</v>
      </c>
    </row>
    <row r="168" spans="2:11">
      <c r="B168" s="207">
        <v>0</v>
      </c>
      <c r="C168" s="128">
        <v>170</v>
      </c>
      <c r="D168" s="128" t="s">
        <v>254</v>
      </c>
      <c r="E168" s="128" t="s">
        <v>259</v>
      </c>
      <c r="F168" s="128" t="s">
        <v>260</v>
      </c>
      <c r="G168" s="128">
        <v>47</v>
      </c>
      <c r="H168" s="128">
        <v>62</v>
      </c>
      <c r="I168" s="128">
        <v>61</v>
      </c>
      <c r="J168" s="128">
        <v>69</v>
      </c>
      <c r="K168" s="100">
        <v>66</v>
      </c>
    </row>
    <row r="169" spans="2:11">
      <c r="B169" s="207">
        <v>0</v>
      </c>
      <c r="C169" s="128">
        <v>134</v>
      </c>
      <c r="D169" s="128" t="s">
        <v>254</v>
      </c>
      <c r="E169" s="128" t="s">
        <v>255</v>
      </c>
      <c r="F169" s="128" t="s">
        <v>256</v>
      </c>
      <c r="G169" s="128">
        <v>44</v>
      </c>
      <c r="H169" s="128">
        <v>44</v>
      </c>
      <c r="I169" s="128">
        <v>39</v>
      </c>
      <c r="J169" s="128">
        <v>34</v>
      </c>
      <c r="K169" s="100">
        <v>46</v>
      </c>
    </row>
    <row r="170" spans="2:11">
      <c r="B170" s="207">
        <v>0</v>
      </c>
      <c r="C170" s="128">
        <v>108</v>
      </c>
      <c r="D170" s="128" t="s">
        <v>254</v>
      </c>
      <c r="E170" s="128" t="s">
        <v>257</v>
      </c>
      <c r="F170" s="128" t="s">
        <v>256</v>
      </c>
      <c r="G170" s="128">
        <v>34</v>
      </c>
      <c r="H170" s="128">
        <v>33</v>
      </c>
      <c r="I170" s="128">
        <v>41</v>
      </c>
      <c r="J170" s="128">
        <v>36</v>
      </c>
      <c r="K170" s="100">
        <v>36</v>
      </c>
    </row>
    <row r="171" spans="2:11">
      <c r="B171" s="207">
        <v>0</v>
      </c>
      <c r="C171" s="128">
        <v>197</v>
      </c>
      <c r="D171" s="128" t="s">
        <v>254</v>
      </c>
      <c r="E171" s="128" t="s">
        <v>259</v>
      </c>
      <c r="F171" s="128" t="s">
        <v>260</v>
      </c>
      <c r="G171" s="128">
        <v>50</v>
      </c>
      <c r="H171" s="128">
        <v>42</v>
      </c>
      <c r="I171" s="128">
        <v>50</v>
      </c>
      <c r="J171" s="128">
        <v>36</v>
      </c>
      <c r="K171" s="100">
        <v>61</v>
      </c>
    </row>
    <row r="172" spans="2:11">
      <c r="B172" s="207">
        <v>0</v>
      </c>
      <c r="C172" s="128">
        <v>140</v>
      </c>
      <c r="D172" s="128" t="s">
        <v>254</v>
      </c>
      <c r="E172" s="128" t="s">
        <v>257</v>
      </c>
      <c r="F172" s="128" t="s">
        <v>258</v>
      </c>
      <c r="G172" s="128">
        <v>44</v>
      </c>
      <c r="H172" s="128">
        <v>41</v>
      </c>
      <c r="I172" s="128">
        <v>40</v>
      </c>
      <c r="J172" s="128">
        <v>50</v>
      </c>
      <c r="K172" s="100">
        <v>26</v>
      </c>
    </row>
    <row r="173" spans="2:11">
      <c r="B173" s="207">
        <v>0</v>
      </c>
      <c r="C173" s="128">
        <v>171</v>
      </c>
      <c r="D173" s="128" t="s">
        <v>254</v>
      </c>
      <c r="E173" s="128" t="s">
        <v>257</v>
      </c>
      <c r="F173" s="128" t="s">
        <v>260</v>
      </c>
      <c r="G173" s="128">
        <v>60</v>
      </c>
      <c r="H173" s="128">
        <v>54</v>
      </c>
      <c r="I173" s="128">
        <v>60</v>
      </c>
      <c r="J173" s="128">
        <v>55</v>
      </c>
      <c r="K173" s="100">
        <v>66</v>
      </c>
    </row>
    <row r="174" spans="2:11">
      <c r="B174" s="207">
        <v>0</v>
      </c>
      <c r="C174" s="128">
        <v>107</v>
      </c>
      <c r="D174" s="128" t="s">
        <v>254</v>
      </c>
      <c r="E174" s="128" t="s">
        <v>255</v>
      </c>
      <c r="F174" s="128" t="s">
        <v>258</v>
      </c>
      <c r="G174" s="128">
        <v>47</v>
      </c>
      <c r="H174" s="128">
        <v>39</v>
      </c>
      <c r="I174" s="128">
        <v>47</v>
      </c>
      <c r="J174" s="128">
        <v>42</v>
      </c>
      <c r="K174" s="100">
        <v>26</v>
      </c>
    </row>
    <row r="175" spans="2:11">
      <c r="B175" s="207">
        <v>0</v>
      </c>
      <c r="C175" s="128">
        <v>81</v>
      </c>
      <c r="D175" s="128" t="s">
        <v>254</v>
      </c>
      <c r="E175" s="128" t="s">
        <v>255</v>
      </c>
      <c r="F175" s="128" t="s">
        <v>260</v>
      </c>
      <c r="G175" s="128">
        <v>63</v>
      </c>
      <c r="H175" s="128">
        <v>43</v>
      </c>
      <c r="I175" s="128">
        <v>59</v>
      </c>
      <c r="J175" s="128">
        <v>65</v>
      </c>
      <c r="K175" s="100">
        <v>44</v>
      </c>
    </row>
    <row r="176" spans="2:11">
      <c r="B176" s="207">
        <v>0</v>
      </c>
      <c r="C176" s="128">
        <v>18</v>
      </c>
      <c r="D176" s="128" t="s">
        <v>262</v>
      </c>
      <c r="E176" s="128" t="s">
        <v>257</v>
      </c>
      <c r="F176" s="128" t="s">
        <v>258</v>
      </c>
      <c r="G176" s="128">
        <v>50</v>
      </c>
      <c r="H176" s="128">
        <v>33</v>
      </c>
      <c r="I176" s="128">
        <v>49</v>
      </c>
      <c r="J176" s="128">
        <v>44</v>
      </c>
      <c r="K176" s="100">
        <v>36</v>
      </c>
    </row>
    <row r="177" spans="2:11">
      <c r="B177" s="207">
        <v>0</v>
      </c>
      <c r="C177" s="128">
        <v>155</v>
      </c>
      <c r="D177" s="128" t="s">
        <v>254</v>
      </c>
      <c r="E177" s="128" t="s">
        <v>257</v>
      </c>
      <c r="F177" s="128" t="s">
        <v>256</v>
      </c>
      <c r="G177" s="128">
        <v>44</v>
      </c>
      <c r="H177" s="128">
        <v>44</v>
      </c>
      <c r="I177" s="128">
        <v>46</v>
      </c>
      <c r="J177" s="128">
        <v>39</v>
      </c>
      <c r="K177" s="100">
        <v>51</v>
      </c>
    </row>
    <row r="178" spans="2:11">
      <c r="B178" s="207">
        <v>0</v>
      </c>
      <c r="C178" s="128">
        <v>97</v>
      </c>
      <c r="D178" s="128" t="s">
        <v>254</v>
      </c>
      <c r="E178" s="128" t="s">
        <v>259</v>
      </c>
      <c r="F178" s="128" t="s">
        <v>260</v>
      </c>
      <c r="G178" s="128">
        <v>60</v>
      </c>
      <c r="H178" s="128">
        <v>54</v>
      </c>
      <c r="I178" s="128">
        <v>58</v>
      </c>
      <c r="J178" s="128">
        <v>58</v>
      </c>
      <c r="K178" s="100">
        <v>61</v>
      </c>
    </row>
    <row r="179" spans="2:11">
      <c r="B179" s="207">
        <v>0</v>
      </c>
      <c r="C179" s="128">
        <v>68</v>
      </c>
      <c r="D179" s="128" t="s">
        <v>254</v>
      </c>
      <c r="E179" s="128" t="s">
        <v>257</v>
      </c>
      <c r="F179" s="128" t="s">
        <v>260</v>
      </c>
      <c r="G179" s="128">
        <v>73</v>
      </c>
      <c r="H179" s="128">
        <v>67</v>
      </c>
      <c r="I179" s="128">
        <v>71</v>
      </c>
      <c r="J179" s="128">
        <v>63</v>
      </c>
      <c r="K179" s="100">
        <v>66</v>
      </c>
    </row>
    <row r="180" spans="2:11">
      <c r="B180" s="207">
        <v>0</v>
      </c>
      <c r="C180" s="128">
        <v>56</v>
      </c>
      <c r="D180" s="128" t="s">
        <v>254</v>
      </c>
      <c r="E180" s="128" t="s">
        <v>257</v>
      </c>
      <c r="F180" s="128" t="s">
        <v>258</v>
      </c>
      <c r="G180" s="128">
        <v>55</v>
      </c>
      <c r="H180" s="128">
        <v>45</v>
      </c>
      <c r="I180" s="128">
        <v>46</v>
      </c>
      <c r="J180" s="128">
        <v>58</v>
      </c>
      <c r="K180" s="100">
        <v>51</v>
      </c>
    </row>
    <row r="181" spans="2:11">
      <c r="B181" s="207">
        <v>0</v>
      </c>
      <c r="C181" s="128">
        <v>5</v>
      </c>
      <c r="D181" s="128" t="s">
        <v>262</v>
      </c>
      <c r="E181" s="128" t="s">
        <v>255</v>
      </c>
      <c r="F181" s="128" t="s">
        <v>260</v>
      </c>
      <c r="G181" s="128">
        <v>47</v>
      </c>
      <c r="H181" s="128">
        <v>40</v>
      </c>
      <c r="I181" s="128">
        <v>43</v>
      </c>
      <c r="J181" s="128">
        <v>31</v>
      </c>
      <c r="K181" s="100"/>
    </row>
    <row r="182" spans="2:11">
      <c r="B182" s="207">
        <v>0</v>
      </c>
      <c r="C182" s="128">
        <v>159</v>
      </c>
      <c r="D182" s="128" t="s">
        <v>254</v>
      </c>
      <c r="E182" s="128" t="s">
        <v>259</v>
      </c>
      <c r="F182" s="128" t="s">
        <v>260</v>
      </c>
      <c r="G182" s="128">
        <v>55</v>
      </c>
      <c r="H182" s="128">
        <v>61</v>
      </c>
      <c r="I182" s="128">
        <v>54</v>
      </c>
      <c r="J182" s="128">
        <v>49</v>
      </c>
      <c r="K182" s="100">
        <v>61</v>
      </c>
    </row>
    <row r="183" spans="2:11">
      <c r="B183" s="207">
        <v>0</v>
      </c>
      <c r="C183" s="128">
        <v>123</v>
      </c>
      <c r="D183" s="128" t="s">
        <v>254</v>
      </c>
      <c r="E183" s="128" t="s">
        <v>259</v>
      </c>
      <c r="F183" s="128" t="s">
        <v>256</v>
      </c>
      <c r="G183" s="128">
        <v>68</v>
      </c>
      <c r="H183" s="128">
        <v>59</v>
      </c>
      <c r="I183" s="128">
        <v>56</v>
      </c>
      <c r="J183" s="128">
        <v>63</v>
      </c>
      <c r="K183" s="100">
        <v>66</v>
      </c>
    </row>
    <row r="184" spans="2:11">
      <c r="B184" s="207">
        <v>0</v>
      </c>
      <c r="C184" s="128">
        <v>164</v>
      </c>
      <c r="D184" s="128" t="s">
        <v>254</v>
      </c>
      <c r="E184" s="128" t="s">
        <v>257</v>
      </c>
      <c r="F184" s="128" t="s">
        <v>258</v>
      </c>
      <c r="G184" s="128">
        <v>31</v>
      </c>
      <c r="H184" s="128">
        <v>36</v>
      </c>
      <c r="I184" s="128">
        <v>46</v>
      </c>
      <c r="J184" s="128">
        <v>39</v>
      </c>
      <c r="K184" s="100">
        <v>46</v>
      </c>
    </row>
    <row r="185" spans="2:11">
      <c r="B185" s="207">
        <v>0</v>
      </c>
      <c r="C185" s="128">
        <v>14</v>
      </c>
      <c r="D185" s="128" t="s">
        <v>262</v>
      </c>
      <c r="E185" s="128" t="s">
        <v>259</v>
      </c>
      <c r="F185" s="128" t="s">
        <v>260</v>
      </c>
      <c r="G185" s="128">
        <v>47</v>
      </c>
      <c r="H185" s="128">
        <v>41</v>
      </c>
      <c r="I185" s="128">
        <v>54</v>
      </c>
      <c r="J185" s="128">
        <v>42</v>
      </c>
      <c r="K185" s="100">
        <v>56</v>
      </c>
    </row>
    <row r="186" spans="2:11">
      <c r="B186" s="207">
        <v>0</v>
      </c>
      <c r="C186" s="128">
        <v>127</v>
      </c>
      <c r="D186" s="128" t="s">
        <v>254</v>
      </c>
      <c r="E186" s="128" t="s">
        <v>259</v>
      </c>
      <c r="F186" s="128" t="s">
        <v>260</v>
      </c>
      <c r="G186" s="128">
        <v>63</v>
      </c>
      <c r="H186" s="128">
        <v>59</v>
      </c>
      <c r="I186" s="128">
        <v>57</v>
      </c>
      <c r="J186" s="128">
        <v>55</v>
      </c>
      <c r="K186" s="100">
        <v>56</v>
      </c>
    </row>
    <row r="187" spans="2:11">
      <c r="B187" s="207">
        <v>0</v>
      </c>
      <c r="C187" s="128">
        <v>165</v>
      </c>
      <c r="D187" s="128" t="s">
        <v>254</v>
      </c>
      <c r="E187" s="128" t="s">
        <v>255</v>
      </c>
      <c r="F187" s="128" t="s">
        <v>258</v>
      </c>
      <c r="G187" s="128">
        <v>36</v>
      </c>
      <c r="H187" s="128">
        <v>49</v>
      </c>
      <c r="I187" s="128">
        <v>54</v>
      </c>
      <c r="J187" s="128">
        <v>61</v>
      </c>
      <c r="K187" s="100">
        <v>36</v>
      </c>
    </row>
    <row r="188" spans="2:11">
      <c r="B188" s="207">
        <v>0</v>
      </c>
      <c r="C188" s="128">
        <v>174</v>
      </c>
      <c r="D188" s="128" t="s">
        <v>254</v>
      </c>
      <c r="E188" s="128" t="s">
        <v>257</v>
      </c>
      <c r="F188" s="128" t="s">
        <v>260</v>
      </c>
      <c r="G188" s="128">
        <v>68</v>
      </c>
      <c r="H188" s="128">
        <v>59</v>
      </c>
      <c r="I188" s="128">
        <v>71</v>
      </c>
      <c r="J188" s="128">
        <v>66</v>
      </c>
      <c r="K188" s="100">
        <v>56</v>
      </c>
    </row>
    <row r="189" spans="2:11">
      <c r="B189" s="207">
        <v>0</v>
      </c>
      <c r="C189" s="128">
        <v>3</v>
      </c>
      <c r="D189" s="128" t="s">
        <v>262</v>
      </c>
      <c r="E189" s="128" t="s">
        <v>255</v>
      </c>
      <c r="F189" s="128" t="s">
        <v>260</v>
      </c>
      <c r="G189" s="128">
        <v>63</v>
      </c>
      <c r="H189" s="128">
        <v>65</v>
      </c>
      <c r="I189" s="128">
        <v>48</v>
      </c>
      <c r="J189" s="128">
        <v>63</v>
      </c>
      <c r="K189" s="100">
        <v>56</v>
      </c>
    </row>
    <row r="190" spans="2:11">
      <c r="B190" s="207">
        <v>0</v>
      </c>
      <c r="C190" s="128">
        <v>58</v>
      </c>
      <c r="D190" s="128" t="s">
        <v>254</v>
      </c>
      <c r="E190" s="128" t="s">
        <v>257</v>
      </c>
      <c r="F190" s="128" t="s">
        <v>258</v>
      </c>
      <c r="G190" s="128">
        <v>55</v>
      </c>
      <c r="H190" s="128">
        <v>41</v>
      </c>
      <c r="I190" s="128">
        <v>40</v>
      </c>
      <c r="J190" s="128">
        <v>44</v>
      </c>
      <c r="K190" s="100">
        <v>41</v>
      </c>
    </row>
    <row r="191" spans="2:11">
      <c r="B191" s="207">
        <v>0</v>
      </c>
      <c r="C191" s="128">
        <v>146</v>
      </c>
      <c r="D191" s="128" t="s">
        <v>254</v>
      </c>
      <c r="E191" s="128" t="s">
        <v>259</v>
      </c>
      <c r="F191" s="128" t="s">
        <v>260</v>
      </c>
      <c r="G191" s="128">
        <v>55</v>
      </c>
      <c r="H191" s="128">
        <v>62</v>
      </c>
      <c r="I191" s="128">
        <v>64</v>
      </c>
      <c r="J191" s="128">
        <v>63</v>
      </c>
      <c r="K191" s="100">
        <v>66</v>
      </c>
    </row>
    <row r="192" spans="2:11">
      <c r="B192" s="207">
        <v>0</v>
      </c>
      <c r="C192" s="128">
        <v>102</v>
      </c>
      <c r="D192" s="128" t="s">
        <v>254</v>
      </c>
      <c r="E192" s="128" t="s">
        <v>259</v>
      </c>
      <c r="F192" s="128" t="s">
        <v>260</v>
      </c>
      <c r="G192" s="128">
        <v>52</v>
      </c>
      <c r="H192" s="128">
        <v>41</v>
      </c>
      <c r="I192" s="128">
        <v>51</v>
      </c>
      <c r="J192" s="128">
        <v>53</v>
      </c>
      <c r="K192" s="100">
        <v>56</v>
      </c>
    </row>
    <row r="193" spans="2:11">
      <c r="B193" s="207">
        <v>0</v>
      </c>
      <c r="C193" s="128">
        <v>117</v>
      </c>
      <c r="D193" s="128" t="s">
        <v>254</v>
      </c>
      <c r="E193" s="128" t="s">
        <v>259</v>
      </c>
      <c r="F193" s="128" t="s">
        <v>258</v>
      </c>
      <c r="G193" s="128">
        <v>34</v>
      </c>
      <c r="H193" s="128">
        <v>49</v>
      </c>
      <c r="I193" s="128">
        <v>39</v>
      </c>
      <c r="J193" s="128">
        <v>42</v>
      </c>
      <c r="K193" s="100">
        <v>56</v>
      </c>
    </row>
    <row r="194" spans="2:11">
      <c r="B194" s="207">
        <v>0</v>
      </c>
      <c r="C194" s="128">
        <v>133</v>
      </c>
      <c r="D194" s="128" t="s">
        <v>254</v>
      </c>
      <c r="E194" s="128" t="s">
        <v>257</v>
      </c>
      <c r="F194" s="128" t="s">
        <v>258</v>
      </c>
      <c r="G194" s="128">
        <v>50</v>
      </c>
      <c r="H194" s="128">
        <v>31</v>
      </c>
      <c r="I194" s="128">
        <v>40</v>
      </c>
      <c r="J194" s="128">
        <v>34</v>
      </c>
      <c r="K194" s="100">
        <v>31</v>
      </c>
    </row>
    <row r="195" spans="2:11">
      <c r="B195" s="207">
        <v>0</v>
      </c>
      <c r="C195" s="128">
        <v>94</v>
      </c>
      <c r="D195" s="128" t="s">
        <v>254</v>
      </c>
      <c r="E195" s="128" t="s">
        <v>259</v>
      </c>
      <c r="F195" s="128" t="s">
        <v>260</v>
      </c>
      <c r="G195" s="128">
        <v>55</v>
      </c>
      <c r="H195" s="128">
        <v>49</v>
      </c>
      <c r="I195" s="128">
        <v>61</v>
      </c>
      <c r="J195" s="128">
        <v>61</v>
      </c>
      <c r="K195" s="100">
        <v>56</v>
      </c>
    </row>
    <row r="196" spans="2:11">
      <c r="B196" s="207">
        <v>0</v>
      </c>
      <c r="C196" s="128">
        <v>24</v>
      </c>
      <c r="D196" s="128" t="s">
        <v>263</v>
      </c>
      <c r="E196" s="128" t="s">
        <v>257</v>
      </c>
      <c r="F196" s="128" t="s">
        <v>260</v>
      </c>
      <c r="G196" s="128">
        <v>52</v>
      </c>
      <c r="H196" s="128">
        <v>62</v>
      </c>
      <c r="I196" s="128">
        <v>66</v>
      </c>
      <c r="J196" s="128">
        <v>47</v>
      </c>
      <c r="K196" s="100">
        <v>46</v>
      </c>
    </row>
    <row r="197" spans="2:11">
      <c r="B197" s="207">
        <v>0</v>
      </c>
      <c r="C197" s="128">
        <v>149</v>
      </c>
      <c r="D197" s="128" t="s">
        <v>254</v>
      </c>
      <c r="E197" s="128" t="s">
        <v>255</v>
      </c>
      <c r="F197" s="128" t="s">
        <v>256</v>
      </c>
      <c r="G197" s="128">
        <v>63</v>
      </c>
      <c r="H197" s="128">
        <v>49</v>
      </c>
      <c r="I197" s="128">
        <v>49</v>
      </c>
      <c r="J197" s="128">
        <v>66</v>
      </c>
      <c r="K197" s="100">
        <v>46</v>
      </c>
    </row>
    <row r="198" spans="2:11">
      <c r="B198" s="207">
        <v>1</v>
      </c>
      <c r="C198" s="128">
        <v>82</v>
      </c>
      <c r="D198" s="128" t="s">
        <v>254</v>
      </c>
      <c r="E198" s="128" t="s">
        <v>259</v>
      </c>
      <c r="F198" s="128" t="s">
        <v>260</v>
      </c>
      <c r="G198" s="128">
        <v>68</v>
      </c>
      <c r="H198" s="128">
        <v>62</v>
      </c>
      <c r="I198" s="128">
        <v>65</v>
      </c>
      <c r="J198" s="128">
        <v>69</v>
      </c>
      <c r="K198" s="100">
        <v>61</v>
      </c>
    </row>
    <row r="199" spans="2:11">
      <c r="B199" s="207">
        <v>1</v>
      </c>
      <c r="C199" s="128">
        <v>8</v>
      </c>
      <c r="D199" s="128" t="s">
        <v>262</v>
      </c>
      <c r="E199" s="128" t="s">
        <v>255</v>
      </c>
      <c r="F199" s="128" t="s">
        <v>260</v>
      </c>
      <c r="G199" s="128">
        <v>39</v>
      </c>
      <c r="H199" s="128">
        <v>44</v>
      </c>
      <c r="I199" s="128">
        <v>52</v>
      </c>
      <c r="J199" s="128">
        <v>44</v>
      </c>
      <c r="K199" s="100">
        <v>48</v>
      </c>
    </row>
    <row r="200" spans="2:11">
      <c r="B200" s="207">
        <v>1</v>
      </c>
      <c r="C200" s="128">
        <v>129</v>
      </c>
      <c r="D200" s="128" t="s">
        <v>254</v>
      </c>
      <c r="E200" s="128" t="s">
        <v>255</v>
      </c>
      <c r="F200" s="128" t="s">
        <v>256</v>
      </c>
      <c r="G200" s="128">
        <v>44</v>
      </c>
      <c r="H200" s="128">
        <v>44</v>
      </c>
      <c r="I200" s="128">
        <v>46</v>
      </c>
      <c r="J200" s="128">
        <v>47</v>
      </c>
      <c r="K200" s="100">
        <v>51</v>
      </c>
    </row>
    <row r="201" spans="2:11">
      <c r="B201" s="207">
        <v>1</v>
      </c>
      <c r="C201" s="128">
        <v>173</v>
      </c>
      <c r="D201" s="128" t="s">
        <v>254</v>
      </c>
      <c r="E201" s="128" t="s">
        <v>255</v>
      </c>
      <c r="F201" s="128" t="s">
        <v>256</v>
      </c>
      <c r="G201" s="128">
        <v>50</v>
      </c>
      <c r="H201" s="128">
        <v>62</v>
      </c>
      <c r="I201" s="128">
        <v>61</v>
      </c>
      <c r="J201" s="128">
        <v>63</v>
      </c>
      <c r="K201" s="100">
        <v>51</v>
      </c>
    </row>
    <row r="202" spans="2:11">
      <c r="B202" s="207">
        <v>1</v>
      </c>
      <c r="C202" s="128">
        <v>57</v>
      </c>
      <c r="D202" s="128" t="s">
        <v>254</v>
      </c>
      <c r="E202" s="128" t="s">
        <v>257</v>
      </c>
      <c r="F202" s="128" t="s">
        <v>260</v>
      </c>
      <c r="G202" s="128">
        <v>71</v>
      </c>
      <c r="H202" s="128">
        <v>65</v>
      </c>
      <c r="I202" s="128">
        <v>72</v>
      </c>
      <c r="J202" s="128">
        <v>66</v>
      </c>
      <c r="K202" s="100">
        <v>56</v>
      </c>
    </row>
    <row r="203" spans="2:11">
      <c r="B203" s="207">
        <v>1</v>
      </c>
      <c r="C203" s="128">
        <v>100</v>
      </c>
      <c r="D203" s="128" t="s">
        <v>254</v>
      </c>
      <c r="E203" s="128" t="s">
        <v>259</v>
      </c>
      <c r="F203" s="128" t="s">
        <v>260</v>
      </c>
      <c r="G203" s="128">
        <v>63</v>
      </c>
      <c r="H203" s="128">
        <v>65</v>
      </c>
      <c r="I203" s="128">
        <v>71</v>
      </c>
      <c r="J203" s="128">
        <v>69</v>
      </c>
      <c r="K203" s="100">
        <v>71</v>
      </c>
    </row>
    <row r="204" spans="2:11">
      <c r="B204" s="207">
        <v>1</v>
      </c>
      <c r="C204" s="128">
        <v>1</v>
      </c>
      <c r="D204" s="128" t="s">
        <v>262</v>
      </c>
      <c r="E204" s="128" t="s">
        <v>255</v>
      </c>
      <c r="F204" s="128" t="s">
        <v>258</v>
      </c>
      <c r="G204" s="128">
        <v>34</v>
      </c>
      <c r="H204" s="128">
        <v>44</v>
      </c>
      <c r="I204" s="128">
        <v>40</v>
      </c>
      <c r="J204" s="128">
        <v>39</v>
      </c>
      <c r="K204" s="100">
        <v>41</v>
      </c>
    </row>
    <row r="205" spans="2:11">
      <c r="B205" s="207">
        <v>1</v>
      </c>
      <c r="C205" s="128">
        <v>194</v>
      </c>
      <c r="D205" s="128" t="s">
        <v>254</v>
      </c>
      <c r="E205" s="128" t="s">
        <v>259</v>
      </c>
      <c r="F205" s="128" t="s">
        <v>260</v>
      </c>
      <c r="G205" s="128">
        <v>63</v>
      </c>
      <c r="H205" s="128">
        <v>63</v>
      </c>
      <c r="I205" s="128">
        <v>69</v>
      </c>
      <c r="J205" s="128">
        <v>61</v>
      </c>
      <c r="K205" s="100">
        <v>61</v>
      </c>
    </row>
    <row r="206" spans="2:11">
      <c r="B206" s="207">
        <v>1</v>
      </c>
      <c r="C206" s="128">
        <v>88</v>
      </c>
      <c r="D206" s="128" t="s">
        <v>254</v>
      </c>
      <c r="E206" s="128" t="s">
        <v>259</v>
      </c>
      <c r="F206" s="128" t="s">
        <v>260</v>
      </c>
      <c r="G206" s="128">
        <v>68</v>
      </c>
      <c r="H206" s="128">
        <v>60</v>
      </c>
      <c r="I206" s="128">
        <v>64</v>
      </c>
      <c r="J206" s="128">
        <v>69</v>
      </c>
      <c r="K206" s="100">
        <v>66</v>
      </c>
    </row>
    <row r="207" spans="2:11">
      <c r="B207" s="207">
        <v>1</v>
      </c>
      <c r="C207" s="128">
        <v>99</v>
      </c>
      <c r="D207" s="128" t="s">
        <v>254</v>
      </c>
      <c r="E207" s="128" t="s">
        <v>259</v>
      </c>
      <c r="F207" s="128" t="s">
        <v>256</v>
      </c>
      <c r="G207" s="128">
        <v>47</v>
      </c>
      <c r="H207" s="128">
        <v>59</v>
      </c>
      <c r="I207" s="128">
        <v>56</v>
      </c>
      <c r="J207" s="128">
        <v>66</v>
      </c>
      <c r="K207" s="100">
        <v>61</v>
      </c>
    </row>
    <row r="208" spans="2:11">
      <c r="B208" s="207">
        <v>1</v>
      </c>
      <c r="C208" s="128">
        <v>47</v>
      </c>
      <c r="D208" s="128" t="s">
        <v>261</v>
      </c>
      <c r="E208" s="128" t="s">
        <v>255</v>
      </c>
      <c r="F208" s="128" t="s">
        <v>260</v>
      </c>
      <c r="G208" s="128">
        <v>47</v>
      </c>
      <c r="H208" s="128">
        <v>46</v>
      </c>
      <c r="I208" s="128">
        <v>49</v>
      </c>
      <c r="J208" s="128">
        <v>33</v>
      </c>
      <c r="K208" s="100">
        <v>41</v>
      </c>
    </row>
    <row r="209" spans="2:11">
      <c r="B209" s="207">
        <v>1</v>
      </c>
      <c r="C209" s="128">
        <v>120</v>
      </c>
      <c r="D209" s="128" t="s">
        <v>254</v>
      </c>
      <c r="E209" s="128" t="s">
        <v>259</v>
      </c>
      <c r="F209" s="128" t="s">
        <v>260</v>
      </c>
      <c r="G209" s="128">
        <v>63</v>
      </c>
      <c r="H209" s="128">
        <v>52</v>
      </c>
      <c r="I209" s="128">
        <v>54</v>
      </c>
      <c r="J209" s="128">
        <v>50</v>
      </c>
      <c r="K209" s="100">
        <v>51</v>
      </c>
    </row>
    <row r="210" spans="2:11">
      <c r="B210" s="207">
        <v>1</v>
      </c>
      <c r="C210" s="128">
        <v>166</v>
      </c>
      <c r="D210" s="128" t="s">
        <v>254</v>
      </c>
      <c r="E210" s="128" t="s">
        <v>257</v>
      </c>
      <c r="F210" s="128" t="s">
        <v>260</v>
      </c>
      <c r="G210" s="128">
        <v>52</v>
      </c>
      <c r="H210" s="128">
        <v>59</v>
      </c>
      <c r="I210" s="128">
        <v>53</v>
      </c>
      <c r="J210" s="128">
        <v>61</v>
      </c>
      <c r="K210" s="100">
        <v>51</v>
      </c>
    </row>
    <row r="211" spans="2:11">
      <c r="B211" s="207">
        <v>1</v>
      </c>
      <c r="C211" s="128">
        <v>65</v>
      </c>
      <c r="D211" s="128" t="s">
        <v>254</v>
      </c>
      <c r="E211" s="128" t="s">
        <v>257</v>
      </c>
      <c r="F211" s="128" t="s">
        <v>260</v>
      </c>
      <c r="G211" s="128">
        <v>55</v>
      </c>
      <c r="H211" s="128">
        <v>54</v>
      </c>
      <c r="I211" s="128">
        <v>66</v>
      </c>
      <c r="J211" s="128">
        <v>42</v>
      </c>
      <c r="K211" s="100">
        <v>56</v>
      </c>
    </row>
    <row r="212" spans="2:11">
      <c r="B212" s="207">
        <v>1</v>
      </c>
      <c r="C212" s="128">
        <v>101</v>
      </c>
      <c r="D212" s="128" t="s">
        <v>254</v>
      </c>
      <c r="E212" s="128" t="s">
        <v>259</v>
      </c>
      <c r="F212" s="128" t="s">
        <v>260</v>
      </c>
      <c r="G212" s="128">
        <v>60</v>
      </c>
      <c r="H212" s="128">
        <v>62</v>
      </c>
      <c r="I212" s="128">
        <v>67</v>
      </c>
      <c r="J212" s="128">
        <v>50</v>
      </c>
      <c r="K212" s="100">
        <v>56</v>
      </c>
    </row>
    <row r="213" spans="2:11">
      <c r="B213" s="207">
        <v>1</v>
      </c>
      <c r="C213" s="128">
        <v>89</v>
      </c>
      <c r="D213" s="128" t="s">
        <v>254</v>
      </c>
      <c r="E213" s="128" t="s">
        <v>255</v>
      </c>
      <c r="F213" s="128" t="s">
        <v>258</v>
      </c>
      <c r="G213" s="128">
        <v>35</v>
      </c>
      <c r="H213" s="128">
        <v>35</v>
      </c>
      <c r="I213" s="128">
        <v>40</v>
      </c>
      <c r="J213" s="128">
        <v>51</v>
      </c>
      <c r="K213" s="100">
        <v>33</v>
      </c>
    </row>
    <row r="214" spans="2:11">
      <c r="B214" s="207">
        <v>1</v>
      </c>
      <c r="C214" s="128">
        <v>54</v>
      </c>
      <c r="D214" s="128" t="s">
        <v>261</v>
      </c>
      <c r="E214" s="128" t="s">
        <v>255</v>
      </c>
      <c r="F214" s="128" t="s">
        <v>256</v>
      </c>
      <c r="G214" s="128">
        <v>47</v>
      </c>
      <c r="H214" s="128">
        <v>54</v>
      </c>
      <c r="I214" s="128">
        <v>46</v>
      </c>
      <c r="J214" s="128">
        <v>50</v>
      </c>
      <c r="K214" s="100">
        <v>56</v>
      </c>
    </row>
    <row r="215" spans="2:11">
      <c r="B215" s="207">
        <v>1</v>
      </c>
      <c r="C215" s="128">
        <v>180</v>
      </c>
      <c r="D215" s="128" t="s">
        <v>254</v>
      </c>
      <c r="E215" s="128" t="s">
        <v>259</v>
      </c>
      <c r="F215" s="128" t="s">
        <v>260</v>
      </c>
      <c r="G215" s="128">
        <v>71</v>
      </c>
      <c r="H215" s="128">
        <v>65</v>
      </c>
      <c r="I215" s="128">
        <v>69</v>
      </c>
      <c r="J215" s="128">
        <v>58</v>
      </c>
      <c r="K215" s="100">
        <v>71</v>
      </c>
    </row>
    <row r="216" spans="2:11">
      <c r="B216" s="207">
        <v>1</v>
      </c>
      <c r="C216" s="128">
        <v>162</v>
      </c>
      <c r="D216" s="128" t="s">
        <v>254</v>
      </c>
      <c r="E216" s="128" t="s">
        <v>257</v>
      </c>
      <c r="F216" s="128" t="s">
        <v>258</v>
      </c>
      <c r="G216" s="128">
        <v>57</v>
      </c>
      <c r="H216" s="128">
        <v>52</v>
      </c>
      <c r="I216" s="128">
        <v>40</v>
      </c>
      <c r="J216" s="128">
        <v>61</v>
      </c>
      <c r="K216" s="100">
        <v>56</v>
      </c>
    </row>
    <row r="217" spans="2:11">
      <c r="B217" s="207">
        <v>1</v>
      </c>
      <c r="C217" s="128">
        <v>4</v>
      </c>
      <c r="D217" s="128" t="s">
        <v>262</v>
      </c>
      <c r="E217" s="128" t="s">
        <v>255</v>
      </c>
      <c r="F217" s="128" t="s">
        <v>260</v>
      </c>
      <c r="G217" s="128">
        <v>44</v>
      </c>
      <c r="H217" s="128">
        <v>50</v>
      </c>
      <c r="I217" s="128">
        <v>41</v>
      </c>
      <c r="J217" s="128">
        <v>39</v>
      </c>
      <c r="K217" s="100">
        <v>51</v>
      </c>
    </row>
    <row r="218" spans="2:11">
      <c r="B218" s="207">
        <v>1</v>
      </c>
      <c r="C218" s="128">
        <v>131</v>
      </c>
      <c r="D218" s="128" t="s">
        <v>254</v>
      </c>
      <c r="E218" s="128" t="s">
        <v>259</v>
      </c>
      <c r="F218" s="128" t="s">
        <v>260</v>
      </c>
      <c r="G218" s="128">
        <v>65</v>
      </c>
      <c r="H218" s="128">
        <v>59</v>
      </c>
      <c r="I218" s="128">
        <v>57</v>
      </c>
      <c r="J218" s="128">
        <v>46</v>
      </c>
      <c r="K218" s="100">
        <v>66</v>
      </c>
    </row>
    <row r="219" spans="2:11">
      <c r="B219" s="207">
        <v>1</v>
      </c>
      <c r="C219" s="128">
        <v>125</v>
      </c>
      <c r="D219" s="128" t="s">
        <v>254</v>
      </c>
      <c r="E219" s="128" t="s">
        <v>255</v>
      </c>
      <c r="F219" s="128" t="s">
        <v>260</v>
      </c>
      <c r="G219" s="128">
        <v>68</v>
      </c>
      <c r="H219" s="128">
        <v>65</v>
      </c>
      <c r="I219" s="128">
        <v>58</v>
      </c>
      <c r="J219" s="128">
        <v>59</v>
      </c>
      <c r="K219" s="100">
        <v>56</v>
      </c>
    </row>
    <row r="220" spans="2:11">
      <c r="B220" s="207">
        <v>1</v>
      </c>
      <c r="C220" s="128">
        <v>34</v>
      </c>
      <c r="D220" s="128" t="s">
        <v>262</v>
      </c>
      <c r="E220" s="128" t="s">
        <v>259</v>
      </c>
      <c r="F220" s="128" t="s">
        <v>260</v>
      </c>
      <c r="G220" s="128">
        <v>73</v>
      </c>
      <c r="H220" s="128">
        <v>61</v>
      </c>
      <c r="I220" s="128">
        <v>57</v>
      </c>
      <c r="J220" s="128">
        <v>55</v>
      </c>
      <c r="K220" s="100">
        <v>66</v>
      </c>
    </row>
    <row r="221" spans="2:11">
      <c r="B221" s="207">
        <v>1</v>
      </c>
      <c r="C221" s="128">
        <v>106</v>
      </c>
      <c r="D221" s="128" t="s">
        <v>254</v>
      </c>
      <c r="E221" s="128" t="s">
        <v>257</v>
      </c>
      <c r="F221" s="128" t="s">
        <v>258</v>
      </c>
      <c r="G221" s="128">
        <v>36</v>
      </c>
      <c r="H221" s="128">
        <v>44</v>
      </c>
      <c r="I221" s="128">
        <v>37</v>
      </c>
      <c r="J221" s="128">
        <v>42</v>
      </c>
      <c r="K221" s="100">
        <v>41</v>
      </c>
    </row>
    <row r="222" spans="2:11">
      <c r="B222" s="207">
        <v>1</v>
      </c>
      <c r="C222" s="128">
        <v>130</v>
      </c>
      <c r="D222" s="128" t="s">
        <v>254</v>
      </c>
      <c r="E222" s="128" t="s">
        <v>259</v>
      </c>
      <c r="F222" s="128" t="s">
        <v>256</v>
      </c>
      <c r="G222" s="128">
        <v>43</v>
      </c>
      <c r="H222" s="128">
        <v>54</v>
      </c>
      <c r="I222" s="128">
        <v>55</v>
      </c>
      <c r="J222" s="128">
        <v>55</v>
      </c>
      <c r="K222" s="100">
        <v>46</v>
      </c>
    </row>
    <row r="223" spans="2:11">
      <c r="B223" s="207">
        <v>1</v>
      </c>
      <c r="C223" s="128">
        <v>93</v>
      </c>
      <c r="D223" s="128" t="s">
        <v>254</v>
      </c>
      <c r="E223" s="128" t="s">
        <v>259</v>
      </c>
      <c r="F223" s="128" t="s">
        <v>260</v>
      </c>
      <c r="G223" s="128">
        <v>73</v>
      </c>
      <c r="H223" s="128">
        <v>67</v>
      </c>
      <c r="I223" s="128">
        <v>62</v>
      </c>
      <c r="J223" s="128">
        <v>58</v>
      </c>
      <c r="K223" s="100">
        <v>66</v>
      </c>
    </row>
    <row r="224" spans="2:11">
      <c r="B224" s="207">
        <v>1</v>
      </c>
      <c r="C224" s="128">
        <v>163</v>
      </c>
      <c r="D224" s="128" t="s">
        <v>254</v>
      </c>
      <c r="E224" s="128" t="s">
        <v>255</v>
      </c>
      <c r="F224" s="128" t="s">
        <v>260</v>
      </c>
      <c r="G224" s="128">
        <v>52</v>
      </c>
      <c r="H224" s="128">
        <v>57</v>
      </c>
      <c r="I224" s="128">
        <v>64</v>
      </c>
      <c r="J224" s="128">
        <v>58</v>
      </c>
      <c r="K224" s="100">
        <v>56</v>
      </c>
    </row>
    <row r="225" spans="2:11">
      <c r="B225" s="207">
        <v>1</v>
      </c>
      <c r="C225" s="128">
        <v>37</v>
      </c>
      <c r="D225" s="128" t="s">
        <v>261</v>
      </c>
      <c r="E225" s="128" t="s">
        <v>255</v>
      </c>
      <c r="F225" s="128" t="s">
        <v>258</v>
      </c>
      <c r="G225" s="128">
        <v>41</v>
      </c>
      <c r="H225" s="128">
        <v>47</v>
      </c>
      <c r="I225" s="128">
        <v>40</v>
      </c>
      <c r="J225" s="128">
        <v>39</v>
      </c>
      <c r="K225" s="100">
        <v>51</v>
      </c>
    </row>
    <row r="226" spans="2:11">
      <c r="B226" s="207">
        <v>1</v>
      </c>
      <c r="C226" s="128">
        <v>35</v>
      </c>
      <c r="D226" s="128" t="s">
        <v>262</v>
      </c>
      <c r="E226" s="128" t="s">
        <v>255</v>
      </c>
      <c r="F226" s="128" t="s">
        <v>256</v>
      </c>
      <c r="G226" s="128">
        <v>60</v>
      </c>
      <c r="H226" s="128">
        <v>54</v>
      </c>
      <c r="I226" s="128">
        <v>50</v>
      </c>
      <c r="J226" s="128">
        <v>50</v>
      </c>
      <c r="K226" s="100">
        <v>51</v>
      </c>
    </row>
    <row r="227" spans="2:11">
      <c r="B227" s="207">
        <v>1</v>
      </c>
      <c r="C227" s="128">
        <v>87</v>
      </c>
      <c r="D227" s="128" t="s">
        <v>254</v>
      </c>
      <c r="E227" s="128" t="s">
        <v>257</v>
      </c>
      <c r="F227" s="128" t="s">
        <v>256</v>
      </c>
      <c r="G227" s="128">
        <v>50</v>
      </c>
      <c r="H227" s="128">
        <v>52</v>
      </c>
      <c r="I227" s="128">
        <v>46</v>
      </c>
      <c r="J227" s="128">
        <v>50</v>
      </c>
      <c r="K227" s="100">
        <v>56</v>
      </c>
    </row>
    <row r="228" spans="2:11">
      <c r="B228" s="207">
        <v>1</v>
      </c>
      <c r="C228" s="128">
        <v>73</v>
      </c>
      <c r="D228" s="128" t="s">
        <v>254</v>
      </c>
      <c r="E228" s="128" t="s">
        <v>257</v>
      </c>
      <c r="F228" s="128" t="s">
        <v>260</v>
      </c>
      <c r="G228" s="128">
        <v>50</v>
      </c>
      <c r="H228" s="128">
        <v>52</v>
      </c>
      <c r="I228" s="128">
        <v>53</v>
      </c>
      <c r="J228" s="128">
        <v>39</v>
      </c>
      <c r="K228" s="100">
        <v>56</v>
      </c>
    </row>
    <row r="229" spans="2:11">
      <c r="B229" s="207">
        <v>1</v>
      </c>
      <c r="C229" s="128">
        <v>151</v>
      </c>
      <c r="D229" s="128" t="s">
        <v>254</v>
      </c>
      <c r="E229" s="128" t="s">
        <v>257</v>
      </c>
      <c r="F229" s="128" t="s">
        <v>258</v>
      </c>
      <c r="G229" s="128">
        <v>47</v>
      </c>
      <c r="H229" s="128">
        <v>46</v>
      </c>
      <c r="I229" s="128">
        <v>52</v>
      </c>
      <c r="J229" s="128">
        <v>48</v>
      </c>
      <c r="K229" s="100">
        <v>46</v>
      </c>
    </row>
    <row r="230" spans="2:11">
      <c r="B230" s="207">
        <v>1</v>
      </c>
      <c r="C230" s="128">
        <v>44</v>
      </c>
      <c r="D230" s="128" t="s">
        <v>261</v>
      </c>
      <c r="E230" s="128" t="s">
        <v>255</v>
      </c>
      <c r="F230" s="128" t="s">
        <v>258</v>
      </c>
      <c r="G230" s="128">
        <v>47</v>
      </c>
      <c r="H230" s="128">
        <v>62</v>
      </c>
      <c r="I230" s="128">
        <v>45</v>
      </c>
      <c r="J230" s="128">
        <v>34</v>
      </c>
      <c r="K230" s="100">
        <v>46</v>
      </c>
    </row>
    <row r="231" spans="2:11">
      <c r="B231" s="207">
        <v>1</v>
      </c>
      <c r="C231" s="128">
        <v>152</v>
      </c>
      <c r="D231" s="128" t="s">
        <v>254</v>
      </c>
      <c r="E231" s="128" t="s">
        <v>259</v>
      </c>
      <c r="F231" s="128" t="s">
        <v>260</v>
      </c>
      <c r="G231" s="128">
        <v>55</v>
      </c>
      <c r="H231" s="128">
        <v>57</v>
      </c>
      <c r="I231" s="128">
        <v>56</v>
      </c>
      <c r="J231" s="128">
        <v>58</v>
      </c>
      <c r="K231" s="100">
        <v>61</v>
      </c>
    </row>
    <row r="232" spans="2:11">
      <c r="B232" s="207">
        <v>1</v>
      </c>
      <c r="C232" s="128">
        <v>105</v>
      </c>
      <c r="D232" s="128" t="s">
        <v>254</v>
      </c>
      <c r="E232" s="128" t="s">
        <v>257</v>
      </c>
      <c r="F232" s="128" t="s">
        <v>260</v>
      </c>
      <c r="G232" s="128">
        <v>50</v>
      </c>
      <c r="H232" s="128">
        <v>41</v>
      </c>
      <c r="I232" s="128">
        <v>45</v>
      </c>
      <c r="J232" s="128">
        <v>44</v>
      </c>
      <c r="K232" s="100">
        <v>56</v>
      </c>
    </row>
    <row r="233" spans="2:11">
      <c r="B233" s="207">
        <v>1</v>
      </c>
      <c r="C233" s="128">
        <v>28</v>
      </c>
      <c r="D233" s="128" t="s">
        <v>263</v>
      </c>
      <c r="E233" s="128" t="s">
        <v>257</v>
      </c>
      <c r="F233" s="128" t="s">
        <v>256</v>
      </c>
      <c r="G233" s="128">
        <v>39</v>
      </c>
      <c r="H233" s="128">
        <v>53</v>
      </c>
      <c r="I233" s="128">
        <v>54</v>
      </c>
      <c r="J233" s="128">
        <v>50</v>
      </c>
      <c r="K233" s="100">
        <v>41</v>
      </c>
    </row>
    <row r="234" spans="2:11">
      <c r="B234" s="207">
        <v>1</v>
      </c>
      <c r="C234" s="128">
        <v>91</v>
      </c>
      <c r="D234" s="128" t="s">
        <v>254</v>
      </c>
      <c r="E234" s="128" t="s">
        <v>259</v>
      </c>
      <c r="F234" s="128" t="s">
        <v>258</v>
      </c>
      <c r="G234" s="128">
        <v>50</v>
      </c>
      <c r="H234" s="128">
        <v>49</v>
      </c>
      <c r="I234" s="128">
        <v>56</v>
      </c>
      <c r="J234" s="128">
        <v>47</v>
      </c>
      <c r="K234" s="100">
        <v>46</v>
      </c>
    </row>
    <row r="235" spans="2:11">
      <c r="B235" s="207">
        <v>1</v>
      </c>
      <c r="C235" s="128">
        <v>45</v>
      </c>
      <c r="D235" s="128" t="s">
        <v>261</v>
      </c>
      <c r="E235" s="128" t="s">
        <v>255</v>
      </c>
      <c r="F235" s="128" t="s">
        <v>258</v>
      </c>
      <c r="G235" s="128">
        <v>34</v>
      </c>
      <c r="H235" s="128">
        <v>35</v>
      </c>
      <c r="I235" s="128">
        <v>41</v>
      </c>
      <c r="J235" s="128">
        <v>29</v>
      </c>
      <c r="K235" s="100">
        <v>26</v>
      </c>
    </row>
    <row r="236" spans="2:11">
      <c r="B236" s="207">
        <v>1</v>
      </c>
      <c r="C236" s="128">
        <v>116</v>
      </c>
      <c r="D236" s="128" t="s">
        <v>254</v>
      </c>
      <c r="E236" s="128" t="s">
        <v>257</v>
      </c>
      <c r="F236" s="128" t="s">
        <v>260</v>
      </c>
      <c r="G236" s="128">
        <v>57</v>
      </c>
      <c r="H236" s="128">
        <v>59</v>
      </c>
      <c r="I236" s="128">
        <v>54</v>
      </c>
      <c r="J236" s="128">
        <v>50</v>
      </c>
      <c r="K236" s="100">
        <v>56</v>
      </c>
    </row>
    <row r="237" spans="2:11">
      <c r="B237" s="207">
        <v>1</v>
      </c>
      <c r="C237" s="128">
        <v>33</v>
      </c>
      <c r="D237" s="128" t="s">
        <v>263</v>
      </c>
      <c r="E237" s="128" t="s">
        <v>255</v>
      </c>
      <c r="F237" s="128" t="s">
        <v>260</v>
      </c>
      <c r="G237" s="128">
        <v>57</v>
      </c>
      <c r="H237" s="128">
        <v>65</v>
      </c>
      <c r="I237" s="128">
        <v>72</v>
      </c>
      <c r="J237" s="128">
        <v>54</v>
      </c>
      <c r="K237" s="100">
        <v>56</v>
      </c>
    </row>
    <row r="238" spans="2:11">
      <c r="B238" s="207">
        <v>1</v>
      </c>
      <c r="C238" s="128">
        <v>66</v>
      </c>
      <c r="D238" s="128" t="s">
        <v>254</v>
      </c>
      <c r="E238" s="128" t="s">
        <v>257</v>
      </c>
      <c r="F238" s="128" t="s">
        <v>258</v>
      </c>
      <c r="G238" s="128">
        <v>68</v>
      </c>
      <c r="H238" s="128">
        <v>62</v>
      </c>
      <c r="I238" s="128">
        <v>56</v>
      </c>
      <c r="J238" s="128">
        <v>50</v>
      </c>
      <c r="K238" s="100">
        <v>51</v>
      </c>
    </row>
    <row r="239" spans="2:11">
      <c r="B239" s="207">
        <v>1</v>
      </c>
      <c r="C239" s="128">
        <v>72</v>
      </c>
      <c r="D239" s="128" t="s">
        <v>254</v>
      </c>
      <c r="E239" s="128" t="s">
        <v>257</v>
      </c>
      <c r="F239" s="128" t="s">
        <v>258</v>
      </c>
      <c r="G239" s="128">
        <v>42</v>
      </c>
      <c r="H239" s="128">
        <v>54</v>
      </c>
      <c r="I239" s="128">
        <v>47</v>
      </c>
      <c r="J239" s="128">
        <v>47</v>
      </c>
      <c r="K239" s="100">
        <v>46</v>
      </c>
    </row>
    <row r="240" spans="2:11">
      <c r="B240" s="207">
        <v>1</v>
      </c>
      <c r="C240" s="128">
        <v>77</v>
      </c>
      <c r="D240" s="128" t="s">
        <v>254</v>
      </c>
      <c r="E240" s="128" t="s">
        <v>255</v>
      </c>
      <c r="F240" s="128" t="s">
        <v>260</v>
      </c>
      <c r="G240" s="128">
        <v>61</v>
      </c>
      <c r="H240" s="128">
        <v>59</v>
      </c>
      <c r="I240" s="128">
        <v>49</v>
      </c>
      <c r="J240" s="128">
        <v>44</v>
      </c>
      <c r="K240" s="100">
        <v>66</v>
      </c>
    </row>
    <row r="241" spans="2:11">
      <c r="B241" s="207">
        <v>1</v>
      </c>
      <c r="C241" s="128">
        <v>61</v>
      </c>
      <c r="D241" s="128" t="s">
        <v>254</v>
      </c>
      <c r="E241" s="128" t="s">
        <v>259</v>
      </c>
      <c r="F241" s="128" t="s">
        <v>260</v>
      </c>
      <c r="G241" s="128">
        <v>76</v>
      </c>
      <c r="H241" s="128">
        <v>63</v>
      </c>
      <c r="I241" s="128">
        <v>60</v>
      </c>
      <c r="J241" s="128">
        <v>67</v>
      </c>
      <c r="K241" s="100">
        <v>66</v>
      </c>
    </row>
    <row r="242" spans="2:11">
      <c r="B242" s="207">
        <v>1</v>
      </c>
      <c r="C242" s="128">
        <v>190</v>
      </c>
      <c r="D242" s="128" t="s">
        <v>254</v>
      </c>
      <c r="E242" s="128" t="s">
        <v>257</v>
      </c>
      <c r="F242" s="128" t="s">
        <v>260</v>
      </c>
      <c r="G242" s="128">
        <v>47</v>
      </c>
      <c r="H242" s="128">
        <v>59</v>
      </c>
      <c r="I242" s="128">
        <v>54</v>
      </c>
      <c r="J242" s="128">
        <v>58</v>
      </c>
      <c r="K242" s="100">
        <v>46</v>
      </c>
    </row>
    <row r="243" spans="2:11">
      <c r="B243" s="207">
        <v>1</v>
      </c>
      <c r="C243" s="128">
        <v>42</v>
      </c>
      <c r="D243" s="128" t="s">
        <v>261</v>
      </c>
      <c r="E243" s="128" t="s">
        <v>257</v>
      </c>
      <c r="F243" s="128" t="s">
        <v>258</v>
      </c>
      <c r="G243" s="128">
        <v>46</v>
      </c>
      <c r="H243" s="128">
        <v>52</v>
      </c>
      <c r="I243" s="128">
        <v>55</v>
      </c>
      <c r="J243" s="128">
        <v>44</v>
      </c>
      <c r="K243" s="100">
        <v>56</v>
      </c>
    </row>
    <row r="244" spans="2:11">
      <c r="B244" s="207">
        <v>1</v>
      </c>
      <c r="C244" s="128">
        <v>2</v>
      </c>
      <c r="D244" s="128" t="s">
        <v>262</v>
      </c>
      <c r="E244" s="128" t="s">
        <v>257</v>
      </c>
      <c r="F244" s="128" t="s">
        <v>258</v>
      </c>
      <c r="G244" s="128">
        <v>39</v>
      </c>
      <c r="H244" s="128">
        <v>41</v>
      </c>
      <c r="I244" s="128">
        <v>33</v>
      </c>
      <c r="J244" s="128">
        <v>42</v>
      </c>
      <c r="K244" s="100">
        <v>41</v>
      </c>
    </row>
    <row r="245" spans="2:11">
      <c r="B245" s="207">
        <v>1</v>
      </c>
      <c r="C245" s="128">
        <v>55</v>
      </c>
      <c r="D245" s="128" t="s">
        <v>261</v>
      </c>
      <c r="E245" s="128" t="s">
        <v>257</v>
      </c>
      <c r="F245" s="128" t="s">
        <v>260</v>
      </c>
      <c r="G245" s="128">
        <v>52</v>
      </c>
      <c r="H245" s="128">
        <v>49</v>
      </c>
      <c r="I245" s="128">
        <v>49</v>
      </c>
      <c r="J245" s="128">
        <v>44</v>
      </c>
      <c r="K245" s="100">
        <v>61</v>
      </c>
    </row>
    <row r="246" spans="2:11">
      <c r="B246" s="207">
        <v>1</v>
      </c>
      <c r="C246" s="128">
        <v>19</v>
      </c>
      <c r="D246" s="128" t="s">
        <v>262</v>
      </c>
      <c r="E246" s="128" t="s">
        <v>255</v>
      </c>
      <c r="F246" s="128" t="s">
        <v>256</v>
      </c>
      <c r="G246" s="128">
        <v>28</v>
      </c>
      <c r="H246" s="128">
        <v>46</v>
      </c>
      <c r="I246" s="128">
        <v>43</v>
      </c>
      <c r="J246" s="128">
        <v>44</v>
      </c>
      <c r="K246" s="100">
        <v>51</v>
      </c>
    </row>
    <row r="247" spans="2:11">
      <c r="B247" s="207">
        <v>1</v>
      </c>
      <c r="C247" s="128">
        <v>90</v>
      </c>
      <c r="D247" s="128" t="s">
        <v>254</v>
      </c>
      <c r="E247" s="128" t="s">
        <v>259</v>
      </c>
      <c r="F247" s="128" t="s">
        <v>260</v>
      </c>
      <c r="G247" s="128">
        <v>42</v>
      </c>
      <c r="H247" s="128">
        <v>54</v>
      </c>
      <c r="I247" s="128">
        <v>50</v>
      </c>
      <c r="J247" s="128">
        <v>50</v>
      </c>
      <c r="K247" s="100">
        <v>52</v>
      </c>
    </row>
    <row r="248" spans="2:11">
      <c r="B248" s="207">
        <v>1</v>
      </c>
      <c r="C248" s="128">
        <v>142</v>
      </c>
      <c r="D248" s="128" t="s">
        <v>254</v>
      </c>
      <c r="E248" s="128" t="s">
        <v>257</v>
      </c>
      <c r="F248" s="128" t="s">
        <v>258</v>
      </c>
      <c r="G248" s="128">
        <v>47</v>
      </c>
      <c r="H248" s="128">
        <v>42</v>
      </c>
      <c r="I248" s="128">
        <v>52</v>
      </c>
      <c r="J248" s="128">
        <v>39</v>
      </c>
      <c r="K248" s="100">
        <v>51</v>
      </c>
    </row>
    <row r="249" spans="2:11">
      <c r="B249" s="207">
        <v>1</v>
      </c>
      <c r="C249" s="128">
        <v>17</v>
      </c>
      <c r="D249" s="128" t="s">
        <v>262</v>
      </c>
      <c r="E249" s="128" t="s">
        <v>257</v>
      </c>
      <c r="F249" s="128" t="s">
        <v>260</v>
      </c>
      <c r="G249" s="128">
        <v>47</v>
      </c>
      <c r="H249" s="128">
        <v>57</v>
      </c>
      <c r="I249" s="128">
        <v>48</v>
      </c>
      <c r="J249" s="128">
        <v>44</v>
      </c>
      <c r="K249" s="100">
        <v>41</v>
      </c>
    </row>
    <row r="250" spans="2:11">
      <c r="B250" s="207">
        <v>1</v>
      </c>
      <c r="C250" s="128">
        <v>122</v>
      </c>
      <c r="D250" s="128" t="s">
        <v>254</v>
      </c>
      <c r="E250" s="128" t="s">
        <v>257</v>
      </c>
      <c r="F250" s="128" t="s">
        <v>260</v>
      </c>
      <c r="G250" s="128">
        <v>52</v>
      </c>
      <c r="H250" s="128">
        <v>59</v>
      </c>
      <c r="I250" s="128">
        <v>58</v>
      </c>
      <c r="J250" s="128">
        <v>53</v>
      </c>
      <c r="K250" s="100">
        <v>66</v>
      </c>
    </row>
    <row r="251" spans="2:11">
      <c r="B251" s="207">
        <v>1</v>
      </c>
      <c r="C251" s="128">
        <v>191</v>
      </c>
      <c r="D251" s="128" t="s">
        <v>254</v>
      </c>
      <c r="E251" s="128" t="s">
        <v>259</v>
      </c>
      <c r="F251" s="128" t="s">
        <v>260</v>
      </c>
      <c r="G251" s="128">
        <v>47</v>
      </c>
      <c r="H251" s="128">
        <v>52</v>
      </c>
      <c r="I251" s="128">
        <v>43</v>
      </c>
      <c r="J251" s="128">
        <v>48</v>
      </c>
      <c r="K251" s="100">
        <v>61</v>
      </c>
    </row>
    <row r="252" spans="2:11">
      <c r="B252" s="207">
        <v>1</v>
      </c>
      <c r="C252" s="128">
        <v>83</v>
      </c>
      <c r="D252" s="128" t="s">
        <v>254</v>
      </c>
      <c r="E252" s="128" t="s">
        <v>257</v>
      </c>
      <c r="F252" s="128" t="s">
        <v>258</v>
      </c>
      <c r="G252" s="128">
        <v>50</v>
      </c>
      <c r="H252" s="128">
        <v>62</v>
      </c>
      <c r="I252" s="128">
        <v>41</v>
      </c>
      <c r="J252" s="128">
        <v>55</v>
      </c>
      <c r="K252" s="100">
        <v>31</v>
      </c>
    </row>
    <row r="253" spans="2:11">
      <c r="B253" s="207">
        <v>1</v>
      </c>
      <c r="C253" s="128">
        <v>182</v>
      </c>
      <c r="D253" s="128" t="s">
        <v>254</v>
      </c>
      <c r="E253" s="128" t="s">
        <v>257</v>
      </c>
      <c r="F253" s="128" t="s">
        <v>260</v>
      </c>
      <c r="G253" s="128">
        <v>44</v>
      </c>
      <c r="H253" s="128">
        <v>52</v>
      </c>
      <c r="I253" s="128">
        <v>43</v>
      </c>
      <c r="J253" s="128">
        <v>44</v>
      </c>
      <c r="K253" s="100">
        <v>51</v>
      </c>
    </row>
    <row r="254" spans="2:11">
      <c r="B254" s="207">
        <v>1</v>
      </c>
      <c r="C254" s="128">
        <v>6</v>
      </c>
      <c r="D254" s="128" t="s">
        <v>262</v>
      </c>
      <c r="E254" s="128" t="s">
        <v>255</v>
      </c>
      <c r="F254" s="128" t="s">
        <v>260</v>
      </c>
      <c r="G254" s="128">
        <v>47</v>
      </c>
      <c r="H254" s="128">
        <v>41</v>
      </c>
      <c r="I254" s="128">
        <v>46</v>
      </c>
      <c r="J254" s="128">
        <v>40</v>
      </c>
      <c r="K254" s="100">
        <v>41</v>
      </c>
    </row>
    <row r="255" spans="2:11">
      <c r="B255" s="207">
        <v>1</v>
      </c>
      <c r="C255" s="128">
        <v>46</v>
      </c>
      <c r="D255" s="128" t="s">
        <v>261</v>
      </c>
      <c r="E255" s="128" t="s">
        <v>255</v>
      </c>
      <c r="F255" s="128" t="s">
        <v>260</v>
      </c>
      <c r="G255" s="128">
        <v>45</v>
      </c>
      <c r="H255" s="128">
        <v>55</v>
      </c>
      <c r="I255" s="128">
        <v>44</v>
      </c>
      <c r="J255" s="128">
        <v>34</v>
      </c>
      <c r="K255" s="100">
        <v>41</v>
      </c>
    </row>
    <row r="256" spans="2:11">
      <c r="B256" s="207">
        <v>1</v>
      </c>
      <c r="C256" s="128">
        <v>43</v>
      </c>
      <c r="D256" s="128" t="s">
        <v>261</v>
      </c>
      <c r="E256" s="128" t="s">
        <v>255</v>
      </c>
      <c r="F256" s="128" t="s">
        <v>260</v>
      </c>
      <c r="G256" s="128">
        <v>47</v>
      </c>
      <c r="H256" s="128">
        <v>37</v>
      </c>
      <c r="I256" s="128">
        <v>43</v>
      </c>
      <c r="J256" s="128">
        <v>42</v>
      </c>
      <c r="K256" s="100">
        <v>46</v>
      </c>
    </row>
    <row r="257" spans="2:11">
      <c r="B257" s="207">
        <v>1</v>
      </c>
      <c r="C257" s="128">
        <v>96</v>
      </c>
      <c r="D257" s="128" t="s">
        <v>254</v>
      </c>
      <c r="E257" s="128" t="s">
        <v>259</v>
      </c>
      <c r="F257" s="128" t="s">
        <v>260</v>
      </c>
      <c r="G257" s="128">
        <v>65</v>
      </c>
      <c r="H257" s="128">
        <v>54</v>
      </c>
      <c r="I257" s="128">
        <v>61</v>
      </c>
      <c r="J257" s="128">
        <v>58</v>
      </c>
      <c r="K257" s="100">
        <v>56</v>
      </c>
    </row>
    <row r="258" spans="2:11">
      <c r="B258" s="207">
        <v>1</v>
      </c>
      <c r="C258" s="128">
        <v>138</v>
      </c>
      <c r="D258" s="128" t="s">
        <v>254</v>
      </c>
      <c r="E258" s="128" t="s">
        <v>257</v>
      </c>
      <c r="F258" s="128" t="s">
        <v>258</v>
      </c>
      <c r="G258" s="128">
        <v>43</v>
      </c>
      <c r="H258" s="128">
        <v>57</v>
      </c>
      <c r="I258" s="128">
        <v>40</v>
      </c>
      <c r="J258" s="128">
        <v>50</v>
      </c>
      <c r="K258" s="100">
        <v>51</v>
      </c>
    </row>
    <row r="259" spans="2:11">
      <c r="B259" s="207">
        <v>1</v>
      </c>
      <c r="C259" s="128">
        <v>10</v>
      </c>
      <c r="D259" s="128" t="s">
        <v>262</v>
      </c>
      <c r="E259" s="128" t="s">
        <v>257</v>
      </c>
      <c r="F259" s="128" t="s">
        <v>256</v>
      </c>
      <c r="G259" s="128">
        <v>47</v>
      </c>
      <c r="H259" s="128">
        <v>54</v>
      </c>
      <c r="I259" s="128">
        <v>49</v>
      </c>
      <c r="J259" s="128">
        <v>53</v>
      </c>
      <c r="K259" s="100">
        <v>61</v>
      </c>
    </row>
    <row r="260" spans="2:11">
      <c r="B260" s="207">
        <v>1</v>
      </c>
      <c r="C260" s="128">
        <v>71</v>
      </c>
      <c r="D260" s="128" t="s">
        <v>254</v>
      </c>
      <c r="E260" s="128" t="s">
        <v>257</v>
      </c>
      <c r="F260" s="128" t="s">
        <v>256</v>
      </c>
      <c r="G260" s="128">
        <v>57</v>
      </c>
      <c r="H260" s="128">
        <v>62</v>
      </c>
      <c r="I260" s="128">
        <v>56</v>
      </c>
      <c r="J260" s="128">
        <v>58</v>
      </c>
      <c r="K260" s="100">
        <v>66</v>
      </c>
    </row>
    <row r="261" spans="2:11">
      <c r="B261" s="207">
        <v>1</v>
      </c>
      <c r="C261" s="128">
        <v>139</v>
      </c>
      <c r="D261" s="128" t="s">
        <v>254</v>
      </c>
      <c r="E261" s="128" t="s">
        <v>257</v>
      </c>
      <c r="F261" s="128" t="s">
        <v>260</v>
      </c>
      <c r="G261" s="128">
        <v>68</v>
      </c>
      <c r="H261" s="128">
        <v>59</v>
      </c>
      <c r="I261" s="128">
        <v>61</v>
      </c>
      <c r="J261" s="128">
        <v>55</v>
      </c>
      <c r="K261" s="100">
        <v>71</v>
      </c>
    </row>
    <row r="262" spans="2:11">
      <c r="B262" s="207">
        <v>1</v>
      </c>
      <c r="C262" s="128">
        <v>110</v>
      </c>
      <c r="D262" s="128" t="s">
        <v>254</v>
      </c>
      <c r="E262" s="128" t="s">
        <v>257</v>
      </c>
      <c r="F262" s="128" t="s">
        <v>258</v>
      </c>
      <c r="G262" s="128">
        <v>52</v>
      </c>
      <c r="H262" s="128">
        <v>55</v>
      </c>
      <c r="I262" s="128">
        <v>50</v>
      </c>
      <c r="J262" s="128">
        <v>54</v>
      </c>
      <c r="K262" s="100">
        <v>61</v>
      </c>
    </row>
    <row r="263" spans="2:11">
      <c r="B263" s="207">
        <v>1</v>
      </c>
      <c r="C263" s="128">
        <v>148</v>
      </c>
      <c r="D263" s="128" t="s">
        <v>254</v>
      </c>
      <c r="E263" s="128" t="s">
        <v>257</v>
      </c>
      <c r="F263" s="128" t="s">
        <v>258</v>
      </c>
      <c r="G263" s="128">
        <v>42</v>
      </c>
      <c r="H263" s="128">
        <v>57</v>
      </c>
      <c r="I263" s="128">
        <v>51</v>
      </c>
      <c r="J263" s="128">
        <v>47</v>
      </c>
      <c r="K263" s="100">
        <v>61</v>
      </c>
    </row>
    <row r="264" spans="2:11">
      <c r="B264" s="207">
        <v>1</v>
      </c>
      <c r="C264" s="128">
        <v>109</v>
      </c>
      <c r="D264" s="128" t="s">
        <v>254</v>
      </c>
      <c r="E264" s="128" t="s">
        <v>257</v>
      </c>
      <c r="F264" s="128" t="s">
        <v>256</v>
      </c>
      <c r="G264" s="128">
        <v>42</v>
      </c>
      <c r="H264" s="128">
        <v>39</v>
      </c>
      <c r="I264" s="128">
        <v>42</v>
      </c>
      <c r="J264" s="128">
        <v>42</v>
      </c>
      <c r="K264" s="100">
        <v>41</v>
      </c>
    </row>
    <row r="265" spans="2:11">
      <c r="B265" s="207">
        <v>1</v>
      </c>
      <c r="C265" s="128">
        <v>39</v>
      </c>
      <c r="D265" s="128" t="s">
        <v>261</v>
      </c>
      <c r="E265" s="128" t="s">
        <v>259</v>
      </c>
      <c r="F265" s="128" t="s">
        <v>260</v>
      </c>
      <c r="G265" s="128">
        <v>66</v>
      </c>
      <c r="H265" s="128">
        <v>67</v>
      </c>
      <c r="I265" s="128">
        <v>67</v>
      </c>
      <c r="J265" s="128">
        <v>61</v>
      </c>
      <c r="K265" s="100">
        <v>66</v>
      </c>
    </row>
    <row r="266" spans="2:11">
      <c r="B266" s="207">
        <v>1</v>
      </c>
      <c r="C266" s="128">
        <v>147</v>
      </c>
      <c r="D266" s="128" t="s">
        <v>254</v>
      </c>
      <c r="E266" s="128" t="s">
        <v>255</v>
      </c>
      <c r="F266" s="128" t="s">
        <v>260</v>
      </c>
      <c r="G266" s="128">
        <v>47</v>
      </c>
      <c r="H266" s="128">
        <v>62</v>
      </c>
      <c r="I266" s="128">
        <v>53</v>
      </c>
      <c r="J266" s="128">
        <v>53</v>
      </c>
      <c r="K266" s="100">
        <v>61</v>
      </c>
    </row>
    <row r="267" spans="2:11">
      <c r="B267" s="207">
        <v>1</v>
      </c>
      <c r="C267" s="128">
        <v>74</v>
      </c>
      <c r="D267" s="128" t="s">
        <v>254</v>
      </c>
      <c r="E267" s="128" t="s">
        <v>257</v>
      </c>
      <c r="F267" s="128" t="s">
        <v>260</v>
      </c>
      <c r="G267" s="128">
        <v>57</v>
      </c>
      <c r="H267" s="128">
        <v>50</v>
      </c>
      <c r="I267" s="128">
        <v>50</v>
      </c>
      <c r="J267" s="128">
        <v>51</v>
      </c>
      <c r="K267" s="100">
        <v>58</v>
      </c>
    </row>
    <row r="268" spans="2:11">
      <c r="B268" s="207">
        <v>1</v>
      </c>
      <c r="C268" s="128">
        <v>198</v>
      </c>
      <c r="D268" s="128" t="s">
        <v>254</v>
      </c>
      <c r="E268" s="128" t="s">
        <v>259</v>
      </c>
      <c r="F268" s="128" t="s">
        <v>260</v>
      </c>
      <c r="G268" s="128">
        <v>47</v>
      </c>
      <c r="H268" s="128">
        <v>61</v>
      </c>
      <c r="I268" s="128">
        <v>51</v>
      </c>
      <c r="J268" s="128">
        <v>63</v>
      </c>
      <c r="K268" s="100">
        <v>31</v>
      </c>
    </row>
    <row r="269" spans="2:11">
      <c r="B269" s="207">
        <v>1</v>
      </c>
      <c r="C269" s="128">
        <v>161</v>
      </c>
      <c r="D269" s="128" t="s">
        <v>254</v>
      </c>
      <c r="E269" s="128" t="s">
        <v>255</v>
      </c>
      <c r="F269" s="128" t="s">
        <v>260</v>
      </c>
      <c r="G269" s="128">
        <v>57</v>
      </c>
      <c r="H269" s="128">
        <v>62</v>
      </c>
      <c r="I269" s="128">
        <v>72</v>
      </c>
      <c r="J269" s="128">
        <v>61</v>
      </c>
      <c r="K269" s="100">
        <v>61</v>
      </c>
    </row>
    <row r="270" spans="2:11">
      <c r="B270" s="207">
        <v>1</v>
      </c>
      <c r="C270" s="128">
        <v>112</v>
      </c>
      <c r="D270" s="128" t="s">
        <v>254</v>
      </c>
      <c r="E270" s="128" t="s">
        <v>257</v>
      </c>
      <c r="F270" s="128" t="s">
        <v>260</v>
      </c>
      <c r="G270" s="128">
        <v>52</v>
      </c>
      <c r="H270" s="128">
        <v>59</v>
      </c>
      <c r="I270" s="128">
        <v>48</v>
      </c>
      <c r="J270" s="128">
        <v>55</v>
      </c>
      <c r="K270" s="100">
        <v>61</v>
      </c>
    </row>
    <row r="271" spans="2:11">
      <c r="B271" s="207">
        <v>1</v>
      </c>
      <c r="C271" s="128">
        <v>69</v>
      </c>
      <c r="D271" s="128" t="s">
        <v>254</v>
      </c>
      <c r="E271" s="128" t="s">
        <v>255</v>
      </c>
      <c r="F271" s="128" t="s">
        <v>258</v>
      </c>
      <c r="G271" s="128">
        <v>44</v>
      </c>
      <c r="H271" s="128">
        <v>44</v>
      </c>
      <c r="I271" s="128">
        <v>40</v>
      </c>
      <c r="J271" s="128">
        <v>40</v>
      </c>
      <c r="K271" s="100">
        <v>31</v>
      </c>
    </row>
    <row r="272" spans="2:11">
      <c r="B272" s="207">
        <v>1</v>
      </c>
      <c r="C272" s="128">
        <v>156</v>
      </c>
      <c r="D272" s="128" t="s">
        <v>254</v>
      </c>
      <c r="E272" s="128" t="s">
        <v>257</v>
      </c>
      <c r="F272" s="128" t="s">
        <v>260</v>
      </c>
      <c r="G272" s="128">
        <v>50</v>
      </c>
      <c r="H272" s="128">
        <v>59</v>
      </c>
      <c r="I272" s="128">
        <v>53</v>
      </c>
      <c r="J272" s="128">
        <v>61</v>
      </c>
      <c r="K272" s="100">
        <v>61</v>
      </c>
    </row>
    <row r="273" spans="2:11">
      <c r="B273" s="207">
        <v>1</v>
      </c>
      <c r="C273" s="128">
        <v>111</v>
      </c>
      <c r="D273" s="128" t="s">
        <v>254</v>
      </c>
      <c r="E273" s="128" t="s">
        <v>255</v>
      </c>
      <c r="F273" s="128" t="s">
        <v>256</v>
      </c>
      <c r="G273" s="128">
        <v>39</v>
      </c>
      <c r="H273" s="128">
        <v>54</v>
      </c>
      <c r="I273" s="128">
        <v>39</v>
      </c>
      <c r="J273" s="128">
        <v>47</v>
      </c>
      <c r="K273" s="100">
        <v>36</v>
      </c>
    </row>
    <row r="274" spans="2:11">
      <c r="B274" s="207">
        <v>1</v>
      </c>
      <c r="C274" s="128">
        <v>186</v>
      </c>
      <c r="D274" s="128" t="s">
        <v>254</v>
      </c>
      <c r="E274" s="128" t="s">
        <v>257</v>
      </c>
      <c r="F274" s="128" t="s">
        <v>260</v>
      </c>
      <c r="G274" s="128">
        <v>57</v>
      </c>
      <c r="H274" s="128">
        <v>62</v>
      </c>
      <c r="I274" s="128">
        <v>63</v>
      </c>
      <c r="J274" s="128">
        <v>55</v>
      </c>
      <c r="K274" s="100">
        <v>41</v>
      </c>
    </row>
    <row r="275" spans="2:11">
      <c r="B275" s="207">
        <v>1</v>
      </c>
      <c r="C275" s="128">
        <v>98</v>
      </c>
      <c r="D275" s="128" t="s">
        <v>254</v>
      </c>
      <c r="E275" s="128" t="s">
        <v>255</v>
      </c>
      <c r="F275" s="128" t="s">
        <v>258</v>
      </c>
      <c r="G275" s="128">
        <v>57</v>
      </c>
      <c r="H275" s="128">
        <v>60</v>
      </c>
      <c r="I275" s="128">
        <v>51</v>
      </c>
      <c r="J275" s="128">
        <v>53</v>
      </c>
      <c r="K275" s="100">
        <v>37</v>
      </c>
    </row>
    <row r="276" spans="2:11">
      <c r="B276" s="207">
        <v>1</v>
      </c>
      <c r="C276" s="128">
        <v>119</v>
      </c>
      <c r="D276" s="128" t="s">
        <v>254</v>
      </c>
      <c r="E276" s="128" t="s">
        <v>255</v>
      </c>
      <c r="F276" s="128" t="s">
        <v>256</v>
      </c>
      <c r="G276" s="128">
        <v>42</v>
      </c>
      <c r="H276" s="128">
        <v>57</v>
      </c>
      <c r="I276" s="128">
        <v>45</v>
      </c>
      <c r="J276" s="128">
        <v>50</v>
      </c>
      <c r="K276" s="100">
        <v>43</v>
      </c>
    </row>
    <row r="277" spans="2:11">
      <c r="B277" s="207">
        <v>1</v>
      </c>
      <c r="C277" s="128">
        <v>13</v>
      </c>
      <c r="D277" s="128" t="s">
        <v>262</v>
      </c>
      <c r="E277" s="128" t="s">
        <v>257</v>
      </c>
      <c r="F277" s="128" t="s">
        <v>258</v>
      </c>
      <c r="G277" s="128">
        <v>47</v>
      </c>
      <c r="H277" s="128">
        <v>46</v>
      </c>
      <c r="I277" s="128">
        <v>39</v>
      </c>
      <c r="J277" s="128">
        <v>47</v>
      </c>
      <c r="K277" s="100">
        <v>61</v>
      </c>
    </row>
    <row r="278" spans="2:11">
      <c r="B278" s="207">
        <v>1</v>
      </c>
      <c r="C278" s="128">
        <v>51</v>
      </c>
      <c r="D278" s="128" t="s">
        <v>261</v>
      </c>
      <c r="E278" s="128" t="s">
        <v>259</v>
      </c>
      <c r="F278" s="128" t="s">
        <v>256</v>
      </c>
      <c r="G278" s="128">
        <v>42</v>
      </c>
      <c r="H278" s="128">
        <v>36</v>
      </c>
      <c r="I278" s="128">
        <v>42</v>
      </c>
      <c r="J278" s="128">
        <v>31</v>
      </c>
      <c r="K278" s="100">
        <v>39</v>
      </c>
    </row>
    <row r="279" spans="2:11">
      <c r="B279" s="207">
        <v>1</v>
      </c>
      <c r="C279" s="128">
        <v>26</v>
      </c>
      <c r="D279" s="128" t="s">
        <v>263</v>
      </c>
      <c r="E279" s="128" t="s">
        <v>259</v>
      </c>
      <c r="F279" s="128" t="s">
        <v>260</v>
      </c>
      <c r="G279" s="128">
        <v>60</v>
      </c>
      <c r="H279" s="128">
        <v>59</v>
      </c>
      <c r="I279" s="128">
        <v>62</v>
      </c>
      <c r="J279" s="128">
        <v>61</v>
      </c>
      <c r="K279" s="100">
        <v>51</v>
      </c>
    </row>
    <row r="280" spans="2:11">
      <c r="B280" s="207">
        <v>1</v>
      </c>
      <c r="C280" s="128">
        <v>36</v>
      </c>
      <c r="D280" s="128" t="s">
        <v>261</v>
      </c>
      <c r="E280" s="128" t="s">
        <v>255</v>
      </c>
      <c r="F280" s="128" t="s">
        <v>256</v>
      </c>
      <c r="G280" s="128">
        <v>44</v>
      </c>
      <c r="H280" s="128">
        <v>49</v>
      </c>
      <c r="I280" s="128">
        <v>44</v>
      </c>
      <c r="J280" s="128">
        <v>35</v>
      </c>
      <c r="K280" s="100">
        <v>51</v>
      </c>
    </row>
    <row r="281" spans="2:11">
      <c r="B281" s="207">
        <v>1</v>
      </c>
      <c r="C281" s="128">
        <v>135</v>
      </c>
      <c r="D281" s="128" t="s">
        <v>254</v>
      </c>
      <c r="E281" s="128" t="s">
        <v>255</v>
      </c>
      <c r="F281" s="128" t="s">
        <v>260</v>
      </c>
      <c r="G281" s="128">
        <v>63</v>
      </c>
      <c r="H281" s="128">
        <v>60</v>
      </c>
      <c r="I281" s="128">
        <v>65</v>
      </c>
      <c r="J281" s="128">
        <v>54</v>
      </c>
      <c r="K281" s="100">
        <v>66</v>
      </c>
    </row>
    <row r="282" spans="2:11">
      <c r="B282" s="207">
        <v>1</v>
      </c>
      <c r="C282" s="128">
        <v>59</v>
      </c>
      <c r="D282" s="128" t="s">
        <v>254</v>
      </c>
      <c r="E282" s="128" t="s">
        <v>257</v>
      </c>
      <c r="F282" s="128" t="s">
        <v>260</v>
      </c>
      <c r="G282" s="128">
        <v>65</v>
      </c>
      <c r="H282" s="128">
        <v>67</v>
      </c>
      <c r="I282" s="128">
        <v>63</v>
      </c>
      <c r="J282" s="128">
        <v>55</v>
      </c>
      <c r="K282" s="100">
        <v>71</v>
      </c>
    </row>
    <row r="283" spans="2:11">
      <c r="B283" s="207">
        <v>1</v>
      </c>
      <c r="C283" s="128">
        <v>78</v>
      </c>
      <c r="D283" s="128" t="s">
        <v>254</v>
      </c>
      <c r="E283" s="128" t="s">
        <v>257</v>
      </c>
      <c r="F283" s="128" t="s">
        <v>260</v>
      </c>
      <c r="G283" s="128">
        <v>39</v>
      </c>
      <c r="H283" s="128">
        <v>54</v>
      </c>
      <c r="I283" s="128">
        <v>54</v>
      </c>
      <c r="J283" s="128">
        <v>53</v>
      </c>
      <c r="K283" s="100">
        <v>41</v>
      </c>
    </row>
    <row r="284" spans="2:11">
      <c r="B284" s="207">
        <v>1</v>
      </c>
      <c r="C284" s="128">
        <v>64</v>
      </c>
      <c r="D284" s="128" t="s">
        <v>254</v>
      </c>
      <c r="E284" s="128" t="s">
        <v>259</v>
      </c>
      <c r="F284" s="128" t="s">
        <v>258</v>
      </c>
      <c r="G284" s="128">
        <v>50</v>
      </c>
      <c r="H284" s="128">
        <v>52</v>
      </c>
      <c r="I284" s="128">
        <v>45</v>
      </c>
      <c r="J284" s="128">
        <v>58</v>
      </c>
      <c r="K284" s="100">
        <v>36</v>
      </c>
    </row>
    <row r="285" spans="2:11">
      <c r="B285" s="207">
        <v>1</v>
      </c>
      <c r="C285" s="128">
        <v>63</v>
      </c>
      <c r="D285" s="128" t="s">
        <v>254</v>
      </c>
      <c r="E285" s="128" t="s">
        <v>255</v>
      </c>
      <c r="F285" s="128" t="s">
        <v>256</v>
      </c>
      <c r="G285" s="128">
        <v>52</v>
      </c>
      <c r="H285" s="128">
        <v>65</v>
      </c>
      <c r="I285" s="128">
        <v>60</v>
      </c>
      <c r="J285" s="128">
        <v>56</v>
      </c>
      <c r="K285" s="100">
        <v>51</v>
      </c>
    </row>
    <row r="286" spans="2:11">
      <c r="B286" s="207">
        <v>1</v>
      </c>
      <c r="C286" s="128">
        <v>79</v>
      </c>
      <c r="D286" s="128" t="s">
        <v>254</v>
      </c>
      <c r="E286" s="128" t="s">
        <v>257</v>
      </c>
      <c r="F286" s="128" t="s">
        <v>260</v>
      </c>
      <c r="G286" s="128">
        <v>60</v>
      </c>
      <c r="H286" s="128">
        <v>62</v>
      </c>
      <c r="I286" s="128">
        <v>49</v>
      </c>
      <c r="J286" s="128">
        <v>50</v>
      </c>
      <c r="K286" s="100">
        <v>51</v>
      </c>
    </row>
    <row r="287" spans="2:11">
      <c r="B287" s="207">
        <v>1</v>
      </c>
      <c r="C287" s="128">
        <v>193</v>
      </c>
      <c r="D287" s="128" t="s">
        <v>254</v>
      </c>
      <c r="E287" s="128" t="s">
        <v>257</v>
      </c>
      <c r="F287" s="128" t="s">
        <v>260</v>
      </c>
      <c r="G287" s="128">
        <v>44</v>
      </c>
      <c r="H287" s="128">
        <v>49</v>
      </c>
      <c r="I287" s="128">
        <v>48</v>
      </c>
      <c r="J287" s="128">
        <v>39</v>
      </c>
      <c r="K287" s="100">
        <v>51</v>
      </c>
    </row>
    <row r="288" spans="2:11">
      <c r="B288" s="207">
        <v>1</v>
      </c>
      <c r="C288" s="128">
        <v>92</v>
      </c>
      <c r="D288" s="128" t="s">
        <v>254</v>
      </c>
      <c r="E288" s="128" t="s">
        <v>259</v>
      </c>
      <c r="F288" s="128" t="s">
        <v>256</v>
      </c>
      <c r="G288" s="128">
        <v>52</v>
      </c>
      <c r="H288" s="128">
        <v>67</v>
      </c>
      <c r="I288" s="128">
        <v>57</v>
      </c>
      <c r="J288" s="128">
        <v>63</v>
      </c>
      <c r="K288" s="100">
        <v>61</v>
      </c>
    </row>
    <row r="289" spans="2:11">
      <c r="B289" s="207">
        <v>1</v>
      </c>
      <c r="C289" s="128">
        <v>160</v>
      </c>
      <c r="D289" s="128" t="s">
        <v>254</v>
      </c>
      <c r="E289" s="128" t="s">
        <v>257</v>
      </c>
      <c r="F289" s="128" t="s">
        <v>260</v>
      </c>
      <c r="G289" s="128">
        <v>55</v>
      </c>
      <c r="H289" s="128">
        <v>65</v>
      </c>
      <c r="I289" s="128">
        <v>55</v>
      </c>
      <c r="J289" s="128">
        <v>50</v>
      </c>
      <c r="K289" s="100">
        <v>61</v>
      </c>
    </row>
    <row r="290" spans="2:11">
      <c r="B290" s="207">
        <v>1</v>
      </c>
      <c r="C290" s="128">
        <v>32</v>
      </c>
      <c r="D290" s="128" t="s">
        <v>263</v>
      </c>
      <c r="E290" s="128" t="s">
        <v>259</v>
      </c>
      <c r="F290" s="128" t="s">
        <v>258</v>
      </c>
      <c r="G290" s="128">
        <v>50</v>
      </c>
      <c r="H290" s="128">
        <v>67</v>
      </c>
      <c r="I290" s="128">
        <v>66</v>
      </c>
      <c r="J290" s="128">
        <v>66</v>
      </c>
      <c r="K290" s="100">
        <v>56</v>
      </c>
    </row>
    <row r="291" spans="2:11">
      <c r="B291" s="207">
        <v>1</v>
      </c>
      <c r="C291" s="128">
        <v>23</v>
      </c>
      <c r="D291" s="128" t="s">
        <v>263</v>
      </c>
      <c r="E291" s="128" t="s">
        <v>255</v>
      </c>
      <c r="F291" s="128" t="s">
        <v>260</v>
      </c>
      <c r="G291" s="128">
        <v>65</v>
      </c>
      <c r="H291" s="128">
        <v>65</v>
      </c>
      <c r="I291" s="128">
        <v>64</v>
      </c>
      <c r="J291" s="128">
        <v>58</v>
      </c>
      <c r="K291" s="100">
        <v>71</v>
      </c>
    </row>
    <row r="292" spans="2:11">
      <c r="B292" s="207">
        <v>1</v>
      </c>
      <c r="C292" s="128">
        <v>158</v>
      </c>
      <c r="D292" s="128" t="s">
        <v>254</v>
      </c>
      <c r="E292" s="128" t="s">
        <v>257</v>
      </c>
      <c r="F292" s="128" t="s">
        <v>256</v>
      </c>
      <c r="G292" s="128">
        <v>52</v>
      </c>
      <c r="H292" s="128">
        <v>54</v>
      </c>
      <c r="I292" s="128">
        <v>55</v>
      </c>
      <c r="J292" s="128">
        <v>53</v>
      </c>
      <c r="K292" s="100">
        <v>51</v>
      </c>
    </row>
    <row r="293" spans="2:11">
      <c r="B293" s="207">
        <v>1</v>
      </c>
      <c r="C293" s="128">
        <v>25</v>
      </c>
      <c r="D293" s="128" t="s">
        <v>263</v>
      </c>
      <c r="E293" s="128" t="s">
        <v>257</v>
      </c>
      <c r="F293" s="128" t="s">
        <v>256</v>
      </c>
      <c r="G293" s="128">
        <v>47</v>
      </c>
      <c r="H293" s="128">
        <v>44</v>
      </c>
      <c r="I293" s="128">
        <v>42</v>
      </c>
      <c r="J293" s="128">
        <v>42</v>
      </c>
      <c r="K293" s="100">
        <v>36</v>
      </c>
    </row>
    <row r="294" spans="2:11">
      <c r="B294" s="207">
        <v>1</v>
      </c>
      <c r="C294" s="128">
        <v>188</v>
      </c>
      <c r="D294" s="128" t="s">
        <v>254</v>
      </c>
      <c r="E294" s="128" t="s">
        <v>259</v>
      </c>
      <c r="F294" s="128" t="s">
        <v>260</v>
      </c>
      <c r="G294" s="128">
        <v>63</v>
      </c>
      <c r="H294" s="128">
        <v>62</v>
      </c>
      <c r="I294" s="128">
        <v>56</v>
      </c>
      <c r="J294" s="128">
        <v>55</v>
      </c>
      <c r="K294" s="100">
        <v>61</v>
      </c>
    </row>
    <row r="295" spans="2:11">
      <c r="B295" s="207">
        <v>1</v>
      </c>
      <c r="C295" s="128">
        <v>52</v>
      </c>
      <c r="D295" s="128" t="s">
        <v>261</v>
      </c>
      <c r="E295" s="128" t="s">
        <v>255</v>
      </c>
      <c r="F295" s="128" t="s">
        <v>260</v>
      </c>
      <c r="G295" s="128">
        <v>50</v>
      </c>
      <c r="H295" s="128">
        <v>46</v>
      </c>
      <c r="I295" s="128">
        <v>53</v>
      </c>
      <c r="J295" s="128">
        <v>53</v>
      </c>
      <c r="K295" s="100">
        <v>66</v>
      </c>
    </row>
    <row r="296" spans="2:11">
      <c r="B296" s="207">
        <v>1</v>
      </c>
      <c r="C296" s="128">
        <v>124</v>
      </c>
      <c r="D296" s="128" t="s">
        <v>254</v>
      </c>
      <c r="E296" s="128" t="s">
        <v>255</v>
      </c>
      <c r="F296" s="128" t="s">
        <v>258</v>
      </c>
      <c r="G296" s="128">
        <v>42</v>
      </c>
      <c r="H296" s="128">
        <v>54</v>
      </c>
      <c r="I296" s="128">
        <v>41</v>
      </c>
      <c r="J296" s="128">
        <v>42</v>
      </c>
      <c r="K296" s="100">
        <v>41</v>
      </c>
    </row>
    <row r="297" spans="2:11">
      <c r="B297" s="207">
        <v>1</v>
      </c>
      <c r="C297" s="128">
        <v>175</v>
      </c>
      <c r="D297" s="128" t="s">
        <v>254</v>
      </c>
      <c r="E297" s="128" t="s">
        <v>259</v>
      </c>
      <c r="F297" s="128" t="s">
        <v>256</v>
      </c>
      <c r="G297" s="128">
        <v>36</v>
      </c>
      <c r="H297" s="128">
        <v>57</v>
      </c>
      <c r="I297" s="128">
        <v>42</v>
      </c>
      <c r="J297" s="128">
        <v>50</v>
      </c>
      <c r="K297" s="100">
        <v>41</v>
      </c>
    </row>
    <row r="298" spans="2:11">
      <c r="B298" s="207">
        <v>1</v>
      </c>
      <c r="C298" s="128">
        <v>184</v>
      </c>
      <c r="D298" s="128" t="s">
        <v>254</v>
      </c>
      <c r="E298" s="128" t="s">
        <v>257</v>
      </c>
      <c r="F298" s="128" t="s">
        <v>258</v>
      </c>
      <c r="G298" s="128">
        <v>50</v>
      </c>
      <c r="H298" s="128">
        <v>52</v>
      </c>
      <c r="I298" s="128">
        <v>53</v>
      </c>
      <c r="J298" s="128">
        <v>55</v>
      </c>
      <c r="K298" s="100">
        <v>56</v>
      </c>
    </row>
    <row r="299" spans="2:11">
      <c r="B299" s="207">
        <v>1</v>
      </c>
      <c r="C299" s="128">
        <v>30</v>
      </c>
      <c r="D299" s="128" t="s">
        <v>263</v>
      </c>
      <c r="E299" s="128" t="s">
        <v>259</v>
      </c>
      <c r="F299" s="128" t="s">
        <v>260</v>
      </c>
      <c r="G299" s="128">
        <v>41</v>
      </c>
      <c r="H299" s="128">
        <v>59</v>
      </c>
      <c r="I299" s="128">
        <v>42</v>
      </c>
      <c r="J299" s="128">
        <v>34</v>
      </c>
      <c r="K299" s="100">
        <v>51</v>
      </c>
    </row>
    <row r="300" spans="2:11">
      <c r="B300" s="207">
        <v>1</v>
      </c>
      <c r="C300" s="128">
        <v>179</v>
      </c>
      <c r="D300" s="128" t="s">
        <v>254</v>
      </c>
      <c r="E300" s="128" t="s">
        <v>257</v>
      </c>
      <c r="F300" s="128" t="s">
        <v>260</v>
      </c>
      <c r="G300" s="128">
        <v>47</v>
      </c>
      <c r="H300" s="128">
        <v>65</v>
      </c>
      <c r="I300" s="128">
        <v>60</v>
      </c>
      <c r="J300" s="128">
        <v>50</v>
      </c>
      <c r="K300" s="100">
        <v>56</v>
      </c>
    </row>
    <row r="301" spans="2:11">
      <c r="B301" s="207">
        <v>1</v>
      </c>
      <c r="C301" s="128">
        <v>31</v>
      </c>
      <c r="D301" s="128" t="s">
        <v>263</v>
      </c>
      <c r="E301" s="128" t="s">
        <v>257</v>
      </c>
      <c r="F301" s="128" t="s">
        <v>256</v>
      </c>
      <c r="G301" s="128">
        <v>55</v>
      </c>
      <c r="H301" s="128">
        <v>59</v>
      </c>
      <c r="I301" s="128">
        <v>52</v>
      </c>
      <c r="J301" s="128">
        <v>42</v>
      </c>
      <c r="K301" s="100">
        <v>56</v>
      </c>
    </row>
    <row r="302" spans="2:11">
      <c r="B302" s="207">
        <v>1</v>
      </c>
      <c r="C302" s="128">
        <v>145</v>
      </c>
      <c r="D302" s="128" t="s">
        <v>254</v>
      </c>
      <c r="E302" s="128" t="s">
        <v>257</v>
      </c>
      <c r="F302" s="128" t="s">
        <v>258</v>
      </c>
      <c r="G302" s="128">
        <v>42</v>
      </c>
      <c r="H302" s="128">
        <v>46</v>
      </c>
      <c r="I302" s="128">
        <v>38</v>
      </c>
      <c r="J302" s="128">
        <v>36</v>
      </c>
      <c r="K302" s="100">
        <v>46</v>
      </c>
    </row>
    <row r="303" spans="2:11">
      <c r="B303" s="207">
        <v>1</v>
      </c>
      <c r="C303" s="128">
        <v>187</v>
      </c>
      <c r="D303" s="128" t="s">
        <v>254</v>
      </c>
      <c r="E303" s="128" t="s">
        <v>257</v>
      </c>
      <c r="F303" s="128" t="s">
        <v>256</v>
      </c>
      <c r="G303" s="128">
        <v>57</v>
      </c>
      <c r="H303" s="128">
        <v>41</v>
      </c>
      <c r="I303" s="128">
        <v>57</v>
      </c>
      <c r="J303" s="128">
        <v>55</v>
      </c>
      <c r="K303" s="100">
        <v>52</v>
      </c>
    </row>
    <row r="304" spans="2:11">
      <c r="B304" s="207">
        <v>1</v>
      </c>
      <c r="C304" s="128">
        <v>118</v>
      </c>
      <c r="D304" s="128" t="s">
        <v>254</v>
      </c>
      <c r="E304" s="128" t="s">
        <v>257</v>
      </c>
      <c r="F304" s="128" t="s">
        <v>256</v>
      </c>
      <c r="G304" s="128">
        <v>55</v>
      </c>
      <c r="H304" s="128">
        <v>62</v>
      </c>
      <c r="I304" s="128">
        <v>58</v>
      </c>
      <c r="J304" s="128">
        <v>58</v>
      </c>
      <c r="K304" s="100">
        <v>61</v>
      </c>
    </row>
    <row r="305" spans="2:11" ht="15.75" thickBot="1">
      <c r="B305" s="208">
        <v>1</v>
      </c>
      <c r="C305" s="130">
        <v>137</v>
      </c>
      <c r="D305" s="130" t="s">
        <v>254</v>
      </c>
      <c r="E305" s="130" t="s">
        <v>259</v>
      </c>
      <c r="F305" s="130" t="s">
        <v>260</v>
      </c>
      <c r="G305" s="130">
        <v>63</v>
      </c>
      <c r="H305" s="130">
        <v>65</v>
      </c>
      <c r="I305" s="130">
        <v>65</v>
      </c>
      <c r="J305" s="130">
        <v>53</v>
      </c>
      <c r="K305" s="101">
        <v>61</v>
      </c>
    </row>
  </sheetData>
  <sortState ref="B27:E31">
    <sortCondition ref="B27"/>
  </sortState>
  <mergeCells count="1">
    <mergeCell ref="L5:N5"/>
  </mergeCells>
  <conditionalFormatting sqref="H6:J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3">
    <dataValidation type="list" allowBlank="1" showInputMessage="1" showErrorMessage="1" sqref="I34">
      <formula1>$B$33:$B$36</formula1>
    </dataValidation>
    <dataValidation type="list" allowBlank="1" showInputMessage="1" showErrorMessage="1" sqref="I22">
      <formula1>$B$21:$F$21</formula1>
    </dataValidation>
    <dataValidation type="list" allowBlank="1" showInputMessage="1" showErrorMessage="1" sqref="C29">
      <formula1>$B$22:$B$26</formula1>
    </dataValidation>
  </dataValidations>
  <pageMargins left="0.7" right="0.7" top="0.75" bottom="0.75" header="0.3" footer="0.3"/>
  <pageSetup scale="14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1080"/>
  <sheetViews>
    <sheetView showGridLines="0" zoomScale="40" zoomScaleNormal="40" workbookViewId="0">
      <selection activeCell="Q6" sqref="Q6"/>
    </sheetView>
  </sheetViews>
  <sheetFormatPr defaultRowHeight="15"/>
  <cols>
    <col min="1" max="1" width="15.85546875" customWidth="1"/>
    <col min="2" max="2" width="20.140625" customWidth="1"/>
    <col min="3" max="3" width="20.85546875" customWidth="1"/>
    <col min="4" max="4" width="17.42578125" customWidth="1"/>
    <col min="5" max="5" width="14.140625" bestFit="1" customWidth="1"/>
    <col min="6" max="6" width="10.7109375" bestFit="1" customWidth="1"/>
    <col min="7" max="7" width="12.85546875" bestFit="1" customWidth="1"/>
    <col min="8" max="10" width="4" customWidth="1"/>
    <col min="11" max="11" width="3" customWidth="1"/>
    <col min="12" max="12" width="24" customWidth="1"/>
    <col min="13" max="13" width="21.7109375" customWidth="1"/>
    <col min="14" max="14" width="12.85546875" customWidth="1"/>
    <col min="15" max="15" width="13.85546875" customWidth="1"/>
    <col min="16" max="16" width="15" customWidth="1"/>
    <col min="17" max="17" width="17.7109375" customWidth="1"/>
    <col min="18" max="21" width="16" customWidth="1"/>
    <col min="22" max="22" width="17.7109375" customWidth="1"/>
    <col min="23" max="23" width="16" customWidth="1"/>
    <col min="24" max="24" width="14.5703125" customWidth="1"/>
    <col min="25" max="26" width="16" customWidth="1"/>
    <col min="27" max="28" width="17.7109375" customWidth="1"/>
    <col min="29" max="30" width="3" customWidth="1"/>
    <col min="31" max="31" width="7.85546875" customWidth="1"/>
    <col min="32" max="32" width="4.85546875" customWidth="1"/>
    <col min="33" max="33" width="3" customWidth="1"/>
    <col min="34" max="34" width="7.85546875" customWidth="1"/>
    <col min="35" max="35" width="4.85546875" customWidth="1"/>
    <col min="36" max="36" width="7.85546875" customWidth="1"/>
    <col min="37" max="37" width="4.85546875" customWidth="1"/>
    <col min="38" max="44" width="3" customWidth="1"/>
    <col min="45" max="45" width="7.85546875" customWidth="1"/>
    <col min="46" max="46" width="4.85546875" customWidth="1"/>
    <col min="47" max="47" width="7.85546875" customWidth="1"/>
    <col min="48" max="48" width="4.85546875" customWidth="1"/>
    <col min="49" max="53" width="3" customWidth="1"/>
    <col min="54" max="54" width="7.85546875" customWidth="1"/>
    <col min="55" max="55" width="4.85546875" customWidth="1"/>
    <col min="56" max="56" width="3" customWidth="1"/>
    <col min="57" max="57" width="7.85546875" customWidth="1"/>
    <col min="58" max="58" width="4.85546875" customWidth="1"/>
    <col min="59" max="66" width="3" customWidth="1"/>
    <col min="67" max="67" width="7.85546875" customWidth="1"/>
    <col min="68" max="68" width="4.85546875" customWidth="1"/>
    <col min="69" max="69" width="3" customWidth="1"/>
    <col min="70" max="70" width="7.85546875" customWidth="1"/>
    <col min="71" max="71" width="4.85546875" customWidth="1"/>
    <col min="72" max="78" width="3" customWidth="1"/>
    <col min="79" max="79" width="7.85546875" customWidth="1"/>
    <col min="80" max="80" width="4.85546875" customWidth="1"/>
    <col min="81" max="81" width="7.85546875" customWidth="1"/>
    <col min="82" max="82" width="4.85546875" customWidth="1"/>
    <col min="83" max="91" width="3" customWidth="1"/>
    <col min="92" max="92" width="7.85546875" customWidth="1"/>
    <col min="93" max="93" width="4.85546875" customWidth="1"/>
    <col min="94" max="95" width="3" customWidth="1"/>
    <col min="96" max="96" width="7.85546875" customWidth="1"/>
    <col min="97" max="97" width="4.85546875" customWidth="1"/>
    <col min="98" max="105" width="3" customWidth="1"/>
    <col min="106" max="106" width="7.85546875" customWidth="1"/>
    <col min="107" max="107" width="4.85546875" customWidth="1"/>
    <col min="108" max="117" width="3" customWidth="1"/>
    <col min="118" max="118" width="7.85546875" customWidth="1"/>
    <col min="119" max="119" width="4.85546875" customWidth="1"/>
    <col min="120" max="122" width="3" customWidth="1"/>
    <col min="123" max="123" width="7.85546875" customWidth="1"/>
    <col min="124" max="124" width="4.85546875" customWidth="1"/>
    <col min="125" max="127" width="3" customWidth="1"/>
    <col min="128" max="128" width="7.85546875" customWidth="1"/>
    <col min="129" max="129" width="4.85546875" customWidth="1"/>
    <col min="130" max="138" width="3" customWidth="1"/>
    <col min="139" max="139" width="7.85546875" customWidth="1"/>
    <col min="140" max="140" width="4.85546875" customWidth="1"/>
    <col min="141" max="142" width="3" customWidth="1"/>
    <col min="143" max="143" width="7.85546875" customWidth="1"/>
    <col min="144" max="144" width="4.85546875" customWidth="1"/>
    <col min="145" max="152" width="3" customWidth="1"/>
    <col min="153" max="153" width="7.85546875" customWidth="1"/>
    <col min="154" max="154" width="4.85546875" customWidth="1"/>
    <col min="155" max="158" width="3" customWidth="1"/>
    <col min="159" max="159" width="7.85546875" customWidth="1"/>
    <col min="160" max="160" width="11.28515625" bestFit="1" customWidth="1"/>
  </cols>
  <sheetData>
    <row r="1" spans="1:16" ht="15.75" thickBot="1">
      <c r="A1" s="134" t="s">
        <v>280</v>
      </c>
      <c r="B1" s="135" t="s">
        <v>281</v>
      </c>
      <c r="C1" s="135" t="s">
        <v>282</v>
      </c>
      <c r="D1" s="135" t="s">
        <v>283</v>
      </c>
      <c r="E1" s="136" t="s">
        <v>284</v>
      </c>
      <c r="F1" s="137" t="s">
        <v>285</v>
      </c>
      <c r="G1" s="138" t="s">
        <v>286</v>
      </c>
    </row>
    <row r="2" spans="1:16">
      <c r="A2" s="139">
        <v>39083</v>
      </c>
      <c r="B2" s="140" t="s">
        <v>287</v>
      </c>
      <c r="C2" s="140" t="s">
        <v>288</v>
      </c>
      <c r="D2" s="140" t="s">
        <v>289</v>
      </c>
      <c r="E2" s="141">
        <v>8</v>
      </c>
      <c r="F2" s="142">
        <v>1592</v>
      </c>
      <c r="G2" s="143">
        <v>562.77199999999993</v>
      </c>
    </row>
    <row r="3" spans="1:16">
      <c r="A3" s="144">
        <v>39083</v>
      </c>
      <c r="B3" s="145" t="s">
        <v>287</v>
      </c>
      <c r="C3" s="145" t="s">
        <v>288</v>
      </c>
      <c r="D3" s="145" t="s">
        <v>290</v>
      </c>
      <c r="E3" s="146">
        <v>8</v>
      </c>
      <c r="F3" s="147">
        <v>1088</v>
      </c>
      <c r="G3" s="148">
        <v>396.9024</v>
      </c>
      <c r="L3" s="232" t="s">
        <v>280</v>
      </c>
      <c r="M3" t="s">
        <v>413</v>
      </c>
    </row>
    <row r="4" spans="1:16">
      <c r="A4" s="144">
        <v>39083</v>
      </c>
      <c r="B4" s="145" t="s">
        <v>287</v>
      </c>
      <c r="C4" s="145" t="s">
        <v>291</v>
      </c>
      <c r="D4" s="145" t="s">
        <v>292</v>
      </c>
      <c r="E4" s="146">
        <v>8</v>
      </c>
      <c r="F4" s="147">
        <v>1680</v>
      </c>
      <c r="G4" s="148">
        <v>752.64</v>
      </c>
    </row>
    <row r="5" spans="1:16">
      <c r="A5" s="144">
        <v>39083</v>
      </c>
      <c r="B5" s="145" t="s">
        <v>287</v>
      </c>
      <c r="C5" s="145" t="s">
        <v>291</v>
      </c>
      <c r="D5" s="145" t="s">
        <v>289</v>
      </c>
      <c r="E5" s="146">
        <v>9</v>
      </c>
      <c r="F5" s="147">
        <v>2133</v>
      </c>
      <c r="G5" s="148">
        <v>922.73579999999993</v>
      </c>
      <c r="L5" s="232" t="s">
        <v>409</v>
      </c>
      <c r="M5" s="232" t="s">
        <v>412</v>
      </c>
    </row>
    <row r="6" spans="1:16">
      <c r="A6" s="144">
        <v>39083</v>
      </c>
      <c r="B6" s="145" t="s">
        <v>287</v>
      </c>
      <c r="C6" s="145" t="s">
        <v>291</v>
      </c>
      <c r="D6" s="145" t="s">
        <v>290</v>
      </c>
      <c r="E6" s="146">
        <v>10</v>
      </c>
      <c r="F6" s="147">
        <v>1610</v>
      </c>
      <c r="G6" s="148">
        <v>579.11700000000008</v>
      </c>
      <c r="L6" s="232" t="s">
        <v>410</v>
      </c>
      <c r="M6" t="s">
        <v>289</v>
      </c>
      <c r="N6" t="s">
        <v>290</v>
      </c>
      <c r="O6" t="s">
        <v>292</v>
      </c>
      <c r="P6" t="s">
        <v>411</v>
      </c>
    </row>
    <row r="7" spans="1:16">
      <c r="A7" s="144">
        <v>39083</v>
      </c>
      <c r="B7" s="145" t="s">
        <v>287</v>
      </c>
      <c r="C7" s="145" t="s">
        <v>293</v>
      </c>
      <c r="D7" s="145" t="s">
        <v>292</v>
      </c>
      <c r="E7" s="146">
        <v>10</v>
      </c>
      <c r="F7" s="147">
        <v>1540</v>
      </c>
      <c r="G7" s="148">
        <v>569.79999999999995</v>
      </c>
      <c r="L7" s="203" t="s">
        <v>287</v>
      </c>
      <c r="M7" s="234">
        <v>55703.979599999999</v>
      </c>
      <c r="N7" s="234">
        <v>54781.21869999999</v>
      </c>
      <c r="O7" s="234">
        <v>53248.647500000006</v>
      </c>
      <c r="P7" s="234">
        <v>163733.84580000001</v>
      </c>
    </row>
    <row r="8" spans="1:16">
      <c r="A8" s="144">
        <v>39083</v>
      </c>
      <c r="B8" s="145" t="s">
        <v>287</v>
      </c>
      <c r="C8" s="145" t="s">
        <v>293</v>
      </c>
      <c r="D8" s="145" t="s">
        <v>289</v>
      </c>
      <c r="E8" s="146">
        <v>7</v>
      </c>
      <c r="F8" s="147">
        <v>1316</v>
      </c>
      <c r="G8" s="148">
        <v>427.56840000000005</v>
      </c>
      <c r="L8" s="233" t="s">
        <v>293</v>
      </c>
      <c r="M8" s="234">
        <v>17847.1011</v>
      </c>
      <c r="N8" s="234">
        <v>18852.920999999998</v>
      </c>
      <c r="O8" s="234">
        <v>19239.234200000003</v>
      </c>
      <c r="P8" s="234">
        <v>55939.256300000008</v>
      </c>
    </row>
    <row r="9" spans="1:16">
      <c r="A9" s="144">
        <v>39083</v>
      </c>
      <c r="B9" s="145" t="s">
        <v>287</v>
      </c>
      <c r="C9" s="145" t="s">
        <v>293</v>
      </c>
      <c r="D9" s="145" t="s">
        <v>290</v>
      </c>
      <c r="E9" s="146">
        <v>7</v>
      </c>
      <c r="F9" s="147">
        <v>1799</v>
      </c>
      <c r="G9" s="148">
        <v>708.80600000000004</v>
      </c>
      <c r="L9" s="233" t="s">
        <v>288</v>
      </c>
      <c r="M9" s="234">
        <v>18102.7415</v>
      </c>
      <c r="N9" s="234">
        <v>18275.342299999997</v>
      </c>
      <c r="O9" s="234">
        <v>17392.504400000005</v>
      </c>
      <c r="P9" s="234">
        <v>53770.588199999998</v>
      </c>
    </row>
    <row r="10" spans="1:16">
      <c r="A10" s="144">
        <v>39083</v>
      </c>
      <c r="B10" s="145" t="s">
        <v>294</v>
      </c>
      <c r="C10" s="145" t="s">
        <v>288</v>
      </c>
      <c r="D10" s="145" t="s">
        <v>292</v>
      </c>
      <c r="E10" s="146">
        <v>8</v>
      </c>
      <c r="F10" s="147">
        <v>1624</v>
      </c>
      <c r="G10" s="148">
        <v>621.3424</v>
      </c>
      <c r="L10" s="233" t="s">
        <v>291</v>
      </c>
      <c r="M10" s="234">
        <v>19754.136999999995</v>
      </c>
      <c r="N10" s="234">
        <v>17652.955399999999</v>
      </c>
      <c r="O10" s="234">
        <v>16616.908899999999</v>
      </c>
      <c r="P10" s="234">
        <v>54024.001299999989</v>
      </c>
    </row>
    <row r="11" spans="1:16">
      <c r="A11" s="144">
        <v>39083</v>
      </c>
      <c r="B11" s="145" t="s">
        <v>294</v>
      </c>
      <c r="C11" s="145" t="s">
        <v>288</v>
      </c>
      <c r="D11" s="145" t="s">
        <v>289</v>
      </c>
      <c r="E11" s="146">
        <v>6</v>
      </c>
      <c r="F11" s="147">
        <v>726</v>
      </c>
      <c r="G11" s="148">
        <v>235.87740000000002</v>
      </c>
      <c r="L11" s="203" t="s">
        <v>294</v>
      </c>
      <c r="M11" s="234">
        <v>52601.413800000009</v>
      </c>
      <c r="N11" s="234">
        <v>54211.695099999997</v>
      </c>
      <c r="O11" s="234">
        <v>54259.907099999997</v>
      </c>
      <c r="P11" s="234">
        <v>161073.016</v>
      </c>
    </row>
    <row r="12" spans="1:16">
      <c r="A12" s="144">
        <v>39083</v>
      </c>
      <c r="B12" s="145" t="s">
        <v>294</v>
      </c>
      <c r="C12" s="145" t="s">
        <v>288</v>
      </c>
      <c r="D12" s="145" t="s">
        <v>290</v>
      </c>
      <c r="E12" s="146">
        <v>9</v>
      </c>
      <c r="F12" s="147">
        <v>2277</v>
      </c>
      <c r="G12" s="148">
        <v>965.67569999999989</v>
      </c>
      <c r="L12" s="233" t="s">
        <v>293</v>
      </c>
      <c r="M12" s="234">
        <v>18628.144000000008</v>
      </c>
      <c r="N12" s="234">
        <v>16955.512900000002</v>
      </c>
      <c r="O12" s="234">
        <v>17428.150400000002</v>
      </c>
      <c r="P12" s="234">
        <v>53011.807300000015</v>
      </c>
    </row>
    <row r="13" spans="1:16">
      <c r="A13" s="144">
        <v>39083</v>
      </c>
      <c r="B13" s="145" t="s">
        <v>294</v>
      </c>
      <c r="C13" s="145" t="s">
        <v>291</v>
      </c>
      <c r="D13" s="145" t="s">
        <v>292</v>
      </c>
      <c r="E13" s="146">
        <v>6</v>
      </c>
      <c r="F13" s="147">
        <v>714</v>
      </c>
      <c r="G13" s="148">
        <v>220.983</v>
      </c>
      <c r="L13" s="233" t="s">
        <v>288</v>
      </c>
      <c r="M13" s="234">
        <v>17192.327000000005</v>
      </c>
      <c r="N13" s="234">
        <v>18849.481999999996</v>
      </c>
      <c r="O13" s="234">
        <v>20018.477699999992</v>
      </c>
      <c r="P13" s="234">
        <v>56060.286699999997</v>
      </c>
    </row>
    <row r="14" spans="1:16">
      <c r="A14" s="144">
        <v>39083</v>
      </c>
      <c r="B14" s="145" t="s">
        <v>294</v>
      </c>
      <c r="C14" s="145" t="s">
        <v>291</v>
      </c>
      <c r="D14" s="145" t="s">
        <v>289</v>
      </c>
      <c r="E14" s="146">
        <v>9</v>
      </c>
      <c r="F14" s="147">
        <v>2682</v>
      </c>
      <c r="G14" s="148">
        <v>1023.183</v>
      </c>
      <c r="L14" s="233" t="s">
        <v>291</v>
      </c>
      <c r="M14" s="234">
        <v>16780.942800000001</v>
      </c>
      <c r="N14" s="234">
        <v>18406.700199999996</v>
      </c>
      <c r="O14" s="234">
        <v>16813.279000000002</v>
      </c>
      <c r="P14" s="234">
        <v>52000.921999999999</v>
      </c>
    </row>
    <row r="15" spans="1:16">
      <c r="A15" s="144">
        <v>39083</v>
      </c>
      <c r="B15" s="145" t="s">
        <v>294</v>
      </c>
      <c r="C15" s="145" t="s">
        <v>291</v>
      </c>
      <c r="D15" s="145" t="s">
        <v>290</v>
      </c>
      <c r="E15" s="146">
        <v>6</v>
      </c>
      <c r="F15" s="147">
        <v>1500</v>
      </c>
      <c r="G15" s="148">
        <v>633.6</v>
      </c>
      <c r="L15" s="203" t="s">
        <v>295</v>
      </c>
      <c r="M15" s="234">
        <v>56641.882099999988</v>
      </c>
      <c r="N15" s="234">
        <v>48962.96179999999</v>
      </c>
      <c r="O15" s="234">
        <v>51875.994000000006</v>
      </c>
      <c r="P15" s="234">
        <v>157480.83789999998</v>
      </c>
    </row>
    <row r="16" spans="1:16">
      <c r="A16" s="144">
        <v>39083</v>
      </c>
      <c r="B16" s="145" t="s">
        <v>294</v>
      </c>
      <c r="C16" s="145" t="s">
        <v>293</v>
      </c>
      <c r="D16" s="145" t="s">
        <v>292</v>
      </c>
      <c r="E16" s="146">
        <v>7</v>
      </c>
      <c r="F16" s="147">
        <v>917</v>
      </c>
      <c r="G16" s="148">
        <v>403.38830000000002</v>
      </c>
      <c r="L16" s="233" t="s">
        <v>293</v>
      </c>
      <c r="M16" s="234">
        <v>19189.665700000001</v>
      </c>
      <c r="N16" s="234">
        <v>16294.375499999996</v>
      </c>
      <c r="O16" s="234">
        <v>17450.9578</v>
      </c>
      <c r="P16" s="234">
        <v>52934.998999999996</v>
      </c>
    </row>
    <row r="17" spans="1:16">
      <c r="A17" s="144">
        <v>39083</v>
      </c>
      <c r="B17" s="145" t="s">
        <v>294</v>
      </c>
      <c r="C17" s="145" t="s">
        <v>293</v>
      </c>
      <c r="D17" s="145" t="s">
        <v>289</v>
      </c>
      <c r="E17" s="146">
        <v>7</v>
      </c>
      <c r="F17" s="147">
        <v>1939</v>
      </c>
      <c r="G17" s="148">
        <v>760.47579999999994</v>
      </c>
      <c r="L17" s="233" t="s">
        <v>288</v>
      </c>
      <c r="M17" s="234">
        <v>19230.59169999999</v>
      </c>
      <c r="N17" s="234">
        <v>16436.743199999997</v>
      </c>
      <c r="O17" s="234">
        <v>16819.5576</v>
      </c>
      <c r="P17" s="234">
        <v>52486.892499999987</v>
      </c>
    </row>
    <row r="18" spans="1:16">
      <c r="A18" s="144">
        <v>39083</v>
      </c>
      <c r="B18" s="145" t="s">
        <v>294</v>
      </c>
      <c r="C18" s="145" t="s">
        <v>293</v>
      </c>
      <c r="D18" s="145" t="s">
        <v>290</v>
      </c>
      <c r="E18" s="146">
        <v>6</v>
      </c>
      <c r="F18" s="147">
        <v>984</v>
      </c>
      <c r="G18" s="148">
        <v>314.28960000000001</v>
      </c>
      <c r="L18" s="233" t="s">
        <v>291</v>
      </c>
      <c r="M18" s="234">
        <v>18221.6247</v>
      </c>
      <c r="N18" s="234">
        <v>16231.8431</v>
      </c>
      <c r="O18" s="234">
        <v>17605.478600000002</v>
      </c>
      <c r="P18" s="234">
        <v>52058.946400000001</v>
      </c>
    </row>
    <row r="19" spans="1:16">
      <c r="A19" s="144">
        <v>39083</v>
      </c>
      <c r="B19" s="145" t="s">
        <v>295</v>
      </c>
      <c r="C19" s="145" t="s">
        <v>288</v>
      </c>
      <c r="D19" s="145" t="s">
        <v>292</v>
      </c>
      <c r="E19" s="146">
        <v>9</v>
      </c>
      <c r="F19" s="147">
        <v>981</v>
      </c>
      <c r="G19" s="148">
        <v>372.38760000000002</v>
      </c>
      <c r="L19" s="203" t="s">
        <v>296</v>
      </c>
      <c r="M19" s="234">
        <v>52642.764000000003</v>
      </c>
      <c r="N19" s="234">
        <v>53238.601300000002</v>
      </c>
      <c r="O19" s="234">
        <v>54117.367199999993</v>
      </c>
      <c r="P19" s="234">
        <v>159998.73249999998</v>
      </c>
    </row>
    <row r="20" spans="1:16">
      <c r="A20" s="144">
        <v>39083</v>
      </c>
      <c r="B20" s="145" t="s">
        <v>295</v>
      </c>
      <c r="C20" s="145" t="s">
        <v>288</v>
      </c>
      <c r="D20" s="145" t="s">
        <v>289</v>
      </c>
      <c r="E20" s="146">
        <v>10</v>
      </c>
      <c r="F20" s="147">
        <v>1520</v>
      </c>
      <c r="G20" s="148">
        <v>475.91199999999998</v>
      </c>
      <c r="L20" s="233" t="s">
        <v>293</v>
      </c>
      <c r="M20" s="234">
        <v>15750.227000000003</v>
      </c>
      <c r="N20" s="234">
        <v>18822.389300000003</v>
      </c>
      <c r="O20" s="234">
        <v>18153.208199999997</v>
      </c>
      <c r="P20" s="234">
        <v>52725.824500000002</v>
      </c>
    </row>
    <row r="21" spans="1:16">
      <c r="A21" s="144">
        <v>39083</v>
      </c>
      <c r="B21" s="145" t="s">
        <v>295</v>
      </c>
      <c r="C21" s="145" t="s">
        <v>288</v>
      </c>
      <c r="D21" s="145" t="s">
        <v>290</v>
      </c>
      <c r="E21" s="146">
        <v>6</v>
      </c>
      <c r="F21" s="147">
        <v>966</v>
      </c>
      <c r="G21" s="148">
        <v>329.69580000000002</v>
      </c>
      <c r="L21" s="233" t="s">
        <v>288</v>
      </c>
      <c r="M21" s="234">
        <v>18699.534800000001</v>
      </c>
      <c r="N21" s="234">
        <v>15777.748899999999</v>
      </c>
      <c r="O21" s="234">
        <v>16776.6286</v>
      </c>
      <c r="P21" s="234">
        <v>51253.912299999996</v>
      </c>
    </row>
    <row r="22" spans="1:16">
      <c r="A22" s="144">
        <v>39083</v>
      </c>
      <c r="B22" s="145" t="s">
        <v>295</v>
      </c>
      <c r="C22" s="145" t="s">
        <v>291</v>
      </c>
      <c r="D22" s="145" t="s">
        <v>292</v>
      </c>
      <c r="E22" s="146">
        <v>10</v>
      </c>
      <c r="F22" s="147">
        <v>2800</v>
      </c>
      <c r="G22" s="148">
        <v>903.28</v>
      </c>
      <c r="L22" s="233" t="s">
        <v>291</v>
      </c>
      <c r="M22" s="234">
        <v>18193.002199999995</v>
      </c>
      <c r="N22" s="234">
        <v>18638.463100000001</v>
      </c>
      <c r="O22" s="234">
        <v>19187.530399999996</v>
      </c>
      <c r="P22" s="234">
        <v>56018.995699999992</v>
      </c>
    </row>
    <row r="23" spans="1:16">
      <c r="A23" s="144">
        <v>39083</v>
      </c>
      <c r="B23" s="145" t="s">
        <v>295</v>
      </c>
      <c r="C23" s="145" t="s">
        <v>291</v>
      </c>
      <c r="D23" s="145" t="s">
        <v>289</v>
      </c>
      <c r="E23" s="146">
        <v>6</v>
      </c>
      <c r="F23" s="147">
        <v>1536</v>
      </c>
      <c r="G23" s="148">
        <v>572.31359999999995</v>
      </c>
      <c r="L23" s="203" t="s">
        <v>411</v>
      </c>
      <c r="M23" s="234">
        <v>217590.03949999998</v>
      </c>
      <c r="N23" s="234">
        <v>211194.47689999998</v>
      </c>
      <c r="O23" s="234">
        <v>213501.91579999999</v>
      </c>
      <c r="P23" s="234">
        <v>642286.43220000004</v>
      </c>
    </row>
    <row r="24" spans="1:16">
      <c r="A24" s="144">
        <v>39083</v>
      </c>
      <c r="B24" s="145" t="s">
        <v>295</v>
      </c>
      <c r="C24" s="145" t="s">
        <v>291</v>
      </c>
      <c r="D24" s="145" t="s">
        <v>290</v>
      </c>
      <c r="E24" s="146">
        <v>8</v>
      </c>
      <c r="F24" s="147">
        <v>816</v>
      </c>
      <c r="G24" s="148">
        <v>291.14879999999999</v>
      </c>
    </row>
    <row r="25" spans="1:16">
      <c r="A25" s="144">
        <v>39083</v>
      </c>
      <c r="B25" s="145" t="s">
        <v>295</v>
      </c>
      <c r="C25" s="145" t="s">
        <v>293</v>
      </c>
      <c r="D25" s="145" t="s">
        <v>292</v>
      </c>
      <c r="E25" s="146">
        <v>9</v>
      </c>
      <c r="F25" s="147">
        <v>2547</v>
      </c>
      <c r="G25" s="148">
        <v>781.41960000000006</v>
      </c>
    </row>
    <row r="26" spans="1:16">
      <c r="A26" s="144">
        <v>39083</v>
      </c>
      <c r="B26" s="145" t="s">
        <v>295</v>
      </c>
      <c r="C26" s="145" t="s">
        <v>293</v>
      </c>
      <c r="D26" s="145" t="s">
        <v>289</v>
      </c>
      <c r="E26" s="146">
        <v>10</v>
      </c>
      <c r="F26" s="147">
        <v>1810</v>
      </c>
      <c r="G26" s="148">
        <v>664.27</v>
      </c>
    </row>
    <row r="27" spans="1:16">
      <c r="A27" s="144">
        <v>39083</v>
      </c>
      <c r="B27" s="145" t="s">
        <v>295</v>
      </c>
      <c r="C27" s="145" t="s">
        <v>293</v>
      </c>
      <c r="D27" s="145" t="s">
        <v>290</v>
      </c>
      <c r="E27" s="146">
        <v>9</v>
      </c>
      <c r="F27" s="147">
        <v>2223</v>
      </c>
      <c r="G27" s="148">
        <v>771.15869999999995</v>
      </c>
    </row>
    <row r="28" spans="1:16">
      <c r="A28" s="144">
        <v>39083</v>
      </c>
      <c r="B28" s="145" t="s">
        <v>296</v>
      </c>
      <c r="C28" s="145" t="s">
        <v>288</v>
      </c>
      <c r="D28" s="145" t="s">
        <v>292</v>
      </c>
      <c r="E28" s="146">
        <v>9</v>
      </c>
      <c r="F28" s="147">
        <v>1377</v>
      </c>
      <c r="G28" s="148">
        <v>415.02780000000001</v>
      </c>
    </row>
    <row r="29" spans="1:16">
      <c r="A29" s="144">
        <v>39083</v>
      </c>
      <c r="B29" s="145" t="s">
        <v>296</v>
      </c>
      <c r="C29" s="145" t="s">
        <v>288</v>
      </c>
      <c r="D29" s="145" t="s">
        <v>289</v>
      </c>
      <c r="E29" s="146">
        <v>7</v>
      </c>
      <c r="F29" s="147">
        <v>903</v>
      </c>
      <c r="G29" s="148">
        <v>315.41789999999997</v>
      </c>
    </row>
    <row r="30" spans="1:16">
      <c r="A30" s="144">
        <v>39083</v>
      </c>
      <c r="B30" s="145" t="s">
        <v>296</v>
      </c>
      <c r="C30" s="145" t="s">
        <v>288</v>
      </c>
      <c r="D30" s="145" t="s">
        <v>290</v>
      </c>
      <c r="E30" s="146">
        <v>9</v>
      </c>
      <c r="F30" s="147">
        <v>2232</v>
      </c>
      <c r="G30" s="148">
        <v>827.84879999999998</v>
      </c>
    </row>
    <row r="31" spans="1:16">
      <c r="A31" s="144">
        <v>39083</v>
      </c>
      <c r="B31" s="145" t="s">
        <v>296</v>
      </c>
      <c r="C31" s="145" t="s">
        <v>291</v>
      </c>
      <c r="D31" s="145" t="s">
        <v>292</v>
      </c>
      <c r="E31" s="146">
        <v>10</v>
      </c>
      <c r="F31" s="147">
        <v>2070</v>
      </c>
      <c r="G31" s="148">
        <v>902.93399999999997</v>
      </c>
    </row>
    <row r="32" spans="1:16">
      <c r="A32" s="144">
        <v>39083</v>
      </c>
      <c r="B32" s="145" t="s">
        <v>296</v>
      </c>
      <c r="C32" s="145" t="s">
        <v>291</v>
      </c>
      <c r="D32" s="145" t="s">
        <v>289</v>
      </c>
      <c r="E32" s="146">
        <v>10</v>
      </c>
      <c r="F32" s="147">
        <v>2170</v>
      </c>
      <c r="G32" s="148">
        <v>831.54399999999998</v>
      </c>
    </row>
    <row r="33" spans="1:7">
      <c r="A33" s="144">
        <v>39083</v>
      </c>
      <c r="B33" s="145" t="s">
        <v>296</v>
      </c>
      <c r="C33" s="145" t="s">
        <v>291</v>
      </c>
      <c r="D33" s="145" t="s">
        <v>290</v>
      </c>
      <c r="E33" s="146">
        <v>9</v>
      </c>
      <c r="F33" s="147">
        <v>2610</v>
      </c>
      <c r="G33" s="148">
        <v>1089.675</v>
      </c>
    </row>
    <row r="34" spans="1:7">
      <c r="A34" s="144">
        <v>39083</v>
      </c>
      <c r="B34" s="145" t="s">
        <v>296</v>
      </c>
      <c r="C34" s="145" t="s">
        <v>293</v>
      </c>
      <c r="D34" s="145" t="s">
        <v>292</v>
      </c>
      <c r="E34" s="146">
        <v>8</v>
      </c>
      <c r="F34" s="147">
        <v>2312</v>
      </c>
      <c r="G34" s="148">
        <v>999.93999999999994</v>
      </c>
    </row>
    <row r="35" spans="1:7">
      <c r="A35" s="144">
        <v>39083</v>
      </c>
      <c r="B35" s="145" t="s">
        <v>296</v>
      </c>
      <c r="C35" s="145" t="s">
        <v>293</v>
      </c>
      <c r="D35" s="145" t="s">
        <v>289</v>
      </c>
      <c r="E35" s="146">
        <v>6</v>
      </c>
      <c r="F35" s="147">
        <v>1020</v>
      </c>
      <c r="G35" s="148">
        <v>307.73400000000004</v>
      </c>
    </row>
    <row r="36" spans="1:7">
      <c r="A36" s="144">
        <v>39083</v>
      </c>
      <c r="B36" s="145" t="s">
        <v>296</v>
      </c>
      <c r="C36" s="145" t="s">
        <v>293</v>
      </c>
      <c r="D36" s="145" t="s">
        <v>290</v>
      </c>
      <c r="E36" s="146">
        <v>8</v>
      </c>
      <c r="F36" s="147">
        <v>872</v>
      </c>
      <c r="G36" s="148">
        <v>331.01119999999997</v>
      </c>
    </row>
    <row r="37" spans="1:7">
      <c r="A37" s="144">
        <v>39114</v>
      </c>
      <c r="B37" s="145" t="s">
        <v>287</v>
      </c>
      <c r="C37" s="145" t="s">
        <v>288</v>
      </c>
      <c r="D37" s="145" t="s">
        <v>292</v>
      </c>
      <c r="E37" s="146">
        <v>10</v>
      </c>
      <c r="F37" s="147">
        <v>2030</v>
      </c>
      <c r="G37" s="148">
        <v>857.26900000000001</v>
      </c>
    </row>
    <row r="38" spans="1:7">
      <c r="A38" s="144">
        <v>39114</v>
      </c>
      <c r="B38" s="145" t="s">
        <v>287</v>
      </c>
      <c r="C38" s="145" t="s">
        <v>288</v>
      </c>
      <c r="D38" s="145" t="s">
        <v>289</v>
      </c>
      <c r="E38" s="146">
        <v>7</v>
      </c>
      <c r="F38" s="147">
        <v>966</v>
      </c>
      <c r="G38" s="148">
        <v>320.80860000000001</v>
      </c>
    </row>
    <row r="39" spans="1:7">
      <c r="A39" s="144">
        <v>39114</v>
      </c>
      <c r="B39" s="145" t="s">
        <v>287</v>
      </c>
      <c r="C39" s="145" t="s">
        <v>288</v>
      </c>
      <c r="D39" s="145" t="s">
        <v>290</v>
      </c>
      <c r="E39" s="146">
        <v>6</v>
      </c>
      <c r="F39" s="147">
        <v>1608</v>
      </c>
      <c r="G39" s="148">
        <v>709.77120000000002</v>
      </c>
    </row>
    <row r="40" spans="1:7">
      <c r="A40" s="144">
        <v>39114</v>
      </c>
      <c r="B40" s="145" t="s">
        <v>287</v>
      </c>
      <c r="C40" s="145" t="s">
        <v>291</v>
      </c>
      <c r="D40" s="145" t="s">
        <v>292</v>
      </c>
      <c r="E40" s="146">
        <v>8</v>
      </c>
      <c r="F40" s="147">
        <v>2136</v>
      </c>
      <c r="G40" s="148">
        <v>669.42240000000004</v>
      </c>
    </row>
    <row r="41" spans="1:7">
      <c r="A41" s="144">
        <v>39114</v>
      </c>
      <c r="B41" s="145" t="s">
        <v>287</v>
      </c>
      <c r="C41" s="145" t="s">
        <v>291</v>
      </c>
      <c r="D41" s="145" t="s">
        <v>289</v>
      </c>
      <c r="E41" s="146">
        <v>7</v>
      </c>
      <c r="F41" s="147">
        <v>1561</v>
      </c>
      <c r="G41" s="148">
        <v>675.91300000000001</v>
      </c>
    </row>
    <row r="42" spans="1:7">
      <c r="A42" s="144">
        <v>39114</v>
      </c>
      <c r="B42" s="145" t="s">
        <v>287</v>
      </c>
      <c r="C42" s="145" t="s">
        <v>291</v>
      </c>
      <c r="D42" s="145" t="s">
        <v>290</v>
      </c>
      <c r="E42" s="146">
        <v>7</v>
      </c>
      <c r="F42" s="147">
        <v>1869</v>
      </c>
      <c r="G42" s="148">
        <v>744.98340000000007</v>
      </c>
    </row>
    <row r="43" spans="1:7">
      <c r="A43" s="144">
        <v>39114</v>
      </c>
      <c r="B43" s="145" t="s">
        <v>287</v>
      </c>
      <c r="C43" s="145" t="s">
        <v>293</v>
      </c>
      <c r="D43" s="145" t="s">
        <v>292</v>
      </c>
      <c r="E43" s="146">
        <v>8</v>
      </c>
      <c r="F43" s="147">
        <v>1352</v>
      </c>
      <c r="G43" s="148">
        <v>409.65600000000001</v>
      </c>
    </row>
    <row r="44" spans="1:7">
      <c r="A44" s="144">
        <v>39114</v>
      </c>
      <c r="B44" s="145" t="s">
        <v>287</v>
      </c>
      <c r="C44" s="145" t="s">
        <v>293</v>
      </c>
      <c r="D44" s="145" t="s">
        <v>289</v>
      </c>
      <c r="E44" s="146">
        <v>7</v>
      </c>
      <c r="F44" s="147">
        <v>1820</v>
      </c>
      <c r="G44" s="148">
        <v>732.18600000000004</v>
      </c>
    </row>
    <row r="45" spans="1:7">
      <c r="A45" s="144">
        <v>39114</v>
      </c>
      <c r="B45" s="145" t="s">
        <v>287</v>
      </c>
      <c r="C45" s="145" t="s">
        <v>293</v>
      </c>
      <c r="D45" s="145" t="s">
        <v>290</v>
      </c>
      <c r="E45" s="146">
        <v>6</v>
      </c>
      <c r="F45" s="147">
        <v>756</v>
      </c>
      <c r="G45" s="148">
        <v>333.84960000000001</v>
      </c>
    </row>
    <row r="46" spans="1:7">
      <c r="A46" s="144">
        <v>39114</v>
      </c>
      <c r="B46" s="145" t="s">
        <v>294</v>
      </c>
      <c r="C46" s="145" t="s">
        <v>288</v>
      </c>
      <c r="D46" s="145" t="s">
        <v>292</v>
      </c>
      <c r="E46" s="146">
        <v>7</v>
      </c>
      <c r="F46" s="147">
        <v>1463</v>
      </c>
      <c r="G46" s="148">
        <v>563.54759999999999</v>
      </c>
    </row>
    <row r="47" spans="1:7">
      <c r="A47" s="144">
        <v>39114</v>
      </c>
      <c r="B47" s="145" t="s">
        <v>294</v>
      </c>
      <c r="C47" s="145" t="s">
        <v>288</v>
      </c>
      <c r="D47" s="145" t="s">
        <v>289</v>
      </c>
      <c r="E47" s="146">
        <v>8</v>
      </c>
      <c r="F47" s="147">
        <v>1536</v>
      </c>
      <c r="G47" s="148">
        <v>491.98079999999993</v>
      </c>
    </row>
    <row r="48" spans="1:7">
      <c r="A48" s="144">
        <v>39114</v>
      </c>
      <c r="B48" s="145" t="s">
        <v>294</v>
      </c>
      <c r="C48" s="145" t="s">
        <v>288</v>
      </c>
      <c r="D48" s="145" t="s">
        <v>290</v>
      </c>
      <c r="E48" s="146">
        <v>10</v>
      </c>
      <c r="F48" s="147">
        <v>1220</v>
      </c>
      <c r="G48" s="148">
        <v>367.70800000000003</v>
      </c>
    </row>
    <row r="49" spans="1:7">
      <c r="A49" s="144">
        <v>39114</v>
      </c>
      <c r="B49" s="145" t="s">
        <v>294</v>
      </c>
      <c r="C49" s="145" t="s">
        <v>291</v>
      </c>
      <c r="D49" s="145" t="s">
        <v>292</v>
      </c>
      <c r="E49" s="146">
        <v>8</v>
      </c>
      <c r="F49" s="147">
        <v>1264</v>
      </c>
      <c r="G49" s="148">
        <v>459.59039999999999</v>
      </c>
    </row>
    <row r="50" spans="1:7">
      <c r="A50" s="144">
        <v>39114</v>
      </c>
      <c r="B50" s="145" t="s">
        <v>294</v>
      </c>
      <c r="C50" s="145" t="s">
        <v>291</v>
      </c>
      <c r="D50" s="145" t="s">
        <v>289</v>
      </c>
      <c r="E50" s="146">
        <v>10</v>
      </c>
      <c r="F50" s="147">
        <v>2980</v>
      </c>
      <c r="G50" s="148">
        <v>985.48599999999999</v>
      </c>
    </row>
    <row r="51" spans="1:7">
      <c r="A51" s="144">
        <v>39114</v>
      </c>
      <c r="B51" s="145" t="s">
        <v>294</v>
      </c>
      <c r="C51" s="145" t="s">
        <v>291</v>
      </c>
      <c r="D51" s="145" t="s">
        <v>290</v>
      </c>
      <c r="E51" s="146">
        <v>6</v>
      </c>
      <c r="F51" s="147">
        <v>996</v>
      </c>
      <c r="G51" s="148">
        <v>389.93400000000003</v>
      </c>
    </row>
    <row r="52" spans="1:7">
      <c r="A52" s="144">
        <v>39114</v>
      </c>
      <c r="B52" s="145" t="s">
        <v>294</v>
      </c>
      <c r="C52" s="145" t="s">
        <v>293</v>
      </c>
      <c r="D52" s="145" t="s">
        <v>292</v>
      </c>
      <c r="E52" s="146">
        <v>9</v>
      </c>
      <c r="F52" s="147">
        <v>1386</v>
      </c>
      <c r="G52" s="148">
        <v>466.52760000000001</v>
      </c>
    </row>
    <row r="53" spans="1:7">
      <c r="A53" s="144">
        <v>39114</v>
      </c>
      <c r="B53" s="145" t="s">
        <v>294</v>
      </c>
      <c r="C53" s="145" t="s">
        <v>293</v>
      </c>
      <c r="D53" s="145" t="s">
        <v>289</v>
      </c>
      <c r="E53" s="146">
        <v>6</v>
      </c>
      <c r="F53" s="147">
        <v>1608</v>
      </c>
      <c r="G53" s="148">
        <v>692.72640000000001</v>
      </c>
    </row>
    <row r="54" spans="1:7">
      <c r="A54" s="144">
        <v>39114</v>
      </c>
      <c r="B54" s="145" t="s">
        <v>294</v>
      </c>
      <c r="C54" s="145" t="s">
        <v>293</v>
      </c>
      <c r="D54" s="145" t="s">
        <v>290</v>
      </c>
      <c r="E54" s="146">
        <v>7</v>
      </c>
      <c r="F54" s="147">
        <v>931</v>
      </c>
      <c r="G54" s="148">
        <v>295.59250000000003</v>
      </c>
    </row>
    <row r="55" spans="1:7">
      <c r="A55" s="144">
        <v>39114</v>
      </c>
      <c r="B55" s="145" t="s">
        <v>295</v>
      </c>
      <c r="C55" s="145" t="s">
        <v>288</v>
      </c>
      <c r="D55" s="145" t="s">
        <v>292</v>
      </c>
      <c r="E55" s="146">
        <v>8</v>
      </c>
      <c r="F55" s="147">
        <v>1344</v>
      </c>
      <c r="G55" s="148">
        <v>513.81119999999999</v>
      </c>
    </row>
    <row r="56" spans="1:7">
      <c r="A56" s="144">
        <v>39114</v>
      </c>
      <c r="B56" s="145" t="s">
        <v>295</v>
      </c>
      <c r="C56" s="145" t="s">
        <v>288</v>
      </c>
      <c r="D56" s="145" t="s">
        <v>289</v>
      </c>
      <c r="E56" s="146">
        <v>9</v>
      </c>
      <c r="F56" s="147">
        <v>2538</v>
      </c>
      <c r="G56" s="148">
        <v>1053.27</v>
      </c>
    </row>
    <row r="57" spans="1:7">
      <c r="A57" s="144">
        <v>39114</v>
      </c>
      <c r="B57" s="145" t="s">
        <v>295</v>
      </c>
      <c r="C57" s="145" t="s">
        <v>288</v>
      </c>
      <c r="D57" s="145" t="s">
        <v>290</v>
      </c>
      <c r="E57" s="146">
        <v>6</v>
      </c>
      <c r="F57" s="147">
        <v>828</v>
      </c>
      <c r="G57" s="148">
        <v>360.67680000000001</v>
      </c>
    </row>
    <row r="58" spans="1:7">
      <c r="A58" s="144">
        <v>39114</v>
      </c>
      <c r="B58" s="145" t="s">
        <v>295</v>
      </c>
      <c r="C58" s="145" t="s">
        <v>291</v>
      </c>
      <c r="D58" s="145" t="s">
        <v>292</v>
      </c>
      <c r="E58" s="146">
        <v>10</v>
      </c>
      <c r="F58" s="147">
        <v>2820</v>
      </c>
      <c r="G58" s="148">
        <v>938.77799999999991</v>
      </c>
    </row>
    <row r="59" spans="1:7">
      <c r="A59" s="144">
        <v>39114</v>
      </c>
      <c r="B59" s="145" t="s">
        <v>295</v>
      </c>
      <c r="C59" s="145" t="s">
        <v>291</v>
      </c>
      <c r="D59" s="145" t="s">
        <v>289</v>
      </c>
      <c r="E59" s="146">
        <v>7</v>
      </c>
      <c r="F59" s="147">
        <v>1491</v>
      </c>
      <c r="G59" s="148">
        <v>606.53880000000004</v>
      </c>
    </row>
    <row r="60" spans="1:7">
      <c r="A60" s="144">
        <v>39114</v>
      </c>
      <c r="B60" s="145" t="s">
        <v>295</v>
      </c>
      <c r="C60" s="145" t="s">
        <v>291</v>
      </c>
      <c r="D60" s="145" t="s">
        <v>290</v>
      </c>
      <c r="E60" s="146">
        <v>8</v>
      </c>
      <c r="F60" s="147">
        <v>1904</v>
      </c>
      <c r="G60" s="148">
        <v>695.34080000000006</v>
      </c>
    </row>
    <row r="61" spans="1:7">
      <c r="A61" s="144">
        <v>39114</v>
      </c>
      <c r="B61" s="145" t="s">
        <v>295</v>
      </c>
      <c r="C61" s="145" t="s">
        <v>293</v>
      </c>
      <c r="D61" s="145" t="s">
        <v>292</v>
      </c>
      <c r="E61" s="146">
        <v>8</v>
      </c>
      <c r="F61" s="147">
        <v>968</v>
      </c>
      <c r="G61" s="148">
        <v>305.5976</v>
      </c>
    </row>
    <row r="62" spans="1:7">
      <c r="A62" s="144">
        <v>39114</v>
      </c>
      <c r="B62" s="145" t="s">
        <v>295</v>
      </c>
      <c r="C62" s="145" t="s">
        <v>293</v>
      </c>
      <c r="D62" s="145" t="s">
        <v>289</v>
      </c>
      <c r="E62" s="146">
        <v>9</v>
      </c>
      <c r="F62" s="147">
        <v>1080</v>
      </c>
      <c r="G62" s="148">
        <v>382.64400000000001</v>
      </c>
    </row>
    <row r="63" spans="1:7">
      <c r="A63" s="144">
        <v>39114</v>
      </c>
      <c r="B63" s="145" t="s">
        <v>295</v>
      </c>
      <c r="C63" s="145" t="s">
        <v>293</v>
      </c>
      <c r="D63" s="145" t="s">
        <v>290</v>
      </c>
      <c r="E63" s="146">
        <v>9</v>
      </c>
      <c r="F63" s="147">
        <v>936</v>
      </c>
      <c r="G63" s="148">
        <v>375.42959999999999</v>
      </c>
    </row>
    <row r="64" spans="1:7">
      <c r="A64" s="144">
        <v>39114</v>
      </c>
      <c r="B64" s="145" t="s">
        <v>296</v>
      </c>
      <c r="C64" s="145" t="s">
        <v>288</v>
      </c>
      <c r="D64" s="145" t="s">
        <v>292</v>
      </c>
      <c r="E64" s="146">
        <v>10</v>
      </c>
      <c r="F64" s="147">
        <v>2120</v>
      </c>
      <c r="G64" s="148">
        <v>674.58399999999995</v>
      </c>
    </row>
    <row r="65" spans="1:7">
      <c r="A65" s="144">
        <v>39114</v>
      </c>
      <c r="B65" s="145" t="s">
        <v>296</v>
      </c>
      <c r="C65" s="145" t="s">
        <v>288</v>
      </c>
      <c r="D65" s="145" t="s">
        <v>289</v>
      </c>
      <c r="E65" s="146">
        <v>6</v>
      </c>
      <c r="F65" s="147">
        <v>1740</v>
      </c>
      <c r="G65" s="148">
        <v>701.91599999999994</v>
      </c>
    </row>
    <row r="66" spans="1:7">
      <c r="A66" s="144">
        <v>39114</v>
      </c>
      <c r="B66" s="145" t="s">
        <v>296</v>
      </c>
      <c r="C66" s="145" t="s">
        <v>288</v>
      </c>
      <c r="D66" s="145" t="s">
        <v>290</v>
      </c>
      <c r="E66" s="146">
        <v>6</v>
      </c>
      <c r="F66" s="147">
        <v>1470</v>
      </c>
      <c r="G66" s="148">
        <v>496.41899999999998</v>
      </c>
    </row>
    <row r="67" spans="1:7">
      <c r="A67" s="144">
        <v>39114</v>
      </c>
      <c r="B67" s="145" t="s">
        <v>296</v>
      </c>
      <c r="C67" s="145" t="s">
        <v>291</v>
      </c>
      <c r="D67" s="145" t="s">
        <v>292</v>
      </c>
      <c r="E67" s="146">
        <v>9</v>
      </c>
      <c r="F67" s="147">
        <v>1683</v>
      </c>
      <c r="G67" s="148">
        <v>689.86169999999993</v>
      </c>
    </row>
    <row r="68" spans="1:7">
      <c r="A68" s="144">
        <v>39114</v>
      </c>
      <c r="B68" s="145" t="s">
        <v>296</v>
      </c>
      <c r="C68" s="145" t="s">
        <v>291</v>
      </c>
      <c r="D68" s="145" t="s">
        <v>289</v>
      </c>
      <c r="E68" s="146">
        <v>9</v>
      </c>
      <c r="F68" s="147">
        <v>1890</v>
      </c>
      <c r="G68" s="148">
        <v>778.68</v>
      </c>
    </row>
    <row r="69" spans="1:7">
      <c r="A69" s="144">
        <v>39114</v>
      </c>
      <c r="B69" s="145" t="s">
        <v>296</v>
      </c>
      <c r="C69" s="145" t="s">
        <v>291</v>
      </c>
      <c r="D69" s="145" t="s">
        <v>290</v>
      </c>
      <c r="E69" s="146">
        <v>8</v>
      </c>
      <c r="F69" s="147">
        <v>1704</v>
      </c>
      <c r="G69" s="148">
        <v>627.92399999999998</v>
      </c>
    </row>
    <row r="70" spans="1:7">
      <c r="A70" s="144">
        <v>39114</v>
      </c>
      <c r="B70" s="145" t="s">
        <v>296</v>
      </c>
      <c r="C70" s="145" t="s">
        <v>293</v>
      </c>
      <c r="D70" s="145" t="s">
        <v>292</v>
      </c>
      <c r="E70" s="146">
        <v>6</v>
      </c>
      <c r="F70" s="147">
        <v>1644</v>
      </c>
      <c r="G70" s="148">
        <v>555.83640000000003</v>
      </c>
    </row>
    <row r="71" spans="1:7">
      <c r="A71" s="144">
        <v>39114</v>
      </c>
      <c r="B71" s="145" t="s">
        <v>296</v>
      </c>
      <c r="C71" s="145" t="s">
        <v>293</v>
      </c>
      <c r="D71" s="145" t="s">
        <v>289</v>
      </c>
      <c r="E71" s="146">
        <v>9</v>
      </c>
      <c r="F71" s="147">
        <v>2457</v>
      </c>
      <c r="G71" s="148">
        <v>1021.3749</v>
      </c>
    </row>
    <row r="72" spans="1:7">
      <c r="A72" s="144">
        <v>39114</v>
      </c>
      <c r="B72" s="145" t="s">
        <v>296</v>
      </c>
      <c r="C72" s="145" t="s">
        <v>293</v>
      </c>
      <c r="D72" s="145" t="s">
        <v>290</v>
      </c>
      <c r="E72" s="146">
        <v>7</v>
      </c>
      <c r="F72" s="147">
        <v>1785</v>
      </c>
      <c r="G72" s="148">
        <v>566.02350000000001</v>
      </c>
    </row>
    <row r="73" spans="1:7">
      <c r="A73" s="144">
        <v>39142</v>
      </c>
      <c r="B73" s="145" t="s">
        <v>287</v>
      </c>
      <c r="C73" s="145" t="s">
        <v>288</v>
      </c>
      <c r="D73" s="145" t="s">
        <v>292</v>
      </c>
      <c r="E73" s="146">
        <v>7</v>
      </c>
      <c r="F73" s="147">
        <v>973</v>
      </c>
      <c r="G73" s="148">
        <v>405.35180000000003</v>
      </c>
    </row>
    <row r="74" spans="1:7">
      <c r="A74" s="144">
        <v>39142</v>
      </c>
      <c r="B74" s="145" t="s">
        <v>287</v>
      </c>
      <c r="C74" s="145" t="s">
        <v>288</v>
      </c>
      <c r="D74" s="145" t="s">
        <v>289</v>
      </c>
      <c r="E74" s="146">
        <v>6</v>
      </c>
      <c r="F74" s="147">
        <v>1644</v>
      </c>
      <c r="G74" s="148">
        <v>606.47159999999997</v>
      </c>
    </row>
    <row r="75" spans="1:7">
      <c r="A75" s="144">
        <v>39142</v>
      </c>
      <c r="B75" s="145" t="s">
        <v>287</v>
      </c>
      <c r="C75" s="145" t="s">
        <v>288</v>
      </c>
      <c r="D75" s="145" t="s">
        <v>290</v>
      </c>
      <c r="E75" s="146">
        <v>10</v>
      </c>
      <c r="F75" s="147">
        <v>2110</v>
      </c>
      <c r="G75" s="148">
        <v>845.05500000000006</v>
      </c>
    </row>
    <row r="76" spans="1:7">
      <c r="A76" s="144">
        <v>39142</v>
      </c>
      <c r="B76" s="145" t="s">
        <v>287</v>
      </c>
      <c r="C76" s="145" t="s">
        <v>291</v>
      </c>
      <c r="D76" s="145" t="s">
        <v>292</v>
      </c>
      <c r="E76" s="146">
        <v>9</v>
      </c>
      <c r="F76" s="147">
        <v>1179</v>
      </c>
      <c r="G76" s="148">
        <v>435.05099999999999</v>
      </c>
    </row>
    <row r="77" spans="1:7">
      <c r="A77" s="144">
        <v>39142</v>
      </c>
      <c r="B77" s="145" t="s">
        <v>287</v>
      </c>
      <c r="C77" s="145" t="s">
        <v>291</v>
      </c>
      <c r="D77" s="145" t="s">
        <v>289</v>
      </c>
      <c r="E77" s="146">
        <v>10</v>
      </c>
      <c r="F77" s="147">
        <v>1340</v>
      </c>
      <c r="G77" s="148">
        <v>429.06799999999998</v>
      </c>
    </row>
    <row r="78" spans="1:7">
      <c r="A78" s="144">
        <v>39142</v>
      </c>
      <c r="B78" s="145" t="s">
        <v>287</v>
      </c>
      <c r="C78" s="145" t="s">
        <v>291</v>
      </c>
      <c r="D78" s="145" t="s">
        <v>290</v>
      </c>
      <c r="E78" s="146">
        <v>8</v>
      </c>
      <c r="F78" s="147">
        <v>984</v>
      </c>
      <c r="G78" s="148">
        <v>349.81199999999995</v>
      </c>
    </row>
    <row r="79" spans="1:7">
      <c r="A79" s="144">
        <v>39142</v>
      </c>
      <c r="B79" s="145" t="s">
        <v>287</v>
      </c>
      <c r="C79" s="145" t="s">
        <v>293</v>
      </c>
      <c r="D79" s="145" t="s">
        <v>292</v>
      </c>
      <c r="E79" s="146">
        <v>9</v>
      </c>
      <c r="F79" s="147">
        <v>1971</v>
      </c>
      <c r="G79" s="148">
        <v>648.85320000000002</v>
      </c>
    </row>
    <row r="80" spans="1:7">
      <c r="A80" s="144">
        <v>39142</v>
      </c>
      <c r="B80" s="145" t="s">
        <v>287</v>
      </c>
      <c r="C80" s="145" t="s">
        <v>293</v>
      </c>
      <c r="D80" s="145" t="s">
        <v>289</v>
      </c>
      <c r="E80" s="146">
        <v>6</v>
      </c>
      <c r="F80" s="147">
        <v>1392</v>
      </c>
      <c r="G80" s="148">
        <v>548.58720000000005</v>
      </c>
    </row>
    <row r="81" spans="1:7">
      <c r="A81" s="144">
        <v>39142</v>
      </c>
      <c r="B81" s="145" t="s">
        <v>287</v>
      </c>
      <c r="C81" s="145" t="s">
        <v>293</v>
      </c>
      <c r="D81" s="145" t="s">
        <v>290</v>
      </c>
      <c r="E81" s="146">
        <v>7</v>
      </c>
      <c r="F81" s="147">
        <v>1099</v>
      </c>
      <c r="G81" s="148">
        <v>459.71170000000001</v>
      </c>
    </row>
    <row r="82" spans="1:7">
      <c r="A82" s="144">
        <v>39142</v>
      </c>
      <c r="B82" s="145" t="s">
        <v>294</v>
      </c>
      <c r="C82" s="145" t="s">
        <v>288</v>
      </c>
      <c r="D82" s="145" t="s">
        <v>292</v>
      </c>
      <c r="E82" s="146">
        <v>9</v>
      </c>
      <c r="F82" s="147">
        <v>1836</v>
      </c>
      <c r="G82" s="148">
        <v>799.21080000000006</v>
      </c>
    </row>
    <row r="83" spans="1:7">
      <c r="A83" s="144">
        <v>39142</v>
      </c>
      <c r="B83" s="145" t="s">
        <v>294</v>
      </c>
      <c r="C83" s="145" t="s">
        <v>288</v>
      </c>
      <c r="D83" s="145" t="s">
        <v>289</v>
      </c>
      <c r="E83" s="146">
        <v>6</v>
      </c>
      <c r="F83" s="147">
        <v>732</v>
      </c>
      <c r="G83" s="148">
        <v>312.19799999999998</v>
      </c>
    </row>
    <row r="84" spans="1:7">
      <c r="A84" s="144">
        <v>39142</v>
      </c>
      <c r="B84" s="145" t="s">
        <v>294</v>
      </c>
      <c r="C84" s="145" t="s">
        <v>288</v>
      </c>
      <c r="D84" s="145" t="s">
        <v>290</v>
      </c>
      <c r="E84" s="146">
        <v>9</v>
      </c>
      <c r="F84" s="147">
        <v>2637</v>
      </c>
      <c r="G84" s="148">
        <v>984.39210000000003</v>
      </c>
    </row>
    <row r="85" spans="1:7">
      <c r="A85" s="144">
        <v>39142</v>
      </c>
      <c r="B85" s="145" t="s">
        <v>294</v>
      </c>
      <c r="C85" s="145" t="s">
        <v>291</v>
      </c>
      <c r="D85" s="145" t="s">
        <v>292</v>
      </c>
      <c r="E85" s="146">
        <v>6</v>
      </c>
      <c r="F85" s="147">
        <v>1134</v>
      </c>
      <c r="G85" s="148">
        <v>485.46539999999999</v>
      </c>
    </row>
    <row r="86" spans="1:7">
      <c r="A86" s="144">
        <v>39142</v>
      </c>
      <c r="B86" s="145" t="s">
        <v>294</v>
      </c>
      <c r="C86" s="145" t="s">
        <v>291</v>
      </c>
      <c r="D86" s="145" t="s">
        <v>289</v>
      </c>
      <c r="E86" s="146">
        <v>9</v>
      </c>
      <c r="F86" s="147">
        <v>1062</v>
      </c>
      <c r="G86" s="148">
        <v>469.19160000000005</v>
      </c>
    </row>
    <row r="87" spans="1:7">
      <c r="A87" s="144">
        <v>39142</v>
      </c>
      <c r="B87" s="145" t="s">
        <v>294</v>
      </c>
      <c r="C87" s="145" t="s">
        <v>291</v>
      </c>
      <c r="D87" s="145" t="s">
        <v>290</v>
      </c>
      <c r="E87" s="146">
        <v>10</v>
      </c>
      <c r="F87" s="147">
        <v>1320</v>
      </c>
      <c r="G87" s="148">
        <v>590.96399999999994</v>
      </c>
    </row>
    <row r="88" spans="1:7">
      <c r="A88" s="144">
        <v>39142</v>
      </c>
      <c r="B88" s="145" t="s">
        <v>294</v>
      </c>
      <c r="C88" s="145" t="s">
        <v>293</v>
      </c>
      <c r="D88" s="145" t="s">
        <v>292</v>
      </c>
      <c r="E88" s="146">
        <v>10</v>
      </c>
      <c r="F88" s="147">
        <v>1140</v>
      </c>
      <c r="G88" s="148">
        <v>351.91799999999995</v>
      </c>
    </row>
    <row r="89" spans="1:7">
      <c r="A89" s="144">
        <v>39142</v>
      </c>
      <c r="B89" s="145" t="s">
        <v>294</v>
      </c>
      <c r="C89" s="145" t="s">
        <v>293</v>
      </c>
      <c r="D89" s="145" t="s">
        <v>289</v>
      </c>
      <c r="E89" s="146">
        <v>9</v>
      </c>
      <c r="F89" s="147">
        <v>2205</v>
      </c>
      <c r="G89" s="148">
        <v>935.80200000000002</v>
      </c>
    </row>
    <row r="90" spans="1:7">
      <c r="A90" s="144">
        <v>39142</v>
      </c>
      <c r="B90" s="145" t="s">
        <v>294</v>
      </c>
      <c r="C90" s="145" t="s">
        <v>293</v>
      </c>
      <c r="D90" s="145" t="s">
        <v>290</v>
      </c>
      <c r="E90" s="146">
        <v>9</v>
      </c>
      <c r="F90" s="147">
        <v>2583</v>
      </c>
      <c r="G90" s="148">
        <v>942.79499999999996</v>
      </c>
    </row>
    <row r="91" spans="1:7">
      <c r="A91" s="144">
        <v>39142</v>
      </c>
      <c r="B91" s="145" t="s">
        <v>295</v>
      </c>
      <c r="C91" s="145" t="s">
        <v>288</v>
      </c>
      <c r="D91" s="145" t="s">
        <v>292</v>
      </c>
      <c r="E91" s="146">
        <v>7</v>
      </c>
      <c r="F91" s="147">
        <v>1827</v>
      </c>
      <c r="G91" s="148">
        <v>743.58899999999994</v>
      </c>
    </row>
    <row r="92" spans="1:7">
      <c r="A92" s="144">
        <v>39142</v>
      </c>
      <c r="B92" s="145" t="s">
        <v>295</v>
      </c>
      <c r="C92" s="145" t="s">
        <v>288</v>
      </c>
      <c r="D92" s="145" t="s">
        <v>289</v>
      </c>
      <c r="E92" s="146">
        <v>6</v>
      </c>
      <c r="F92" s="147">
        <v>1488</v>
      </c>
      <c r="G92" s="148">
        <v>574.96320000000003</v>
      </c>
    </row>
    <row r="93" spans="1:7">
      <c r="A93" s="144">
        <v>39142</v>
      </c>
      <c r="B93" s="145" t="s">
        <v>295</v>
      </c>
      <c r="C93" s="145" t="s">
        <v>288</v>
      </c>
      <c r="D93" s="145" t="s">
        <v>290</v>
      </c>
      <c r="E93" s="146">
        <v>6</v>
      </c>
      <c r="F93" s="147">
        <v>1260</v>
      </c>
      <c r="G93" s="148">
        <v>483.21000000000004</v>
      </c>
    </row>
    <row r="94" spans="1:7">
      <c r="A94" s="144">
        <v>39142</v>
      </c>
      <c r="B94" s="145" t="s">
        <v>295</v>
      </c>
      <c r="C94" s="145" t="s">
        <v>291</v>
      </c>
      <c r="D94" s="145" t="s">
        <v>292</v>
      </c>
      <c r="E94" s="146">
        <v>7</v>
      </c>
      <c r="F94" s="147">
        <v>931</v>
      </c>
      <c r="G94" s="148">
        <v>352.10419999999999</v>
      </c>
    </row>
    <row r="95" spans="1:7">
      <c r="A95" s="144">
        <v>39142</v>
      </c>
      <c r="B95" s="145" t="s">
        <v>295</v>
      </c>
      <c r="C95" s="145" t="s">
        <v>291</v>
      </c>
      <c r="D95" s="145" t="s">
        <v>289</v>
      </c>
      <c r="E95" s="146">
        <v>7</v>
      </c>
      <c r="F95" s="147">
        <v>742</v>
      </c>
      <c r="G95" s="148">
        <v>324.25400000000002</v>
      </c>
    </row>
    <row r="96" spans="1:7">
      <c r="A96" s="144">
        <v>39142</v>
      </c>
      <c r="B96" s="145" t="s">
        <v>295</v>
      </c>
      <c r="C96" s="145" t="s">
        <v>291</v>
      </c>
      <c r="D96" s="145" t="s">
        <v>290</v>
      </c>
      <c r="E96" s="146">
        <v>10</v>
      </c>
      <c r="F96" s="147">
        <v>1110</v>
      </c>
      <c r="G96" s="148">
        <v>479.964</v>
      </c>
    </row>
    <row r="97" spans="1:7">
      <c r="A97" s="144">
        <v>39142</v>
      </c>
      <c r="B97" s="145" t="s">
        <v>295</v>
      </c>
      <c r="C97" s="145" t="s">
        <v>293</v>
      </c>
      <c r="D97" s="145" t="s">
        <v>292</v>
      </c>
      <c r="E97" s="146">
        <v>9</v>
      </c>
      <c r="F97" s="147">
        <v>1980</v>
      </c>
      <c r="G97" s="148">
        <v>708.24599999999998</v>
      </c>
    </row>
    <row r="98" spans="1:7">
      <c r="A98" s="144">
        <v>39142</v>
      </c>
      <c r="B98" s="145" t="s">
        <v>295</v>
      </c>
      <c r="C98" s="145" t="s">
        <v>293</v>
      </c>
      <c r="D98" s="145" t="s">
        <v>289</v>
      </c>
      <c r="E98" s="146">
        <v>10</v>
      </c>
      <c r="F98" s="147">
        <v>2180</v>
      </c>
      <c r="G98" s="148">
        <v>978.82</v>
      </c>
    </row>
    <row r="99" spans="1:7">
      <c r="A99" s="144">
        <v>39142</v>
      </c>
      <c r="B99" s="145" t="s">
        <v>295</v>
      </c>
      <c r="C99" s="145" t="s">
        <v>293</v>
      </c>
      <c r="D99" s="145" t="s">
        <v>290</v>
      </c>
      <c r="E99" s="146">
        <v>9</v>
      </c>
      <c r="F99" s="147">
        <v>1215</v>
      </c>
      <c r="G99" s="148">
        <v>406.053</v>
      </c>
    </row>
    <row r="100" spans="1:7">
      <c r="A100" s="144">
        <v>39142</v>
      </c>
      <c r="B100" s="145" t="s">
        <v>296</v>
      </c>
      <c r="C100" s="145" t="s">
        <v>288</v>
      </c>
      <c r="D100" s="145" t="s">
        <v>292</v>
      </c>
      <c r="E100" s="146">
        <v>8</v>
      </c>
      <c r="F100" s="147">
        <v>1832</v>
      </c>
      <c r="G100" s="148">
        <v>728.95279999999991</v>
      </c>
    </row>
    <row r="101" spans="1:7">
      <c r="A101" s="144">
        <v>39142</v>
      </c>
      <c r="B101" s="145" t="s">
        <v>296</v>
      </c>
      <c r="C101" s="145" t="s">
        <v>288</v>
      </c>
      <c r="D101" s="145" t="s">
        <v>289</v>
      </c>
      <c r="E101" s="146">
        <v>6</v>
      </c>
      <c r="F101" s="147">
        <v>1176</v>
      </c>
      <c r="G101" s="148">
        <v>447.5856</v>
      </c>
    </row>
    <row r="102" spans="1:7">
      <c r="A102" s="144">
        <v>39142</v>
      </c>
      <c r="B102" s="145" t="s">
        <v>296</v>
      </c>
      <c r="C102" s="145" t="s">
        <v>288</v>
      </c>
      <c r="D102" s="145" t="s">
        <v>290</v>
      </c>
      <c r="E102" s="146">
        <v>6</v>
      </c>
      <c r="F102" s="147">
        <v>1044</v>
      </c>
      <c r="G102" s="148">
        <v>314.97480000000002</v>
      </c>
    </row>
    <row r="103" spans="1:7">
      <c r="A103" s="144">
        <v>39142</v>
      </c>
      <c r="B103" s="145" t="s">
        <v>296</v>
      </c>
      <c r="C103" s="145" t="s">
        <v>291</v>
      </c>
      <c r="D103" s="145" t="s">
        <v>292</v>
      </c>
      <c r="E103" s="146">
        <v>9</v>
      </c>
      <c r="F103" s="147">
        <v>981</v>
      </c>
      <c r="G103" s="148">
        <v>336.18869999999998</v>
      </c>
    </row>
    <row r="104" spans="1:7">
      <c r="A104" s="144">
        <v>39142</v>
      </c>
      <c r="B104" s="145" t="s">
        <v>296</v>
      </c>
      <c r="C104" s="145" t="s">
        <v>291</v>
      </c>
      <c r="D104" s="145" t="s">
        <v>289</v>
      </c>
      <c r="E104" s="146">
        <v>10</v>
      </c>
      <c r="F104" s="147">
        <v>1350</v>
      </c>
      <c r="G104" s="148">
        <v>415.8</v>
      </c>
    </row>
    <row r="105" spans="1:7">
      <c r="A105" s="144">
        <v>39142</v>
      </c>
      <c r="B105" s="145" t="s">
        <v>296</v>
      </c>
      <c r="C105" s="145" t="s">
        <v>291</v>
      </c>
      <c r="D105" s="145" t="s">
        <v>290</v>
      </c>
      <c r="E105" s="146">
        <v>9</v>
      </c>
      <c r="F105" s="147">
        <v>1926</v>
      </c>
      <c r="G105" s="148">
        <v>838.38780000000008</v>
      </c>
    </row>
    <row r="106" spans="1:7">
      <c r="A106" s="144">
        <v>39142</v>
      </c>
      <c r="B106" s="145" t="s">
        <v>296</v>
      </c>
      <c r="C106" s="145" t="s">
        <v>293</v>
      </c>
      <c r="D106" s="145" t="s">
        <v>292</v>
      </c>
      <c r="E106" s="146">
        <v>10</v>
      </c>
      <c r="F106" s="147">
        <v>1260</v>
      </c>
      <c r="G106" s="148">
        <v>483.21000000000004</v>
      </c>
    </row>
    <row r="107" spans="1:7">
      <c r="A107" s="144">
        <v>39142</v>
      </c>
      <c r="B107" s="145" t="s">
        <v>296</v>
      </c>
      <c r="C107" s="145" t="s">
        <v>293</v>
      </c>
      <c r="D107" s="145" t="s">
        <v>289</v>
      </c>
      <c r="E107" s="146">
        <v>8</v>
      </c>
      <c r="F107" s="147">
        <v>888</v>
      </c>
      <c r="G107" s="148">
        <v>296.32560000000001</v>
      </c>
    </row>
    <row r="108" spans="1:7">
      <c r="A108" s="144">
        <v>39142</v>
      </c>
      <c r="B108" s="145" t="s">
        <v>296</v>
      </c>
      <c r="C108" s="145" t="s">
        <v>293</v>
      </c>
      <c r="D108" s="145" t="s">
        <v>290</v>
      </c>
      <c r="E108" s="146">
        <v>10</v>
      </c>
      <c r="F108" s="147">
        <v>1090</v>
      </c>
      <c r="G108" s="148">
        <v>381.5</v>
      </c>
    </row>
    <row r="109" spans="1:7">
      <c r="A109" s="144">
        <v>39173</v>
      </c>
      <c r="B109" s="145" t="s">
        <v>287</v>
      </c>
      <c r="C109" s="145" t="s">
        <v>288</v>
      </c>
      <c r="D109" s="145" t="s">
        <v>292</v>
      </c>
      <c r="E109" s="146">
        <v>10</v>
      </c>
      <c r="F109" s="147">
        <v>2940</v>
      </c>
      <c r="G109" s="148">
        <v>1210.104</v>
      </c>
    </row>
    <row r="110" spans="1:7">
      <c r="A110" s="144">
        <v>39173</v>
      </c>
      <c r="B110" s="145" t="s">
        <v>287</v>
      </c>
      <c r="C110" s="145" t="s">
        <v>288</v>
      </c>
      <c r="D110" s="145" t="s">
        <v>289</v>
      </c>
      <c r="E110" s="146">
        <v>8</v>
      </c>
      <c r="F110" s="147">
        <v>1336</v>
      </c>
      <c r="G110" s="148">
        <v>404.67439999999999</v>
      </c>
    </row>
    <row r="111" spans="1:7">
      <c r="A111" s="144">
        <v>39173</v>
      </c>
      <c r="B111" s="145" t="s">
        <v>287</v>
      </c>
      <c r="C111" s="145" t="s">
        <v>288</v>
      </c>
      <c r="D111" s="145" t="s">
        <v>290</v>
      </c>
      <c r="E111" s="146">
        <v>6</v>
      </c>
      <c r="F111" s="147">
        <v>1392</v>
      </c>
      <c r="G111" s="148">
        <v>431.6592</v>
      </c>
    </row>
    <row r="112" spans="1:7">
      <c r="A112" s="144">
        <v>39173</v>
      </c>
      <c r="B112" s="145" t="s">
        <v>287</v>
      </c>
      <c r="C112" s="145" t="s">
        <v>291</v>
      </c>
      <c r="D112" s="145" t="s">
        <v>292</v>
      </c>
      <c r="E112" s="146">
        <v>10</v>
      </c>
      <c r="F112" s="147">
        <v>1090</v>
      </c>
      <c r="G112" s="148">
        <v>330.815</v>
      </c>
    </row>
    <row r="113" spans="1:7">
      <c r="A113" s="144">
        <v>39173</v>
      </c>
      <c r="B113" s="145" t="s">
        <v>287</v>
      </c>
      <c r="C113" s="145" t="s">
        <v>291</v>
      </c>
      <c r="D113" s="145" t="s">
        <v>289</v>
      </c>
      <c r="E113" s="146">
        <v>6</v>
      </c>
      <c r="F113" s="147">
        <v>1350</v>
      </c>
      <c r="G113" s="148">
        <v>512.32500000000005</v>
      </c>
    </row>
    <row r="114" spans="1:7">
      <c r="A114" s="144">
        <v>39173</v>
      </c>
      <c r="B114" s="145" t="s">
        <v>287</v>
      </c>
      <c r="C114" s="145" t="s">
        <v>291</v>
      </c>
      <c r="D114" s="145" t="s">
        <v>290</v>
      </c>
      <c r="E114" s="146">
        <v>8</v>
      </c>
      <c r="F114" s="147">
        <v>1568</v>
      </c>
      <c r="G114" s="148">
        <v>681.92320000000007</v>
      </c>
    </row>
    <row r="115" spans="1:7">
      <c r="A115" s="144">
        <v>39173</v>
      </c>
      <c r="B115" s="145" t="s">
        <v>287</v>
      </c>
      <c r="C115" s="145" t="s">
        <v>293</v>
      </c>
      <c r="D115" s="145" t="s">
        <v>292</v>
      </c>
      <c r="E115" s="146">
        <v>7</v>
      </c>
      <c r="F115" s="147">
        <v>1925</v>
      </c>
      <c r="G115" s="148">
        <v>814.46749999999997</v>
      </c>
    </row>
    <row r="116" spans="1:7">
      <c r="A116" s="144">
        <v>39173</v>
      </c>
      <c r="B116" s="145" t="s">
        <v>287</v>
      </c>
      <c r="C116" s="145" t="s">
        <v>293</v>
      </c>
      <c r="D116" s="145" t="s">
        <v>289</v>
      </c>
      <c r="E116" s="146">
        <v>7</v>
      </c>
      <c r="F116" s="147">
        <v>1358</v>
      </c>
      <c r="G116" s="148">
        <v>543.87900000000002</v>
      </c>
    </row>
    <row r="117" spans="1:7">
      <c r="A117" s="144">
        <v>39173</v>
      </c>
      <c r="B117" s="145" t="s">
        <v>287</v>
      </c>
      <c r="C117" s="145" t="s">
        <v>293</v>
      </c>
      <c r="D117" s="145" t="s">
        <v>290</v>
      </c>
      <c r="E117" s="146">
        <v>6</v>
      </c>
      <c r="F117" s="147">
        <v>888</v>
      </c>
      <c r="G117" s="148">
        <v>359.28480000000002</v>
      </c>
    </row>
    <row r="118" spans="1:7">
      <c r="A118" s="144">
        <v>39173</v>
      </c>
      <c r="B118" s="145" t="s">
        <v>294</v>
      </c>
      <c r="C118" s="145" t="s">
        <v>288</v>
      </c>
      <c r="D118" s="145" t="s">
        <v>292</v>
      </c>
      <c r="E118" s="146">
        <v>9</v>
      </c>
      <c r="F118" s="147">
        <v>1845</v>
      </c>
      <c r="G118" s="148">
        <v>594.09</v>
      </c>
    </row>
    <row r="119" spans="1:7">
      <c r="A119" s="144">
        <v>39173</v>
      </c>
      <c r="B119" s="145" t="s">
        <v>294</v>
      </c>
      <c r="C119" s="145" t="s">
        <v>288</v>
      </c>
      <c r="D119" s="145" t="s">
        <v>289</v>
      </c>
      <c r="E119" s="146">
        <v>7</v>
      </c>
      <c r="F119" s="147">
        <v>1232</v>
      </c>
      <c r="G119" s="148">
        <v>403.48</v>
      </c>
    </row>
    <row r="120" spans="1:7">
      <c r="A120" s="144">
        <v>39173</v>
      </c>
      <c r="B120" s="145" t="s">
        <v>294</v>
      </c>
      <c r="C120" s="145" t="s">
        <v>288</v>
      </c>
      <c r="D120" s="145" t="s">
        <v>290</v>
      </c>
      <c r="E120" s="146">
        <v>9</v>
      </c>
      <c r="F120" s="147">
        <v>2232</v>
      </c>
      <c r="G120" s="148">
        <v>669.82319999999993</v>
      </c>
    </row>
    <row r="121" spans="1:7">
      <c r="A121" s="144">
        <v>39173</v>
      </c>
      <c r="B121" s="145" t="s">
        <v>294</v>
      </c>
      <c r="C121" s="145" t="s">
        <v>291</v>
      </c>
      <c r="D121" s="145" t="s">
        <v>292</v>
      </c>
      <c r="E121" s="146">
        <v>7</v>
      </c>
      <c r="F121" s="147">
        <v>2079</v>
      </c>
      <c r="G121" s="148">
        <v>719.54190000000006</v>
      </c>
    </row>
    <row r="122" spans="1:7">
      <c r="A122" s="144">
        <v>39173</v>
      </c>
      <c r="B122" s="145" t="s">
        <v>294</v>
      </c>
      <c r="C122" s="145" t="s">
        <v>291</v>
      </c>
      <c r="D122" s="145" t="s">
        <v>289</v>
      </c>
      <c r="E122" s="146">
        <v>8</v>
      </c>
      <c r="F122" s="147">
        <v>1640</v>
      </c>
      <c r="G122" s="148">
        <v>701.26400000000001</v>
      </c>
    </row>
    <row r="123" spans="1:7">
      <c r="A123" s="144">
        <v>39173</v>
      </c>
      <c r="B123" s="145" t="s">
        <v>294</v>
      </c>
      <c r="C123" s="145" t="s">
        <v>291</v>
      </c>
      <c r="D123" s="145" t="s">
        <v>290</v>
      </c>
      <c r="E123" s="146">
        <v>10</v>
      </c>
      <c r="F123" s="147">
        <v>2890</v>
      </c>
      <c r="G123" s="148">
        <v>951.96600000000012</v>
      </c>
    </row>
    <row r="124" spans="1:7">
      <c r="A124" s="144">
        <v>39173</v>
      </c>
      <c r="B124" s="145" t="s">
        <v>294</v>
      </c>
      <c r="C124" s="145" t="s">
        <v>293</v>
      </c>
      <c r="D124" s="145" t="s">
        <v>292</v>
      </c>
      <c r="E124" s="146">
        <v>8</v>
      </c>
      <c r="F124" s="147">
        <v>800</v>
      </c>
      <c r="G124" s="148">
        <v>288.64</v>
      </c>
    </row>
    <row r="125" spans="1:7">
      <c r="A125" s="144">
        <v>39173</v>
      </c>
      <c r="B125" s="145" t="s">
        <v>294</v>
      </c>
      <c r="C125" s="145" t="s">
        <v>293</v>
      </c>
      <c r="D125" s="145" t="s">
        <v>289</v>
      </c>
      <c r="E125" s="146">
        <v>10</v>
      </c>
      <c r="F125" s="147">
        <v>2460</v>
      </c>
      <c r="G125" s="148">
        <v>827.79000000000008</v>
      </c>
    </row>
    <row r="126" spans="1:7">
      <c r="A126" s="144">
        <v>39173</v>
      </c>
      <c r="B126" s="145" t="s">
        <v>294</v>
      </c>
      <c r="C126" s="145" t="s">
        <v>293</v>
      </c>
      <c r="D126" s="145" t="s">
        <v>290</v>
      </c>
      <c r="E126" s="146">
        <v>8</v>
      </c>
      <c r="F126" s="147">
        <v>1872</v>
      </c>
      <c r="G126" s="148">
        <v>702.37439999999992</v>
      </c>
    </row>
    <row r="127" spans="1:7">
      <c r="A127" s="144">
        <v>39173</v>
      </c>
      <c r="B127" s="145" t="s">
        <v>295</v>
      </c>
      <c r="C127" s="145" t="s">
        <v>288</v>
      </c>
      <c r="D127" s="145" t="s">
        <v>292</v>
      </c>
      <c r="E127" s="146">
        <v>7</v>
      </c>
      <c r="F127" s="147">
        <v>833</v>
      </c>
      <c r="G127" s="148">
        <v>267.22639999999996</v>
      </c>
    </row>
    <row r="128" spans="1:7">
      <c r="A128" s="144">
        <v>39173</v>
      </c>
      <c r="B128" s="145" t="s">
        <v>295</v>
      </c>
      <c r="C128" s="145" t="s">
        <v>288</v>
      </c>
      <c r="D128" s="145" t="s">
        <v>289</v>
      </c>
      <c r="E128" s="146">
        <v>7</v>
      </c>
      <c r="F128" s="147">
        <v>728</v>
      </c>
      <c r="G128" s="148">
        <v>231.14000000000001</v>
      </c>
    </row>
    <row r="129" spans="1:7">
      <c r="A129" s="144">
        <v>39173</v>
      </c>
      <c r="B129" s="145" t="s">
        <v>295</v>
      </c>
      <c r="C129" s="145" t="s">
        <v>288</v>
      </c>
      <c r="D129" s="145" t="s">
        <v>290</v>
      </c>
      <c r="E129" s="146">
        <v>7</v>
      </c>
      <c r="F129" s="147">
        <v>2100</v>
      </c>
      <c r="G129" s="148">
        <v>830.55000000000007</v>
      </c>
    </row>
    <row r="130" spans="1:7">
      <c r="A130" s="144">
        <v>39173</v>
      </c>
      <c r="B130" s="145" t="s">
        <v>295</v>
      </c>
      <c r="C130" s="145" t="s">
        <v>291</v>
      </c>
      <c r="D130" s="145" t="s">
        <v>292</v>
      </c>
      <c r="E130" s="146">
        <v>9</v>
      </c>
      <c r="F130" s="147">
        <v>2367</v>
      </c>
      <c r="G130" s="148">
        <v>1017.81</v>
      </c>
    </row>
    <row r="131" spans="1:7">
      <c r="A131" s="144">
        <v>39173</v>
      </c>
      <c r="B131" s="145" t="s">
        <v>295</v>
      </c>
      <c r="C131" s="145" t="s">
        <v>291</v>
      </c>
      <c r="D131" s="145" t="s">
        <v>289</v>
      </c>
      <c r="E131" s="146">
        <v>10</v>
      </c>
      <c r="F131" s="147">
        <v>2110</v>
      </c>
      <c r="G131" s="148">
        <v>700.30899999999997</v>
      </c>
    </row>
    <row r="132" spans="1:7">
      <c r="A132" s="144">
        <v>39173</v>
      </c>
      <c r="B132" s="145" t="s">
        <v>295</v>
      </c>
      <c r="C132" s="145" t="s">
        <v>291</v>
      </c>
      <c r="D132" s="145" t="s">
        <v>290</v>
      </c>
      <c r="E132" s="146">
        <v>8</v>
      </c>
      <c r="F132" s="147">
        <v>2072</v>
      </c>
      <c r="G132" s="148">
        <v>878.52800000000002</v>
      </c>
    </row>
    <row r="133" spans="1:7">
      <c r="A133" s="144">
        <v>39173</v>
      </c>
      <c r="B133" s="145" t="s">
        <v>295</v>
      </c>
      <c r="C133" s="145" t="s">
        <v>293</v>
      </c>
      <c r="D133" s="145" t="s">
        <v>292</v>
      </c>
      <c r="E133" s="146">
        <v>8</v>
      </c>
      <c r="F133" s="147">
        <v>1816</v>
      </c>
      <c r="G133" s="148">
        <v>746.19439999999997</v>
      </c>
    </row>
    <row r="134" spans="1:7">
      <c r="A134" s="144">
        <v>39173</v>
      </c>
      <c r="B134" s="145" t="s">
        <v>295</v>
      </c>
      <c r="C134" s="145" t="s">
        <v>293</v>
      </c>
      <c r="D134" s="145" t="s">
        <v>289</v>
      </c>
      <c r="E134" s="146">
        <v>8</v>
      </c>
      <c r="F134" s="147">
        <v>2152</v>
      </c>
      <c r="G134" s="148">
        <v>780.1</v>
      </c>
    </row>
    <row r="135" spans="1:7">
      <c r="A135" s="144">
        <v>39173</v>
      </c>
      <c r="B135" s="145" t="s">
        <v>295</v>
      </c>
      <c r="C135" s="145" t="s">
        <v>293</v>
      </c>
      <c r="D135" s="145" t="s">
        <v>290</v>
      </c>
      <c r="E135" s="146">
        <v>6</v>
      </c>
      <c r="F135" s="147">
        <v>1110</v>
      </c>
      <c r="G135" s="148">
        <v>493.17299999999994</v>
      </c>
    </row>
    <row r="136" spans="1:7">
      <c r="A136" s="144">
        <v>39173</v>
      </c>
      <c r="B136" s="145" t="s">
        <v>296</v>
      </c>
      <c r="C136" s="145" t="s">
        <v>288</v>
      </c>
      <c r="D136" s="145" t="s">
        <v>292</v>
      </c>
      <c r="E136" s="146">
        <v>7</v>
      </c>
      <c r="F136" s="147">
        <v>1064</v>
      </c>
      <c r="G136" s="148">
        <v>435.60159999999996</v>
      </c>
    </row>
    <row r="137" spans="1:7">
      <c r="A137" s="144">
        <v>39173</v>
      </c>
      <c r="B137" s="145" t="s">
        <v>296</v>
      </c>
      <c r="C137" s="145" t="s">
        <v>288</v>
      </c>
      <c r="D137" s="145" t="s">
        <v>289</v>
      </c>
      <c r="E137" s="146">
        <v>7</v>
      </c>
      <c r="F137" s="147">
        <v>805</v>
      </c>
      <c r="G137" s="148">
        <v>261.38349999999997</v>
      </c>
    </row>
    <row r="138" spans="1:7">
      <c r="A138" s="144">
        <v>39173</v>
      </c>
      <c r="B138" s="145" t="s">
        <v>296</v>
      </c>
      <c r="C138" s="145" t="s">
        <v>288</v>
      </c>
      <c r="D138" s="145" t="s">
        <v>290</v>
      </c>
      <c r="E138" s="146">
        <v>8</v>
      </c>
      <c r="F138" s="147">
        <v>1192</v>
      </c>
      <c r="G138" s="148">
        <v>422.08720000000005</v>
      </c>
    </row>
    <row r="139" spans="1:7">
      <c r="A139" s="144">
        <v>39173</v>
      </c>
      <c r="B139" s="145" t="s">
        <v>296</v>
      </c>
      <c r="C139" s="145" t="s">
        <v>291</v>
      </c>
      <c r="D139" s="145" t="s">
        <v>292</v>
      </c>
      <c r="E139" s="146">
        <v>7</v>
      </c>
      <c r="F139" s="147">
        <v>1085</v>
      </c>
      <c r="G139" s="148">
        <v>395.80799999999999</v>
      </c>
    </row>
    <row r="140" spans="1:7">
      <c r="A140" s="144">
        <v>39173</v>
      </c>
      <c r="B140" s="145" t="s">
        <v>296</v>
      </c>
      <c r="C140" s="145" t="s">
        <v>291</v>
      </c>
      <c r="D140" s="145" t="s">
        <v>289</v>
      </c>
      <c r="E140" s="146">
        <v>10</v>
      </c>
      <c r="F140" s="147">
        <v>2790</v>
      </c>
      <c r="G140" s="148">
        <v>1056.2939999999999</v>
      </c>
    </row>
    <row r="141" spans="1:7">
      <c r="A141" s="144">
        <v>39173</v>
      </c>
      <c r="B141" s="145" t="s">
        <v>296</v>
      </c>
      <c r="C141" s="145" t="s">
        <v>291</v>
      </c>
      <c r="D141" s="145" t="s">
        <v>290</v>
      </c>
      <c r="E141" s="146">
        <v>6</v>
      </c>
      <c r="F141" s="147">
        <v>1026</v>
      </c>
      <c r="G141" s="148">
        <v>366.48720000000003</v>
      </c>
    </row>
    <row r="142" spans="1:7">
      <c r="A142" s="144">
        <v>39173</v>
      </c>
      <c r="B142" s="145" t="s">
        <v>296</v>
      </c>
      <c r="C142" s="145" t="s">
        <v>293</v>
      </c>
      <c r="D142" s="145" t="s">
        <v>292</v>
      </c>
      <c r="E142" s="146">
        <v>8</v>
      </c>
      <c r="F142" s="147">
        <v>2256</v>
      </c>
      <c r="G142" s="148">
        <v>679.50720000000001</v>
      </c>
    </row>
    <row r="143" spans="1:7">
      <c r="A143" s="144">
        <v>39173</v>
      </c>
      <c r="B143" s="145" t="s">
        <v>296</v>
      </c>
      <c r="C143" s="145" t="s">
        <v>293</v>
      </c>
      <c r="D143" s="145" t="s">
        <v>289</v>
      </c>
      <c r="E143" s="146">
        <v>10</v>
      </c>
      <c r="F143" s="147">
        <v>1590</v>
      </c>
      <c r="G143" s="148">
        <v>584.48399999999992</v>
      </c>
    </row>
    <row r="144" spans="1:7">
      <c r="A144" s="144">
        <v>39173</v>
      </c>
      <c r="B144" s="145" t="s">
        <v>296</v>
      </c>
      <c r="C144" s="145" t="s">
        <v>293</v>
      </c>
      <c r="D144" s="145" t="s">
        <v>290</v>
      </c>
      <c r="E144" s="146">
        <v>6</v>
      </c>
      <c r="F144" s="147">
        <v>1788</v>
      </c>
      <c r="G144" s="148">
        <v>629.19719999999995</v>
      </c>
    </row>
    <row r="145" spans="1:7">
      <c r="A145" s="144">
        <v>39203</v>
      </c>
      <c r="B145" s="145" t="s">
        <v>287</v>
      </c>
      <c r="C145" s="145" t="s">
        <v>288</v>
      </c>
      <c r="D145" s="145" t="s">
        <v>292</v>
      </c>
      <c r="E145" s="146">
        <v>10</v>
      </c>
      <c r="F145" s="147">
        <v>2500</v>
      </c>
      <c r="G145" s="148">
        <v>821.00000000000011</v>
      </c>
    </row>
    <row r="146" spans="1:7">
      <c r="A146" s="144">
        <v>39203</v>
      </c>
      <c r="B146" s="145" t="s">
        <v>287</v>
      </c>
      <c r="C146" s="145" t="s">
        <v>288</v>
      </c>
      <c r="D146" s="145" t="s">
        <v>289</v>
      </c>
      <c r="E146" s="146">
        <v>7</v>
      </c>
      <c r="F146" s="147">
        <v>707</v>
      </c>
      <c r="G146" s="148">
        <v>294.67759999999998</v>
      </c>
    </row>
    <row r="147" spans="1:7">
      <c r="A147" s="144">
        <v>39203</v>
      </c>
      <c r="B147" s="145" t="s">
        <v>287</v>
      </c>
      <c r="C147" s="145" t="s">
        <v>288</v>
      </c>
      <c r="D147" s="145" t="s">
        <v>290</v>
      </c>
      <c r="E147" s="146">
        <v>8</v>
      </c>
      <c r="F147" s="147">
        <v>1808</v>
      </c>
      <c r="G147" s="148">
        <v>608.39200000000005</v>
      </c>
    </row>
    <row r="148" spans="1:7">
      <c r="A148" s="144">
        <v>39203</v>
      </c>
      <c r="B148" s="145" t="s">
        <v>287</v>
      </c>
      <c r="C148" s="145" t="s">
        <v>291</v>
      </c>
      <c r="D148" s="145" t="s">
        <v>292</v>
      </c>
      <c r="E148" s="146">
        <v>9</v>
      </c>
      <c r="F148" s="147">
        <v>2322</v>
      </c>
      <c r="G148" s="148">
        <v>912.08159999999998</v>
      </c>
    </row>
    <row r="149" spans="1:7">
      <c r="A149" s="144">
        <v>39203</v>
      </c>
      <c r="B149" s="145" t="s">
        <v>287</v>
      </c>
      <c r="C149" s="145" t="s">
        <v>291</v>
      </c>
      <c r="D149" s="145" t="s">
        <v>289</v>
      </c>
      <c r="E149" s="146">
        <v>9</v>
      </c>
      <c r="F149" s="147">
        <v>1197</v>
      </c>
      <c r="G149" s="148">
        <v>451.62810000000002</v>
      </c>
    </row>
    <row r="150" spans="1:7">
      <c r="A150" s="144">
        <v>39203</v>
      </c>
      <c r="B150" s="145" t="s">
        <v>287</v>
      </c>
      <c r="C150" s="145" t="s">
        <v>291</v>
      </c>
      <c r="D150" s="145" t="s">
        <v>290</v>
      </c>
      <c r="E150" s="146">
        <v>9</v>
      </c>
      <c r="F150" s="147">
        <v>2106</v>
      </c>
      <c r="G150" s="148">
        <v>908.73900000000003</v>
      </c>
    </row>
    <row r="151" spans="1:7">
      <c r="A151" s="144">
        <v>39203</v>
      </c>
      <c r="B151" s="145" t="s">
        <v>287</v>
      </c>
      <c r="C151" s="145" t="s">
        <v>293</v>
      </c>
      <c r="D151" s="145" t="s">
        <v>292</v>
      </c>
      <c r="E151" s="146">
        <v>10</v>
      </c>
      <c r="F151" s="147">
        <v>2610</v>
      </c>
      <c r="G151" s="148">
        <v>987.36300000000006</v>
      </c>
    </row>
    <row r="152" spans="1:7">
      <c r="A152" s="144">
        <v>39203</v>
      </c>
      <c r="B152" s="145" t="s">
        <v>287</v>
      </c>
      <c r="C152" s="145" t="s">
        <v>293</v>
      </c>
      <c r="D152" s="145" t="s">
        <v>289</v>
      </c>
      <c r="E152" s="146">
        <v>7</v>
      </c>
      <c r="F152" s="147">
        <v>1239</v>
      </c>
      <c r="G152" s="148">
        <v>443.06639999999999</v>
      </c>
    </row>
    <row r="153" spans="1:7">
      <c r="A153" s="144">
        <v>39203</v>
      </c>
      <c r="B153" s="145" t="s">
        <v>287</v>
      </c>
      <c r="C153" s="145" t="s">
        <v>293</v>
      </c>
      <c r="D153" s="145" t="s">
        <v>290</v>
      </c>
      <c r="E153" s="146">
        <v>9</v>
      </c>
      <c r="F153" s="147">
        <v>2574</v>
      </c>
      <c r="G153" s="148">
        <v>925.61039999999991</v>
      </c>
    </row>
    <row r="154" spans="1:7">
      <c r="A154" s="144">
        <v>39203</v>
      </c>
      <c r="B154" s="145" t="s">
        <v>294</v>
      </c>
      <c r="C154" s="145" t="s">
        <v>288</v>
      </c>
      <c r="D154" s="145" t="s">
        <v>292</v>
      </c>
      <c r="E154" s="146">
        <v>10</v>
      </c>
      <c r="F154" s="147">
        <v>3000</v>
      </c>
      <c r="G154" s="148">
        <v>1312.5</v>
      </c>
    </row>
    <row r="155" spans="1:7">
      <c r="A155" s="144">
        <v>39203</v>
      </c>
      <c r="B155" s="145" t="s">
        <v>294</v>
      </c>
      <c r="C155" s="145" t="s">
        <v>288</v>
      </c>
      <c r="D155" s="145" t="s">
        <v>289</v>
      </c>
      <c r="E155" s="146">
        <v>8</v>
      </c>
      <c r="F155" s="147">
        <v>1944</v>
      </c>
      <c r="G155" s="148">
        <v>724.91759999999999</v>
      </c>
    </row>
    <row r="156" spans="1:7">
      <c r="A156" s="144">
        <v>39203</v>
      </c>
      <c r="B156" s="145" t="s">
        <v>294</v>
      </c>
      <c r="C156" s="145" t="s">
        <v>288</v>
      </c>
      <c r="D156" s="145" t="s">
        <v>290</v>
      </c>
      <c r="E156" s="146">
        <v>10</v>
      </c>
      <c r="F156" s="147">
        <v>2760</v>
      </c>
      <c r="G156" s="148">
        <v>864.4319999999999</v>
      </c>
    </row>
    <row r="157" spans="1:7">
      <c r="A157" s="144">
        <v>39203</v>
      </c>
      <c r="B157" s="145" t="s">
        <v>294</v>
      </c>
      <c r="C157" s="145" t="s">
        <v>291</v>
      </c>
      <c r="D157" s="145" t="s">
        <v>292</v>
      </c>
      <c r="E157" s="146">
        <v>9</v>
      </c>
      <c r="F157" s="147">
        <v>2610</v>
      </c>
      <c r="G157" s="148">
        <v>1143.18</v>
      </c>
    </row>
    <row r="158" spans="1:7">
      <c r="A158" s="144">
        <v>39203</v>
      </c>
      <c r="B158" s="145" t="s">
        <v>294</v>
      </c>
      <c r="C158" s="145" t="s">
        <v>291</v>
      </c>
      <c r="D158" s="145" t="s">
        <v>289</v>
      </c>
      <c r="E158" s="146">
        <v>10</v>
      </c>
      <c r="F158" s="147">
        <v>1500</v>
      </c>
      <c r="G158" s="148">
        <v>508.2</v>
      </c>
    </row>
    <row r="159" spans="1:7">
      <c r="A159" s="144">
        <v>39203</v>
      </c>
      <c r="B159" s="145" t="s">
        <v>294</v>
      </c>
      <c r="C159" s="145" t="s">
        <v>291</v>
      </c>
      <c r="D159" s="145" t="s">
        <v>290</v>
      </c>
      <c r="E159" s="146">
        <v>6</v>
      </c>
      <c r="F159" s="147">
        <v>618</v>
      </c>
      <c r="G159" s="148">
        <v>237.06479999999999</v>
      </c>
    </row>
    <row r="160" spans="1:7">
      <c r="A160" s="144">
        <v>39203</v>
      </c>
      <c r="B160" s="145" t="s">
        <v>294</v>
      </c>
      <c r="C160" s="145" t="s">
        <v>293</v>
      </c>
      <c r="D160" s="145" t="s">
        <v>292</v>
      </c>
      <c r="E160" s="146">
        <v>7</v>
      </c>
      <c r="F160" s="147">
        <v>1043</v>
      </c>
      <c r="G160" s="148">
        <v>345.65019999999998</v>
      </c>
    </row>
    <row r="161" spans="1:7">
      <c r="A161" s="144">
        <v>39203</v>
      </c>
      <c r="B161" s="145" t="s">
        <v>294</v>
      </c>
      <c r="C161" s="145" t="s">
        <v>293</v>
      </c>
      <c r="D161" s="145" t="s">
        <v>289</v>
      </c>
      <c r="E161" s="146">
        <v>8</v>
      </c>
      <c r="F161" s="147">
        <v>1896</v>
      </c>
      <c r="G161" s="148">
        <v>680.28480000000002</v>
      </c>
    </row>
    <row r="162" spans="1:7">
      <c r="A162" s="144">
        <v>39203</v>
      </c>
      <c r="B162" s="145" t="s">
        <v>294</v>
      </c>
      <c r="C162" s="145" t="s">
        <v>293</v>
      </c>
      <c r="D162" s="145" t="s">
        <v>290</v>
      </c>
      <c r="E162" s="146">
        <v>10</v>
      </c>
      <c r="F162" s="147">
        <v>1030</v>
      </c>
      <c r="G162" s="148">
        <v>354.73199999999997</v>
      </c>
    </row>
    <row r="163" spans="1:7">
      <c r="A163" s="144">
        <v>39203</v>
      </c>
      <c r="B163" s="145" t="s">
        <v>295</v>
      </c>
      <c r="C163" s="145" t="s">
        <v>288</v>
      </c>
      <c r="D163" s="145" t="s">
        <v>292</v>
      </c>
      <c r="E163" s="146">
        <v>7</v>
      </c>
      <c r="F163" s="147">
        <v>1911</v>
      </c>
      <c r="G163" s="148">
        <v>724.46010000000001</v>
      </c>
    </row>
    <row r="164" spans="1:7">
      <c r="A164" s="144">
        <v>39203</v>
      </c>
      <c r="B164" s="145" t="s">
        <v>295</v>
      </c>
      <c r="C164" s="145" t="s">
        <v>288</v>
      </c>
      <c r="D164" s="145" t="s">
        <v>289</v>
      </c>
      <c r="E164" s="146">
        <v>9</v>
      </c>
      <c r="F164" s="147">
        <v>2547</v>
      </c>
      <c r="G164" s="148">
        <v>905.96789999999999</v>
      </c>
    </row>
    <row r="165" spans="1:7">
      <c r="A165" s="144">
        <v>39203</v>
      </c>
      <c r="B165" s="145" t="s">
        <v>295</v>
      </c>
      <c r="C165" s="145" t="s">
        <v>288</v>
      </c>
      <c r="D165" s="145" t="s">
        <v>290</v>
      </c>
      <c r="E165" s="146">
        <v>6</v>
      </c>
      <c r="F165" s="147">
        <v>780</v>
      </c>
      <c r="G165" s="148">
        <v>304.59000000000003</v>
      </c>
    </row>
    <row r="166" spans="1:7">
      <c r="A166" s="144">
        <v>39203</v>
      </c>
      <c r="B166" s="145" t="s">
        <v>295</v>
      </c>
      <c r="C166" s="145" t="s">
        <v>291</v>
      </c>
      <c r="D166" s="145" t="s">
        <v>292</v>
      </c>
      <c r="E166" s="146">
        <v>9</v>
      </c>
      <c r="F166" s="147">
        <v>1305</v>
      </c>
      <c r="G166" s="148">
        <v>400.37400000000002</v>
      </c>
    </row>
    <row r="167" spans="1:7">
      <c r="A167" s="144">
        <v>39203</v>
      </c>
      <c r="B167" s="145" t="s">
        <v>295</v>
      </c>
      <c r="C167" s="145" t="s">
        <v>291</v>
      </c>
      <c r="D167" s="145" t="s">
        <v>289</v>
      </c>
      <c r="E167" s="146">
        <v>7</v>
      </c>
      <c r="F167" s="147">
        <v>1820</v>
      </c>
      <c r="G167" s="148">
        <v>732.73199999999997</v>
      </c>
    </row>
    <row r="168" spans="1:7">
      <c r="A168" s="144">
        <v>39203</v>
      </c>
      <c r="B168" s="145" t="s">
        <v>295</v>
      </c>
      <c r="C168" s="145" t="s">
        <v>291</v>
      </c>
      <c r="D168" s="145" t="s">
        <v>290</v>
      </c>
      <c r="E168" s="146">
        <v>8</v>
      </c>
      <c r="F168" s="147">
        <v>1904</v>
      </c>
      <c r="G168" s="148">
        <v>643.93280000000004</v>
      </c>
    </row>
    <row r="169" spans="1:7">
      <c r="A169" s="144">
        <v>39203</v>
      </c>
      <c r="B169" s="145" t="s">
        <v>295</v>
      </c>
      <c r="C169" s="145" t="s">
        <v>293</v>
      </c>
      <c r="D169" s="145" t="s">
        <v>292</v>
      </c>
      <c r="E169" s="146">
        <v>9</v>
      </c>
      <c r="F169" s="147">
        <v>1512</v>
      </c>
      <c r="G169" s="148">
        <v>503.34479999999996</v>
      </c>
    </row>
    <row r="170" spans="1:7">
      <c r="A170" s="144">
        <v>39203</v>
      </c>
      <c r="B170" s="145" t="s">
        <v>295</v>
      </c>
      <c r="C170" s="145" t="s">
        <v>293</v>
      </c>
      <c r="D170" s="145" t="s">
        <v>289</v>
      </c>
      <c r="E170" s="146">
        <v>10</v>
      </c>
      <c r="F170" s="147">
        <v>1640</v>
      </c>
      <c r="G170" s="148">
        <v>611.88400000000001</v>
      </c>
    </row>
    <row r="171" spans="1:7">
      <c r="A171" s="144">
        <v>39203</v>
      </c>
      <c r="B171" s="145" t="s">
        <v>295</v>
      </c>
      <c r="C171" s="145" t="s">
        <v>293</v>
      </c>
      <c r="D171" s="145" t="s">
        <v>290</v>
      </c>
      <c r="E171" s="146">
        <v>7</v>
      </c>
      <c r="F171" s="147">
        <v>763</v>
      </c>
      <c r="G171" s="148">
        <v>333.27840000000003</v>
      </c>
    </row>
    <row r="172" spans="1:7">
      <c r="A172" s="144">
        <v>39203</v>
      </c>
      <c r="B172" s="145" t="s">
        <v>296</v>
      </c>
      <c r="C172" s="145" t="s">
        <v>288</v>
      </c>
      <c r="D172" s="145" t="s">
        <v>292</v>
      </c>
      <c r="E172" s="146">
        <v>10</v>
      </c>
      <c r="F172" s="147">
        <v>1120</v>
      </c>
      <c r="G172" s="148">
        <v>408.01600000000002</v>
      </c>
    </row>
    <row r="173" spans="1:7">
      <c r="A173" s="144">
        <v>39203</v>
      </c>
      <c r="B173" s="145" t="s">
        <v>296</v>
      </c>
      <c r="C173" s="145" t="s">
        <v>288</v>
      </c>
      <c r="D173" s="145" t="s">
        <v>289</v>
      </c>
      <c r="E173" s="146">
        <v>6</v>
      </c>
      <c r="F173" s="147">
        <v>1056</v>
      </c>
      <c r="G173" s="148">
        <v>362.10239999999999</v>
      </c>
    </row>
    <row r="174" spans="1:7">
      <c r="A174" s="144">
        <v>39203</v>
      </c>
      <c r="B174" s="145" t="s">
        <v>296</v>
      </c>
      <c r="C174" s="145" t="s">
        <v>288</v>
      </c>
      <c r="D174" s="145" t="s">
        <v>290</v>
      </c>
      <c r="E174" s="146">
        <v>9</v>
      </c>
      <c r="F174" s="147">
        <v>1314</v>
      </c>
      <c r="G174" s="148">
        <v>451.2276</v>
      </c>
    </row>
    <row r="175" spans="1:7">
      <c r="A175" s="144">
        <v>39203</v>
      </c>
      <c r="B175" s="145" t="s">
        <v>296</v>
      </c>
      <c r="C175" s="145" t="s">
        <v>291</v>
      </c>
      <c r="D175" s="145" t="s">
        <v>292</v>
      </c>
      <c r="E175" s="146">
        <v>10</v>
      </c>
      <c r="F175" s="147">
        <v>2410</v>
      </c>
      <c r="G175" s="148">
        <v>777.94799999999998</v>
      </c>
    </row>
    <row r="176" spans="1:7">
      <c r="A176" s="144">
        <v>39203</v>
      </c>
      <c r="B176" s="145" t="s">
        <v>296</v>
      </c>
      <c r="C176" s="145" t="s">
        <v>291</v>
      </c>
      <c r="D176" s="145" t="s">
        <v>289</v>
      </c>
      <c r="E176" s="146">
        <v>10</v>
      </c>
      <c r="F176" s="147">
        <v>1940</v>
      </c>
      <c r="G176" s="148">
        <v>820.23199999999997</v>
      </c>
    </row>
    <row r="177" spans="1:7">
      <c r="A177" s="144">
        <v>39203</v>
      </c>
      <c r="B177" s="145" t="s">
        <v>296</v>
      </c>
      <c r="C177" s="145" t="s">
        <v>291</v>
      </c>
      <c r="D177" s="145" t="s">
        <v>290</v>
      </c>
      <c r="E177" s="146">
        <v>9</v>
      </c>
      <c r="F177" s="147">
        <v>2268</v>
      </c>
      <c r="G177" s="148">
        <v>972.29160000000002</v>
      </c>
    </row>
    <row r="178" spans="1:7">
      <c r="A178" s="144">
        <v>39203</v>
      </c>
      <c r="B178" s="145" t="s">
        <v>296</v>
      </c>
      <c r="C178" s="145" t="s">
        <v>293</v>
      </c>
      <c r="D178" s="145" t="s">
        <v>292</v>
      </c>
      <c r="E178" s="146">
        <v>7</v>
      </c>
      <c r="F178" s="147">
        <v>903</v>
      </c>
      <c r="G178" s="148">
        <v>324.26729999999998</v>
      </c>
    </row>
    <row r="179" spans="1:7">
      <c r="A179" s="144">
        <v>39203</v>
      </c>
      <c r="B179" s="145" t="s">
        <v>296</v>
      </c>
      <c r="C179" s="145" t="s">
        <v>293</v>
      </c>
      <c r="D179" s="145" t="s">
        <v>289</v>
      </c>
      <c r="E179" s="146">
        <v>6</v>
      </c>
      <c r="F179" s="147">
        <v>1596</v>
      </c>
      <c r="G179" s="148">
        <v>491.24880000000002</v>
      </c>
    </row>
    <row r="180" spans="1:7">
      <c r="A180" s="144">
        <v>39203</v>
      </c>
      <c r="B180" s="145" t="s">
        <v>296</v>
      </c>
      <c r="C180" s="145" t="s">
        <v>293</v>
      </c>
      <c r="D180" s="145" t="s">
        <v>290</v>
      </c>
      <c r="E180" s="146">
        <v>10</v>
      </c>
      <c r="F180" s="147">
        <v>2240</v>
      </c>
      <c r="G180" s="148">
        <v>721.952</v>
      </c>
    </row>
    <row r="181" spans="1:7">
      <c r="A181" s="144">
        <v>39234</v>
      </c>
      <c r="B181" s="145" t="s">
        <v>287</v>
      </c>
      <c r="C181" s="145" t="s">
        <v>288</v>
      </c>
      <c r="D181" s="145" t="s">
        <v>292</v>
      </c>
      <c r="E181" s="146">
        <v>7</v>
      </c>
      <c r="F181" s="147">
        <v>1134</v>
      </c>
      <c r="G181" s="148">
        <v>479.79539999999997</v>
      </c>
    </row>
    <row r="182" spans="1:7">
      <c r="A182" s="144">
        <v>39234</v>
      </c>
      <c r="B182" s="145" t="s">
        <v>287</v>
      </c>
      <c r="C182" s="145" t="s">
        <v>288</v>
      </c>
      <c r="D182" s="145" t="s">
        <v>289</v>
      </c>
      <c r="E182" s="146">
        <v>10</v>
      </c>
      <c r="F182" s="147">
        <v>1600</v>
      </c>
      <c r="G182" s="148">
        <v>565.43999999999994</v>
      </c>
    </row>
    <row r="183" spans="1:7">
      <c r="A183" s="144">
        <v>39234</v>
      </c>
      <c r="B183" s="145" t="s">
        <v>287</v>
      </c>
      <c r="C183" s="145" t="s">
        <v>288</v>
      </c>
      <c r="D183" s="145" t="s">
        <v>290</v>
      </c>
      <c r="E183" s="146">
        <v>9</v>
      </c>
      <c r="F183" s="147">
        <v>2646</v>
      </c>
      <c r="G183" s="148">
        <v>1161.3294000000001</v>
      </c>
    </row>
    <row r="184" spans="1:7">
      <c r="A184" s="144">
        <v>39234</v>
      </c>
      <c r="B184" s="145" t="s">
        <v>287</v>
      </c>
      <c r="C184" s="145" t="s">
        <v>291</v>
      </c>
      <c r="D184" s="145" t="s">
        <v>292</v>
      </c>
      <c r="E184" s="146">
        <v>7</v>
      </c>
      <c r="F184" s="147">
        <v>1470</v>
      </c>
      <c r="G184" s="148">
        <v>559.33500000000004</v>
      </c>
    </row>
    <row r="185" spans="1:7">
      <c r="A185" s="144">
        <v>39234</v>
      </c>
      <c r="B185" s="145" t="s">
        <v>287</v>
      </c>
      <c r="C185" s="145" t="s">
        <v>291</v>
      </c>
      <c r="D185" s="145" t="s">
        <v>289</v>
      </c>
      <c r="E185" s="146">
        <v>10</v>
      </c>
      <c r="F185" s="147">
        <v>2960</v>
      </c>
      <c r="G185" s="148">
        <v>1198.2080000000001</v>
      </c>
    </row>
    <row r="186" spans="1:7">
      <c r="A186" s="144">
        <v>39234</v>
      </c>
      <c r="B186" s="145" t="s">
        <v>287</v>
      </c>
      <c r="C186" s="145" t="s">
        <v>291</v>
      </c>
      <c r="D186" s="145" t="s">
        <v>290</v>
      </c>
      <c r="E186" s="146">
        <v>8</v>
      </c>
      <c r="F186" s="147">
        <v>1512</v>
      </c>
      <c r="G186" s="148">
        <v>607.06799999999998</v>
      </c>
    </row>
    <row r="187" spans="1:7">
      <c r="A187" s="144">
        <v>39234</v>
      </c>
      <c r="B187" s="145" t="s">
        <v>287</v>
      </c>
      <c r="C187" s="145" t="s">
        <v>293</v>
      </c>
      <c r="D187" s="145" t="s">
        <v>292</v>
      </c>
      <c r="E187" s="146">
        <v>10</v>
      </c>
      <c r="F187" s="147">
        <v>2520</v>
      </c>
      <c r="G187" s="148">
        <v>867.38400000000001</v>
      </c>
    </row>
    <row r="188" spans="1:7">
      <c r="A188" s="144">
        <v>39234</v>
      </c>
      <c r="B188" s="145" t="s">
        <v>287</v>
      </c>
      <c r="C188" s="145" t="s">
        <v>293</v>
      </c>
      <c r="D188" s="145" t="s">
        <v>289</v>
      </c>
      <c r="E188" s="146">
        <v>9</v>
      </c>
      <c r="F188" s="147">
        <v>1026</v>
      </c>
      <c r="G188" s="148">
        <v>435.22920000000005</v>
      </c>
    </row>
    <row r="189" spans="1:7">
      <c r="A189" s="144">
        <v>39234</v>
      </c>
      <c r="B189" s="145" t="s">
        <v>287</v>
      </c>
      <c r="C189" s="145" t="s">
        <v>293</v>
      </c>
      <c r="D189" s="145" t="s">
        <v>290</v>
      </c>
      <c r="E189" s="146">
        <v>8</v>
      </c>
      <c r="F189" s="147">
        <v>1320</v>
      </c>
      <c r="G189" s="148">
        <v>431.50800000000004</v>
      </c>
    </row>
    <row r="190" spans="1:7">
      <c r="A190" s="144">
        <v>39234</v>
      </c>
      <c r="B190" s="145" t="s">
        <v>294</v>
      </c>
      <c r="C190" s="145" t="s">
        <v>288</v>
      </c>
      <c r="D190" s="145" t="s">
        <v>292</v>
      </c>
      <c r="E190" s="146">
        <v>10</v>
      </c>
      <c r="F190" s="147">
        <v>2840</v>
      </c>
      <c r="G190" s="148">
        <v>1112.9960000000001</v>
      </c>
    </row>
    <row r="191" spans="1:7">
      <c r="A191" s="144">
        <v>39234</v>
      </c>
      <c r="B191" s="145" t="s">
        <v>294</v>
      </c>
      <c r="C191" s="145" t="s">
        <v>288</v>
      </c>
      <c r="D191" s="145" t="s">
        <v>289</v>
      </c>
      <c r="E191" s="146">
        <v>8</v>
      </c>
      <c r="F191" s="147">
        <v>1280</v>
      </c>
      <c r="G191" s="148">
        <v>546.17600000000004</v>
      </c>
    </row>
    <row r="192" spans="1:7">
      <c r="A192" s="144">
        <v>39234</v>
      </c>
      <c r="B192" s="145" t="s">
        <v>294</v>
      </c>
      <c r="C192" s="145" t="s">
        <v>288</v>
      </c>
      <c r="D192" s="145" t="s">
        <v>290</v>
      </c>
      <c r="E192" s="146">
        <v>7</v>
      </c>
      <c r="F192" s="147">
        <v>1666</v>
      </c>
      <c r="G192" s="148">
        <v>524.95659999999998</v>
      </c>
    </row>
    <row r="193" spans="1:7">
      <c r="A193" s="144">
        <v>39234</v>
      </c>
      <c r="B193" s="145" t="s">
        <v>294</v>
      </c>
      <c r="C193" s="145" t="s">
        <v>291</v>
      </c>
      <c r="D193" s="145" t="s">
        <v>292</v>
      </c>
      <c r="E193" s="146">
        <v>7</v>
      </c>
      <c r="F193" s="147">
        <v>1435</v>
      </c>
      <c r="G193" s="148">
        <v>441.69300000000004</v>
      </c>
    </row>
    <row r="194" spans="1:7">
      <c r="A194" s="144">
        <v>39234</v>
      </c>
      <c r="B194" s="145" t="s">
        <v>294</v>
      </c>
      <c r="C194" s="145" t="s">
        <v>291</v>
      </c>
      <c r="D194" s="145" t="s">
        <v>289</v>
      </c>
      <c r="E194" s="146">
        <v>6</v>
      </c>
      <c r="F194" s="147">
        <v>942</v>
      </c>
      <c r="G194" s="148">
        <v>405.71940000000001</v>
      </c>
    </row>
    <row r="195" spans="1:7">
      <c r="A195" s="144">
        <v>39234</v>
      </c>
      <c r="B195" s="145" t="s">
        <v>294</v>
      </c>
      <c r="C195" s="145" t="s">
        <v>291</v>
      </c>
      <c r="D195" s="145" t="s">
        <v>290</v>
      </c>
      <c r="E195" s="146">
        <v>9</v>
      </c>
      <c r="F195" s="147">
        <v>1764</v>
      </c>
      <c r="G195" s="148">
        <v>635.21639999999991</v>
      </c>
    </row>
    <row r="196" spans="1:7">
      <c r="A196" s="144">
        <v>39234</v>
      </c>
      <c r="B196" s="145" t="s">
        <v>294</v>
      </c>
      <c r="C196" s="145" t="s">
        <v>293</v>
      </c>
      <c r="D196" s="145" t="s">
        <v>292</v>
      </c>
      <c r="E196" s="146">
        <v>10</v>
      </c>
      <c r="F196" s="147">
        <v>2750</v>
      </c>
      <c r="G196" s="148">
        <v>1006.225</v>
      </c>
    </row>
    <row r="197" spans="1:7">
      <c r="A197" s="144">
        <v>39234</v>
      </c>
      <c r="B197" s="145" t="s">
        <v>294</v>
      </c>
      <c r="C197" s="145" t="s">
        <v>293</v>
      </c>
      <c r="D197" s="145" t="s">
        <v>289</v>
      </c>
      <c r="E197" s="146">
        <v>8</v>
      </c>
      <c r="F197" s="147">
        <v>1552</v>
      </c>
      <c r="G197" s="148">
        <v>661.30719999999997</v>
      </c>
    </row>
    <row r="198" spans="1:7">
      <c r="A198" s="144">
        <v>39234</v>
      </c>
      <c r="B198" s="145" t="s">
        <v>294</v>
      </c>
      <c r="C198" s="145" t="s">
        <v>293</v>
      </c>
      <c r="D198" s="145" t="s">
        <v>290</v>
      </c>
      <c r="E198" s="146">
        <v>10</v>
      </c>
      <c r="F198" s="147">
        <v>1740</v>
      </c>
      <c r="G198" s="148">
        <v>595.77599999999995</v>
      </c>
    </row>
    <row r="199" spans="1:7">
      <c r="A199" s="144">
        <v>39234</v>
      </c>
      <c r="B199" s="145" t="s">
        <v>295</v>
      </c>
      <c r="C199" s="145" t="s">
        <v>288</v>
      </c>
      <c r="D199" s="145" t="s">
        <v>292</v>
      </c>
      <c r="E199" s="146">
        <v>7</v>
      </c>
      <c r="F199" s="147">
        <v>868</v>
      </c>
      <c r="G199" s="148">
        <v>297.89760000000001</v>
      </c>
    </row>
    <row r="200" spans="1:7">
      <c r="A200" s="144">
        <v>39234</v>
      </c>
      <c r="B200" s="145" t="s">
        <v>295</v>
      </c>
      <c r="C200" s="145" t="s">
        <v>288</v>
      </c>
      <c r="D200" s="145" t="s">
        <v>289</v>
      </c>
      <c r="E200" s="146">
        <v>10</v>
      </c>
      <c r="F200" s="147">
        <v>2960</v>
      </c>
      <c r="G200" s="148">
        <v>1091.944</v>
      </c>
    </row>
    <row r="201" spans="1:7">
      <c r="A201" s="144">
        <v>39234</v>
      </c>
      <c r="B201" s="145" t="s">
        <v>295</v>
      </c>
      <c r="C201" s="145" t="s">
        <v>288</v>
      </c>
      <c r="D201" s="145" t="s">
        <v>290</v>
      </c>
      <c r="E201" s="146">
        <v>8</v>
      </c>
      <c r="F201" s="147">
        <v>1736</v>
      </c>
      <c r="G201" s="148">
        <v>667.49199999999996</v>
      </c>
    </row>
    <row r="202" spans="1:7">
      <c r="A202" s="144">
        <v>39234</v>
      </c>
      <c r="B202" s="145" t="s">
        <v>295</v>
      </c>
      <c r="C202" s="145" t="s">
        <v>291</v>
      </c>
      <c r="D202" s="145" t="s">
        <v>292</v>
      </c>
      <c r="E202" s="146">
        <v>8</v>
      </c>
      <c r="F202" s="147">
        <v>1200</v>
      </c>
      <c r="G202" s="148">
        <v>459.24</v>
      </c>
    </row>
    <row r="203" spans="1:7">
      <c r="A203" s="144">
        <v>39234</v>
      </c>
      <c r="B203" s="145" t="s">
        <v>295</v>
      </c>
      <c r="C203" s="145" t="s">
        <v>291</v>
      </c>
      <c r="D203" s="145" t="s">
        <v>289</v>
      </c>
      <c r="E203" s="146">
        <v>10</v>
      </c>
      <c r="F203" s="147">
        <v>1590</v>
      </c>
      <c r="G203" s="148">
        <v>563.01900000000001</v>
      </c>
    </row>
    <row r="204" spans="1:7">
      <c r="A204" s="144">
        <v>39234</v>
      </c>
      <c r="B204" s="145" t="s">
        <v>295</v>
      </c>
      <c r="C204" s="145" t="s">
        <v>291</v>
      </c>
      <c r="D204" s="145" t="s">
        <v>290</v>
      </c>
      <c r="E204" s="146">
        <v>9</v>
      </c>
      <c r="F204" s="147">
        <v>1485</v>
      </c>
      <c r="G204" s="148">
        <v>641.52</v>
      </c>
    </row>
    <row r="205" spans="1:7">
      <c r="A205" s="144">
        <v>39234</v>
      </c>
      <c r="B205" s="145" t="s">
        <v>295</v>
      </c>
      <c r="C205" s="145" t="s">
        <v>293</v>
      </c>
      <c r="D205" s="145" t="s">
        <v>292</v>
      </c>
      <c r="E205" s="146">
        <v>8</v>
      </c>
      <c r="F205" s="147">
        <v>2080</v>
      </c>
      <c r="G205" s="148">
        <v>691.6</v>
      </c>
    </row>
    <row r="206" spans="1:7">
      <c r="A206" s="144">
        <v>39234</v>
      </c>
      <c r="B206" s="145" t="s">
        <v>295</v>
      </c>
      <c r="C206" s="145" t="s">
        <v>293</v>
      </c>
      <c r="D206" s="145" t="s">
        <v>289</v>
      </c>
      <c r="E206" s="146">
        <v>10</v>
      </c>
      <c r="F206" s="147">
        <v>2710</v>
      </c>
      <c r="G206" s="148">
        <v>1109.203</v>
      </c>
    </row>
    <row r="207" spans="1:7">
      <c r="A207" s="144">
        <v>39234</v>
      </c>
      <c r="B207" s="145" t="s">
        <v>295</v>
      </c>
      <c r="C207" s="145" t="s">
        <v>293</v>
      </c>
      <c r="D207" s="145" t="s">
        <v>290</v>
      </c>
      <c r="E207" s="146">
        <v>8</v>
      </c>
      <c r="F207" s="147">
        <v>2096</v>
      </c>
      <c r="G207" s="148">
        <v>763.78240000000005</v>
      </c>
    </row>
    <row r="208" spans="1:7">
      <c r="A208" s="144">
        <v>39234</v>
      </c>
      <c r="B208" s="145" t="s">
        <v>296</v>
      </c>
      <c r="C208" s="145" t="s">
        <v>288</v>
      </c>
      <c r="D208" s="145" t="s">
        <v>292</v>
      </c>
      <c r="E208" s="146">
        <v>10</v>
      </c>
      <c r="F208" s="147">
        <v>1070</v>
      </c>
      <c r="G208" s="148">
        <v>395.15100000000001</v>
      </c>
    </row>
    <row r="209" spans="1:7">
      <c r="A209" s="144">
        <v>39234</v>
      </c>
      <c r="B209" s="145" t="s">
        <v>296</v>
      </c>
      <c r="C209" s="145" t="s">
        <v>288</v>
      </c>
      <c r="D209" s="145" t="s">
        <v>289</v>
      </c>
      <c r="E209" s="146">
        <v>9</v>
      </c>
      <c r="F209" s="147">
        <v>2007</v>
      </c>
      <c r="G209" s="148">
        <v>894.11850000000004</v>
      </c>
    </row>
    <row r="210" spans="1:7">
      <c r="A210" s="144">
        <v>39234</v>
      </c>
      <c r="B210" s="145" t="s">
        <v>296</v>
      </c>
      <c r="C210" s="145" t="s">
        <v>288</v>
      </c>
      <c r="D210" s="145" t="s">
        <v>290</v>
      </c>
      <c r="E210" s="146">
        <v>10</v>
      </c>
      <c r="F210" s="147">
        <v>1420</v>
      </c>
      <c r="G210" s="148">
        <v>574.24799999999993</v>
      </c>
    </row>
    <row r="211" spans="1:7">
      <c r="A211" s="144">
        <v>39234</v>
      </c>
      <c r="B211" s="145" t="s">
        <v>296</v>
      </c>
      <c r="C211" s="145" t="s">
        <v>291</v>
      </c>
      <c r="D211" s="145" t="s">
        <v>292</v>
      </c>
      <c r="E211" s="146">
        <v>6</v>
      </c>
      <c r="F211" s="147">
        <v>738</v>
      </c>
      <c r="G211" s="148">
        <v>312.3954</v>
      </c>
    </row>
    <row r="212" spans="1:7">
      <c r="A212" s="144">
        <v>39234</v>
      </c>
      <c r="B212" s="145" t="s">
        <v>296</v>
      </c>
      <c r="C212" s="145" t="s">
        <v>291</v>
      </c>
      <c r="D212" s="145" t="s">
        <v>289</v>
      </c>
      <c r="E212" s="146">
        <v>9</v>
      </c>
      <c r="F212" s="147">
        <v>2007</v>
      </c>
      <c r="G212" s="148">
        <v>669.33450000000005</v>
      </c>
    </row>
    <row r="213" spans="1:7">
      <c r="A213" s="144">
        <v>39234</v>
      </c>
      <c r="B213" s="145" t="s">
        <v>296</v>
      </c>
      <c r="C213" s="145" t="s">
        <v>291</v>
      </c>
      <c r="D213" s="145" t="s">
        <v>290</v>
      </c>
      <c r="E213" s="146">
        <v>8</v>
      </c>
      <c r="F213" s="147">
        <v>1304</v>
      </c>
      <c r="G213" s="148">
        <v>505.82160000000005</v>
      </c>
    </row>
    <row r="214" spans="1:7">
      <c r="A214" s="144">
        <v>39234</v>
      </c>
      <c r="B214" s="145" t="s">
        <v>296</v>
      </c>
      <c r="C214" s="145" t="s">
        <v>293</v>
      </c>
      <c r="D214" s="145" t="s">
        <v>292</v>
      </c>
      <c r="E214" s="146">
        <v>8</v>
      </c>
      <c r="F214" s="147">
        <v>1880</v>
      </c>
      <c r="G214" s="148">
        <v>698.42</v>
      </c>
    </row>
    <row r="215" spans="1:7">
      <c r="A215" s="144">
        <v>39234</v>
      </c>
      <c r="B215" s="145" t="s">
        <v>296</v>
      </c>
      <c r="C215" s="145" t="s">
        <v>293</v>
      </c>
      <c r="D215" s="145" t="s">
        <v>289</v>
      </c>
      <c r="E215" s="146">
        <v>8</v>
      </c>
      <c r="F215" s="147">
        <v>984</v>
      </c>
      <c r="G215" s="148">
        <v>426.46559999999999</v>
      </c>
    </row>
    <row r="216" spans="1:7">
      <c r="A216" s="144">
        <v>39234</v>
      </c>
      <c r="B216" s="145" t="s">
        <v>296</v>
      </c>
      <c r="C216" s="145" t="s">
        <v>293</v>
      </c>
      <c r="D216" s="145" t="s">
        <v>290</v>
      </c>
      <c r="E216" s="146">
        <v>7</v>
      </c>
      <c r="F216" s="147">
        <v>2065</v>
      </c>
      <c r="G216" s="148">
        <v>811.13199999999995</v>
      </c>
    </row>
    <row r="217" spans="1:7">
      <c r="A217" s="144">
        <v>39264</v>
      </c>
      <c r="B217" s="145" t="s">
        <v>287</v>
      </c>
      <c r="C217" s="145" t="s">
        <v>288</v>
      </c>
      <c r="D217" s="145" t="s">
        <v>292</v>
      </c>
      <c r="E217" s="146">
        <v>10</v>
      </c>
      <c r="F217" s="147">
        <v>1110</v>
      </c>
      <c r="G217" s="148">
        <v>356.53199999999998</v>
      </c>
    </row>
    <row r="218" spans="1:7">
      <c r="A218" s="144">
        <v>39264</v>
      </c>
      <c r="B218" s="145" t="s">
        <v>287</v>
      </c>
      <c r="C218" s="145" t="s">
        <v>288</v>
      </c>
      <c r="D218" s="145" t="s">
        <v>289</v>
      </c>
      <c r="E218" s="146">
        <v>9</v>
      </c>
      <c r="F218" s="147">
        <v>1854</v>
      </c>
      <c r="G218" s="148">
        <v>683.94060000000002</v>
      </c>
    </row>
    <row r="219" spans="1:7">
      <c r="A219" s="144">
        <v>39264</v>
      </c>
      <c r="B219" s="145" t="s">
        <v>287</v>
      </c>
      <c r="C219" s="145" t="s">
        <v>288</v>
      </c>
      <c r="D219" s="145" t="s">
        <v>290</v>
      </c>
      <c r="E219" s="146">
        <v>10</v>
      </c>
      <c r="F219" s="147">
        <v>1870</v>
      </c>
      <c r="G219" s="148">
        <v>833.45899999999995</v>
      </c>
    </row>
    <row r="220" spans="1:7">
      <c r="A220" s="144">
        <v>39264</v>
      </c>
      <c r="B220" s="145" t="s">
        <v>287</v>
      </c>
      <c r="C220" s="145" t="s">
        <v>291</v>
      </c>
      <c r="D220" s="145" t="s">
        <v>292</v>
      </c>
      <c r="E220" s="146">
        <v>9</v>
      </c>
      <c r="F220" s="147">
        <v>1674</v>
      </c>
      <c r="G220" s="148">
        <v>518.2704</v>
      </c>
    </row>
    <row r="221" spans="1:7">
      <c r="A221" s="144">
        <v>39264</v>
      </c>
      <c r="B221" s="145" t="s">
        <v>287</v>
      </c>
      <c r="C221" s="145" t="s">
        <v>291</v>
      </c>
      <c r="D221" s="145" t="s">
        <v>289</v>
      </c>
      <c r="E221" s="146">
        <v>6</v>
      </c>
      <c r="F221" s="147">
        <v>714</v>
      </c>
      <c r="G221" s="148">
        <v>306.37739999999997</v>
      </c>
    </row>
    <row r="222" spans="1:7">
      <c r="A222" s="144">
        <v>39264</v>
      </c>
      <c r="B222" s="145" t="s">
        <v>287</v>
      </c>
      <c r="C222" s="145" t="s">
        <v>291</v>
      </c>
      <c r="D222" s="145" t="s">
        <v>290</v>
      </c>
      <c r="E222" s="146">
        <v>9</v>
      </c>
      <c r="F222" s="147">
        <v>1485</v>
      </c>
      <c r="G222" s="148">
        <v>483.21900000000005</v>
      </c>
    </row>
    <row r="223" spans="1:7">
      <c r="A223" s="144">
        <v>39264</v>
      </c>
      <c r="B223" s="145" t="s">
        <v>287</v>
      </c>
      <c r="C223" s="145" t="s">
        <v>293</v>
      </c>
      <c r="D223" s="145" t="s">
        <v>292</v>
      </c>
      <c r="E223" s="146">
        <v>6</v>
      </c>
      <c r="F223" s="147">
        <v>882</v>
      </c>
      <c r="G223" s="148">
        <v>302.70240000000001</v>
      </c>
    </row>
    <row r="224" spans="1:7">
      <c r="A224" s="144">
        <v>39264</v>
      </c>
      <c r="B224" s="145" t="s">
        <v>287</v>
      </c>
      <c r="C224" s="145" t="s">
        <v>293</v>
      </c>
      <c r="D224" s="145" t="s">
        <v>289</v>
      </c>
      <c r="E224" s="146">
        <v>7</v>
      </c>
      <c r="F224" s="147">
        <v>1960</v>
      </c>
      <c r="G224" s="148">
        <v>789.096</v>
      </c>
    </row>
    <row r="225" spans="1:7">
      <c r="A225" s="144">
        <v>39264</v>
      </c>
      <c r="B225" s="145" t="s">
        <v>287</v>
      </c>
      <c r="C225" s="145" t="s">
        <v>293</v>
      </c>
      <c r="D225" s="145" t="s">
        <v>290</v>
      </c>
      <c r="E225" s="146">
        <v>7</v>
      </c>
      <c r="F225" s="147">
        <v>1827</v>
      </c>
      <c r="G225" s="148">
        <v>649.86390000000006</v>
      </c>
    </row>
    <row r="226" spans="1:7">
      <c r="A226" s="144">
        <v>39264</v>
      </c>
      <c r="B226" s="145" t="s">
        <v>294</v>
      </c>
      <c r="C226" s="145" t="s">
        <v>288</v>
      </c>
      <c r="D226" s="145" t="s">
        <v>292</v>
      </c>
      <c r="E226" s="146">
        <v>9</v>
      </c>
      <c r="F226" s="147">
        <v>2646</v>
      </c>
      <c r="G226" s="148">
        <v>1023.2081999999999</v>
      </c>
    </row>
    <row r="227" spans="1:7">
      <c r="A227" s="144">
        <v>39264</v>
      </c>
      <c r="B227" s="145" t="s">
        <v>294</v>
      </c>
      <c r="C227" s="145" t="s">
        <v>288</v>
      </c>
      <c r="D227" s="145" t="s">
        <v>289</v>
      </c>
      <c r="E227" s="146">
        <v>8</v>
      </c>
      <c r="F227" s="147">
        <v>2088</v>
      </c>
      <c r="G227" s="148">
        <v>628.07040000000006</v>
      </c>
    </row>
    <row r="228" spans="1:7">
      <c r="A228" s="144">
        <v>39264</v>
      </c>
      <c r="B228" s="145" t="s">
        <v>294</v>
      </c>
      <c r="C228" s="145" t="s">
        <v>288</v>
      </c>
      <c r="D228" s="145" t="s">
        <v>290</v>
      </c>
      <c r="E228" s="146">
        <v>8</v>
      </c>
      <c r="F228" s="147">
        <v>2352</v>
      </c>
      <c r="G228" s="148">
        <v>827.904</v>
      </c>
    </row>
    <row r="229" spans="1:7">
      <c r="A229" s="144">
        <v>39264</v>
      </c>
      <c r="B229" s="145" t="s">
        <v>294</v>
      </c>
      <c r="C229" s="145" t="s">
        <v>291</v>
      </c>
      <c r="D229" s="145" t="s">
        <v>292</v>
      </c>
      <c r="E229" s="146">
        <v>6</v>
      </c>
      <c r="F229" s="147">
        <v>1662</v>
      </c>
      <c r="G229" s="148">
        <v>595.32839999999999</v>
      </c>
    </row>
    <row r="230" spans="1:7">
      <c r="A230" s="144">
        <v>39264</v>
      </c>
      <c r="B230" s="145" t="s">
        <v>294</v>
      </c>
      <c r="C230" s="145" t="s">
        <v>291</v>
      </c>
      <c r="D230" s="145" t="s">
        <v>289</v>
      </c>
      <c r="E230" s="146">
        <v>6</v>
      </c>
      <c r="F230" s="147">
        <v>1350</v>
      </c>
      <c r="G230" s="148">
        <v>409.85999999999996</v>
      </c>
    </row>
    <row r="231" spans="1:7">
      <c r="A231" s="144">
        <v>39264</v>
      </c>
      <c r="B231" s="145" t="s">
        <v>294</v>
      </c>
      <c r="C231" s="145" t="s">
        <v>291</v>
      </c>
      <c r="D231" s="145" t="s">
        <v>290</v>
      </c>
      <c r="E231" s="146">
        <v>7</v>
      </c>
      <c r="F231" s="147">
        <v>1316</v>
      </c>
      <c r="G231" s="148">
        <v>482.44559999999996</v>
      </c>
    </row>
    <row r="232" spans="1:7">
      <c r="A232" s="144">
        <v>39264</v>
      </c>
      <c r="B232" s="145" t="s">
        <v>294</v>
      </c>
      <c r="C232" s="145" t="s">
        <v>293</v>
      </c>
      <c r="D232" s="145" t="s">
        <v>292</v>
      </c>
      <c r="E232" s="146">
        <v>6</v>
      </c>
      <c r="F232" s="147">
        <v>1110</v>
      </c>
      <c r="G232" s="148">
        <v>409.923</v>
      </c>
    </row>
    <row r="233" spans="1:7">
      <c r="A233" s="144">
        <v>39264</v>
      </c>
      <c r="B233" s="145" t="s">
        <v>294</v>
      </c>
      <c r="C233" s="145" t="s">
        <v>293</v>
      </c>
      <c r="D233" s="145" t="s">
        <v>289</v>
      </c>
      <c r="E233" s="146">
        <v>10</v>
      </c>
      <c r="F233" s="147">
        <v>2020</v>
      </c>
      <c r="G233" s="148">
        <v>691.44600000000003</v>
      </c>
    </row>
    <row r="234" spans="1:7">
      <c r="A234" s="144">
        <v>39264</v>
      </c>
      <c r="B234" s="145" t="s">
        <v>294</v>
      </c>
      <c r="C234" s="145" t="s">
        <v>293</v>
      </c>
      <c r="D234" s="145" t="s">
        <v>290</v>
      </c>
      <c r="E234" s="146">
        <v>7</v>
      </c>
      <c r="F234" s="147">
        <v>1267</v>
      </c>
      <c r="G234" s="148">
        <v>418.49009999999998</v>
      </c>
    </row>
    <row r="235" spans="1:7">
      <c r="A235" s="144">
        <v>39264</v>
      </c>
      <c r="B235" s="145" t="s">
        <v>295</v>
      </c>
      <c r="C235" s="145" t="s">
        <v>288</v>
      </c>
      <c r="D235" s="145" t="s">
        <v>292</v>
      </c>
      <c r="E235" s="146">
        <v>8</v>
      </c>
      <c r="F235" s="147">
        <v>1856</v>
      </c>
      <c r="G235" s="148">
        <v>651.82720000000006</v>
      </c>
    </row>
    <row r="236" spans="1:7">
      <c r="A236" s="144">
        <v>39264</v>
      </c>
      <c r="B236" s="145" t="s">
        <v>295</v>
      </c>
      <c r="C236" s="145" t="s">
        <v>288</v>
      </c>
      <c r="D236" s="145" t="s">
        <v>289</v>
      </c>
      <c r="E236" s="146">
        <v>8</v>
      </c>
      <c r="F236" s="147">
        <v>1176</v>
      </c>
      <c r="G236" s="148">
        <v>411.3648</v>
      </c>
    </row>
    <row r="237" spans="1:7">
      <c r="A237" s="144">
        <v>39264</v>
      </c>
      <c r="B237" s="145" t="s">
        <v>295</v>
      </c>
      <c r="C237" s="145" t="s">
        <v>288</v>
      </c>
      <c r="D237" s="145" t="s">
        <v>290</v>
      </c>
      <c r="E237" s="146">
        <v>10</v>
      </c>
      <c r="F237" s="147">
        <v>1090</v>
      </c>
      <c r="G237" s="148">
        <v>427.38900000000001</v>
      </c>
    </row>
    <row r="238" spans="1:7">
      <c r="A238" s="144">
        <v>39264</v>
      </c>
      <c r="B238" s="145" t="s">
        <v>295</v>
      </c>
      <c r="C238" s="145" t="s">
        <v>291</v>
      </c>
      <c r="D238" s="145" t="s">
        <v>292</v>
      </c>
      <c r="E238" s="146">
        <v>10</v>
      </c>
      <c r="F238" s="147">
        <v>1320</v>
      </c>
      <c r="G238" s="148">
        <v>533.14800000000002</v>
      </c>
    </row>
    <row r="239" spans="1:7">
      <c r="A239" s="144">
        <v>39264</v>
      </c>
      <c r="B239" s="145" t="s">
        <v>295</v>
      </c>
      <c r="C239" s="145" t="s">
        <v>291</v>
      </c>
      <c r="D239" s="145" t="s">
        <v>289</v>
      </c>
      <c r="E239" s="146">
        <v>10</v>
      </c>
      <c r="F239" s="147">
        <v>2280</v>
      </c>
      <c r="G239" s="148">
        <v>992.71199999999999</v>
      </c>
    </row>
    <row r="240" spans="1:7">
      <c r="A240" s="144">
        <v>39264</v>
      </c>
      <c r="B240" s="145" t="s">
        <v>295</v>
      </c>
      <c r="C240" s="145" t="s">
        <v>291</v>
      </c>
      <c r="D240" s="145" t="s">
        <v>290</v>
      </c>
      <c r="E240" s="146">
        <v>7</v>
      </c>
      <c r="F240" s="147">
        <v>777</v>
      </c>
      <c r="G240" s="148">
        <v>333.95460000000003</v>
      </c>
    </row>
    <row r="241" spans="1:7">
      <c r="A241" s="144">
        <v>39264</v>
      </c>
      <c r="B241" s="145" t="s">
        <v>295</v>
      </c>
      <c r="C241" s="145" t="s">
        <v>293</v>
      </c>
      <c r="D241" s="145" t="s">
        <v>292</v>
      </c>
      <c r="E241" s="146">
        <v>6</v>
      </c>
      <c r="F241" s="147">
        <v>1056</v>
      </c>
      <c r="G241" s="148">
        <v>421.13279999999997</v>
      </c>
    </row>
    <row r="242" spans="1:7">
      <c r="A242" s="144">
        <v>39264</v>
      </c>
      <c r="B242" s="145" t="s">
        <v>295</v>
      </c>
      <c r="C242" s="145" t="s">
        <v>293</v>
      </c>
      <c r="D242" s="145" t="s">
        <v>289</v>
      </c>
      <c r="E242" s="146">
        <v>6</v>
      </c>
      <c r="F242" s="147">
        <v>1530</v>
      </c>
      <c r="G242" s="148">
        <v>565.33500000000004</v>
      </c>
    </row>
    <row r="243" spans="1:7">
      <c r="A243" s="144">
        <v>39264</v>
      </c>
      <c r="B243" s="145" t="s">
        <v>295</v>
      </c>
      <c r="C243" s="145" t="s">
        <v>293</v>
      </c>
      <c r="D243" s="145" t="s">
        <v>290</v>
      </c>
      <c r="E243" s="146">
        <v>9</v>
      </c>
      <c r="F243" s="147">
        <v>963</v>
      </c>
      <c r="G243" s="148">
        <v>396.27449999999999</v>
      </c>
    </row>
    <row r="244" spans="1:7">
      <c r="A244" s="144">
        <v>39264</v>
      </c>
      <c r="B244" s="145" t="s">
        <v>296</v>
      </c>
      <c r="C244" s="145" t="s">
        <v>288</v>
      </c>
      <c r="D244" s="145" t="s">
        <v>292</v>
      </c>
      <c r="E244" s="146">
        <v>9</v>
      </c>
      <c r="F244" s="147">
        <v>1926</v>
      </c>
      <c r="G244" s="148">
        <v>586.27440000000001</v>
      </c>
    </row>
    <row r="245" spans="1:7">
      <c r="A245" s="144">
        <v>39264</v>
      </c>
      <c r="B245" s="145" t="s">
        <v>296</v>
      </c>
      <c r="C245" s="145" t="s">
        <v>288</v>
      </c>
      <c r="D245" s="145" t="s">
        <v>289</v>
      </c>
      <c r="E245" s="146">
        <v>9</v>
      </c>
      <c r="F245" s="147">
        <v>2457</v>
      </c>
      <c r="G245" s="148">
        <v>780.34320000000002</v>
      </c>
    </row>
    <row r="246" spans="1:7">
      <c r="A246" s="144">
        <v>39264</v>
      </c>
      <c r="B246" s="145" t="s">
        <v>296</v>
      </c>
      <c r="C246" s="145" t="s">
        <v>288</v>
      </c>
      <c r="D246" s="145" t="s">
        <v>290</v>
      </c>
      <c r="E246" s="146">
        <v>6</v>
      </c>
      <c r="F246" s="147">
        <v>792</v>
      </c>
      <c r="G246" s="148">
        <v>269.04239999999999</v>
      </c>
    </row>
    <row r="247" spans="1:7">
      <c r="A247" s="144">
        <v>39264</v>
      </c>
      <c r="B247" s="145" t="s">
        <v>296</v>
      </c>
      <c r="C247" s="145" t="s">
        <v>291</v>
      </c>
      <c r="D247" s="145" t="s">
        <v>292</v>
      </c>
      <c r="E247" s="146">
        <v>9</v>
      </c>
      <c r="F247" s="147">
        <v>1908</v>
      </c>
      <c r="G247" s="148">
        <v>790.48440000000005</v>
      </c>
    </row>
    <row r="248" spans="1:7">
      <c r="A248" s="144">
        <v>39264</v>
      </c>
      <c r="B248" s="145" t="s">
        <v>296</v>
      </c>
      <c r="C248" s="145" t="s">
        <v>291</v>
      </c>
      <c r="D248" s="145" t="s">
        <v>289</v>
      </c>
      <c r="E248" s="146">
        <v>6</v>
      </c>
      <c r="F248" s="147">
        <v>1308</v>
      </c>
      <c r="G248" s="148">
        <v>514.8288</v>
      </c>
    </row>
    <row r="249" spans="1:7">
      <c r="A249" s="144">
        <v>39264</v>
      </c>
      <c r="B249" s="145" t="s">
        <v>296</v>
      </c>
      <c r="C249" s="145" t="s">
        <v>291</v>
      </c>
      <c r="D249" s="145" t="s">
        <v>290</v>
      </c>
      <c r="E249" s="146">
        <v>9</v>
      </c>
      <c r="F249" s="147">
        <v>2493</v>
      </c>
      <c r="G249" s="148">
        <v>1116.1161</v>
      </c>
    </row>
    <row r="250" spans="1:7">
      <c r="A250" s="144">
        <v>39264</v>
      </c>
      <c r="B250" s="145" t="s">
        <v>296</v>
      </c>
      <c r="C250" s="145" t="s">
        <v>293</v>
      </c>
      <c r="D250" s="145" t="s">
        <v>292</v>
      </c>
      <c r="E250" s="146">
        <v>7</v>
      </c>
      <c r="F250" s="147">
        <v>1596</v>
      </c>
      <c r="G250" s="148">
        <v>523.48800000000006</v>
      </c>
    </row>
    <row r="251" spans="1:7">
      <c r="A251" s="144">
        <v>39264</v>
      </c>
      <c r="B251" s="145" t="s">
        <v>296</v>
      </c>
      <c r="C251" s="145" t="s">
        <v>293</v>
      </c>
      <c r="D251" s="145" t="s">
        <v>289</v>
      </c>
      <c r="E251" s="146">
        <v>8</v>
      </c>
      <c r="F251" s="147">
        <v>1032</v>
      </c>
      <c r="G251" s="148">
        <v>455.83439999999996</v>
      </c>
    </row>
    <row r="252" spans="1:7">
      <c r="A252" s="144">
        <v>39264</v>
      </c>
      <c r="B252" s="145" t="s">
        <v>296</v>
      </c>
      <c r="C252" s="145" t="s">
        <v>293</v>
      </c>
      <c r="D252" s="145" t="s">
        <v>290</v>
      </c>
      <c r="E252" s="146">
        <v>6</v>
      </c>
      <c r="F252" s="147">
        <v>1302</v>
      </c>
      <c r="G252" s="148">
        <v>487.46879999999999</v>
      </c>
    </row>
    <row r="253" spans="1:7">
      <c r="A253" s="144">
        <v>39295</v>
      </c>
      <c r="B253" s="145" t="s">
        <v>287</v>
      </c>
      <c r="C253" s="145" t="s">
        <v>288</v>
      </c>
      <c r="D253" s="145" t="s">
        <v>292</v>
      </c>
      <c r="E253" s="146">
        <v>7</v>
      </c>
      <c r="F253" s="147">
        <v>1169</v>
      </c>
      <c r="G253" s="148">
        <v>485.71949999999998</v>
      </c>
    </row>
    <row r="254" spans="1:7">
      <c r="A254" s="144">
        <v>39295</v>
      </c>
      <c r="B254" s="145" t="s">
        <v>287</v>
      </c>
      <c r="C254" s="145" t="s">
        <v>288</v>
      </c>
      <c r="D254" s="145" t="s">
        <v>289</v>
      </c>
      <c r="E254" s="146">
        <v>9</v>
      </c>
      <c r="F254" s="147">
        <v>1332</v>
      </c>
      <c r="G254" s="148">
        <v>583.68239999999992</v>
      </c>
    </row>
    <row r="255" spans="1:7">
      <c r="A255" s="144">
        <v>39295</v>
      </c>
      <c r="B255" s="145" t="s">
        <v>287</v>
      </c>
      <c r="C255" s="145" t="s">
        <v>288</v>
      </c>
      <c r="D255" s="145" t="s">
        <v>290</v>
      </c>
      <c r="E255" s="146">
        <v>9</v>
      </c>
      <c r="F255" s="147">
        <v>1440</v>
      </c>
      <c r="G255" s="148">
        <v>585.36</v>
      </c>
    </row>
    <row r="256" spans="1:7">
      <c r="A256" s="144">
        <v>39295</v>
      </c>
      <c r="B256" s="145" t="s">
        <v>287</v>
      </c>
      <c r="C256" s="145" t="s">
        <v>291</v>
      </c>
      <c r="D256" s="145" t="s">
        <v>292</v>
      </c>
      <c r="E256" s="146">
        <v>6</v>
      </c>
      <c r="F256" s="147">
        <v>684</v>
      </c>
      <c r="G256" s="148">
        <v>225.30960000000002</v>
      </c>
    </row>
    <row r="257" spans="1:7">
      <c r="A257" s="144">
        <v>39295</v>
      </c>
      <c r="B257" s="145" t="s">
        <v>287</v>
      </c>
      <c r="C257" s="145" t="s">
        <v>291</v>
      </c>
      <c r="D257" s="145" t="s">
        <v>289</v>
      </c>
      <c r="E257" s="146">
        <v>9</v>
      </c>
      <c r="F257" s="147">
        <v>2286</v>
      </c>
      <c r="G257" s="148">
        <v>877.59540000000004</v>
      </c>
    </row>
    <row r="258" spans="1:7">
      <c r="A258" s="144">
        <v>39295</v>
      </c>
      <c r="B258" s="145" t="s">
        <v>287</v>
      </c>
      <c r="C258" s="145" t="s">
        <v>291</v>
      </c>
      <c r="D258" s="145" t="s">
        <v>290</v>
      </c>
      <c r="E258" s="146">
        <v>10</v>
      </c>
      <c r="F258" s="147">
        <v>2520</v>
      </c>
      <c r="G258" s="148">
        <v>792.79200000000003</v>
      </c>
    </row>
    <row r="259" spans="1:7">
      <c r="A259" s="144">
        <v>39295</v>
      </c>
      <c r="B259" s="145" t="s">
        <v>287</v>
      </c>
      <c r="C259" s="145" t="s">
        <v>293</v>
      </c>
      <c r="D259" s="145" t="s">
        <v>292</v>
      </c>
      <c r="E259" s="146">
        <v>10</v>
      </c>
      <c r="F259" s="147">
        <v>1840</v>
      </c>
      <c r="G259" s="148">
        <v>792.67200000000003</v>
      </c>
    </row>
    <row r="260" spans="1:7">
      <c r="A260" s="144">
        <v>39295</v>
      </c>
      <c r="B260" s="145" t="s">
        <v>287</v>
      </c>
      <c r="C260" s="145" t="s">
        <v>293</v>
      </c>
      <c r="D260" s="145" t="s">
        <v>289</v>
      </c>
      <c r="E260" s="146">
        <v>9</v>
      </c>
      <c r="F260" s="147">
        <v>1836</v>
      </c>
      <c r="G260" s="148">
        <v>595.23119999999994</v>
      </c>
    </row>
    <row r="261" spans="1:7">
      <c r="A261" s="144">
        <v>39295</v>
      </c>
      <c r="B261" s="145" t="s">
        <v>287</v>
      </c>
      <c r="C261" s="145" t="s">
        <v>293</v>
      </c>
      <c r="D261" s="145" t="s">
        <v>290</v>
      </c>
      <c r="E261" s="146">
        <v>8</v>
      </c>
      <c r="F261" s="147">
        <v>2232</v>
      </c>
      <c r="G261" s="148">
        <v>969.13439999999991</v>
      </c>
    </row>
    <row r="262" spans="1:7">
      <c r="A262" s="144">
        <v>39295</v>
      </c>
      <c r="B262" s="145" t="s">
        <v>294</v>
      </c>
      <c r="C262" s="145" t="s">
        <v>288</v>
      </c>
      <c r="D262" s="145" t="s">
        <v>292</v>
      </c>
      <c r="E262" s="146">
        <v>8</v>
      </c>
      <c r="F262" s="147">
        <v>2264</v>
      </c>
      <c r="G262" s="148">
        <v>907.1848</v>
      </c>
    </row>
    <row r="263" spans="1:7">
      <c r="A263" s="144">
        <v>39295</v>
      </c>
      <c r="B263" s="145" t="s">
        <v>294</v>
      </c>
      <c r="C263" s="145" t="s">
        <v>288</v>
      </c>
      <c r="D263" s="145" t="s">
        <v>289</v>
      </c>
      <c r="E263" s="146">
        <v>6</v>
      </c>
      <c r="F263" s="147">
        <v>774</v>
      </c>
      <c r="G263" s="148">
        <v>284.29020000000003</v>
      </c>
    </row>
    <row r="264" spans="1:7">
      <c r="A264" s="144">
        <v>39295</v>
      </c>
      <c r="B264" s="145" t="s">
        <v>294</v>
      </c>
      <c r="C264" s="145" t="s">
        <v>288</v>
      </c>
      <c r="D264" s="145" t="s">
        <v>290</v>
      </c>
      <c r="E264" s="146">
        <v>7</v>
      </c>
      <c r="F264" s="147">
        <v>1288</v>
      </c>
      <c r="G264" s="148">
        <v>573.41759999999999</v>
      </c>
    </row>
    <row r="265" spans="1:7">
      <c r="A265" s="144">
        <v>39295</v>
      </c>
      <c r="B265" s="145" t="s">
        <v>294</v>
      </c>
      <c r="C265" s="145" t="s">
        <v>291</v>
      </c>
      <c r="D265" s="145" t="s">
        <v>292</v>
      </c>
      <c r="E265" s="146">
        <v>10</v>
      </c>
      <c r="F265" s="147">
        <v>1500</v>
      </c>
      <c r="G265" s="148">
        <v>581.4</v>
      </c>
    </row>
    <row r="266" spans="1:7">
      <c r="A266" s="144">
        <v>39295</v>
      </c>
      <c r="B266" s="145" t="s">
        <v>294</v>
      </c>
      <c r="C266" s="145" t="s">
        <v>291</v>
      </c>
      <c r="D266" s="145" t="s">
        <v>289</v>
      </c>
      <c r="E266" s="146">
        <v>6</v>
      </c>
      <c r="F266" s="147">
        <v>906</v>
      </c>
      <c r="G266" s="148">
        <v>391.93559999999997</v>
      </c>
    </row>
    <row r="267" spans="1:7">
      <c r="A267" s="144">
        <v>39295</v>
      </c>
      <c r="B267" s="145" t="s">
        <v>294</v>
      </c>
      <c r="C267" s="145" t="s">
        <v>291</v>
      </c>
      <c r="D267" s="145" t="s">
        <v>290</v>
      </c>
      <c r="E267" s="146">
        <v>6</v>
      </c>
      <c r="F267" s="147">
        <v>786</v>
      </c>
      <c r="G267" s="148">
        <v>264.01740000000001</v>
      </c>
    </row>
    <row r="268" spans="1:7">
      <c r="A268" s="144">
        <v>39295</v>
      </c>
      <c r="B268" s="145" t="s">
        <v>294</v>
      </c>
      <c r="C268" s="145" t="s">
        <v>293</v>
      </c>
      <c r="D268" s="145" t="s">
        <v>292</v>
      </c>
      <c r="E268" s="146">
        <v>10</v>
      </c>
      <c r="F268" s="147">
        <v>2260</v>
      </c>
      <c r="G268" s="148">
        <v>899.70600000000002</v>
      </c>
    </row>
    <row r="269" spans="1:7">
      <c r="A269" s="144">
        <v>39295</v>
      </c>
      <c r="B269" s="145" t="s">
        <v>294</v>
      </c>
      <c r="C269" s="145" t="s">
        <v>293</v>
      </c>
      <c r="D269" s="145" t="s">
        <v>289</v>
      </c>
      <c r="E269" s="146">
        <v>7</v>
      </c>
      <c r="F269" s="147">
        <v>1904</v>
      </c>
      <c r="G269" s="148">
        <v>653.45280000000002</v>
      </c>
    </row>
    <row r="270" spans="1:7">
      <c r="A270" s="144">
        <v>39295</v>
      </c>
      <c r="B270" s="145" t="s">
        <v>294</v>
      </c>
      <c r="C270" s="145" t="s">
        <v>293</v>
      </c>
      <c r="D270" s="145" t="s">
        <v>290</v>
      </c>
      <c r="E270" s="146">
        <v>8</v>
      </c>
      <c r="F270" s="147">
        <v>1968</v>
      </c>
      <c r="G270" s="148">
        <v>793.49760000000003</v>
      </c>
    </row>
    <row r="271" spans="1:7">
      <c r="A271" s="144">
        <v>39295</v>
      </c>
      <c r="B271" s="145" t="s">
        <v>295</v>
      </c>
      <c r="C271" s="145" t="s">
        <v>288</v>
      </c>
      <c r="D271" s="145" t="s">
        <v>292</v>
      </c>
      <c r="E271" s="146">
        <v>6</v>
      </c>
      <c r="F271" s="147">
        <v>1128</v>
      </c>
      <c r="G271" s="148">
        <v>464.96160000000003</v>
      </c>
    </row>
    <row r="272" spans="1:7">
      <c r="A272" s="144">
        <v>39295</v>
      </c>
      <c r="B272" s="145" t="s">
        <v>295</v>
      </c>
      <c r="C272" s="145" t="s">
        <v>288</v>
      </c>
      <c r="D272" s="145" t="s">
        <v>289</v>
      </c>
      <c r="E272" s="146">
        <v>6</v>
      </c>
      <c r="F272" s="147">
        <v>1116</v>
      </c>
      <c r="G272" s="148">
        <v>493.3836</v>
      </c>
    </row>
    <row r="273" spans="1:7">
      <c r="A273" s="144">
        <v>39295</v>
      </c>
      <c r="B273" s="145" t="s">
        <v>295</v>
      </c>
      <c r="C273" s="145" t="s">
        <v>288</v>
      </c>
      <c r="D273" s="145" t="s">
        <v>290</v>
      </c>
      <c r="E273" s="146">
        <v>10</v>
      </c>
      <c r="F273" s="147">
        <v>2720</v>
      </c>
      <c r="G273" s="148">
        <v>985.72799999999995</v>
      </c>
    </row>
    <row r="274" spans="1:7">
      <c r="A274" s="144">
        <v>39295</v>
      </c>
      <c r="B274" s="145" t="s">
        <v>295</v>
      </c>
      <c r="C274" s="145" t="s">
        <v>291</v>
      </c>
      <c r="D274" s="145" t="s">
        <v>292</v>
      </c>
      <c r="E274" s="146">
        <v>7</v>
      </c>
      <c r="F274" s="147">
        <v>1673</v>
      </c>
      <c r="G274" s="148">
        <v>572.50059999999996</v>
      </c>
    </row>
    <row r="275" spans="1:7">
      <c r="A275" s="144">
        <v>39295</v>
      </c>
      <c r="B275" s="145" t="s">
        <v>295</v>
      </c>
      <c r="C275" s="145" t="s">
        <v>291</v>
      </c>
      <c r="D275" s="145" t="s">
        <v>289</v>
      </c>
      <c r="E275" s="146">
        <v>7</v>
      </c>
      <c r="F275" s="147">
        <v>770</v>
      </c>
      <c r="G275" s="148">
        <v>334.18</v>
      </c>
    </row>
    <row r="276" spans="1:7">
      <c r="A276" s="144">
        <v>39295</v>
      </c>
      <c r="B276" s="145" t="s">
        <v>295</v>
      </c>
      <c r="C276" s="145" t="s">
        <v>291</v>
      </c>
      <c r="D276" s="145" t="s">
        <v>290</v>
      </c>
      <c r="E276" s="146">
        <v>9</v>
      </c>
      <c r="F276" s="147">
        <v>2340</v>
      </c>
      <c r="G276" s="148">
        <v>829.53</v>
      </c>
    </row>
    <row r="277" spans="1:7">
      <c r="A277" s="144">
        <v>39295</v>
      </c>
      <c r="B277" s="145" t="s">
        <v>295</v>
      </c>
      <c r="C277" s="145" t="s">
        <v>293</v>
      </c>
      <c r="D277" s="145" t="s">
        <v>292</v>
      </c>
      <c r="E277" s="146">
        <v>10</v>
      </c>
      <c r="F277" s="147">
        <v>2740</v>
      </c>
      <c r="G277" s="148">
        <v>935.43599999999992</v>
      </c>
    </row>
    <row r="278" spans="1:7">
      <c r="A278" s="144">
        <v>39295</v>
      </c>
      <c r="B278" s="145" t="s">
        <v>295</v>
      </c>
      <c r="C278" s="145" t="s">
        <v>293</v>
      </c>
      <c r="D278" s="145" t="s">
        <v>289</v>
      </c>
      <c r="E278" s="146">
        <v>7</v>
      </c>
      <c r="F278" s="147">
        <v>721</v>
      </c>
      <c r="G278" s="148">
        <v>265.68849999999998</v>
      </c>
    </row>
    <row r="279" spans="1:7">
      <c r="A279" s="144">
        <v>39295</v>
      </c>
      <c r="B279" s="145" t="s">
        <v>295</v>
      </c>
      <c r="C279" s="145" t="s">
        <v>293</v>
      </c>
      <c r="D279" s="145" t="s">
        <v>290</v>
      </c>
      <c r="E279" s="146">
        <v>6</v>
      </c>
      <c r="F279" s="147">
        <v>1626</v>
      </c>
      <c r="G279" s="148">
        <v>635.44079999999997</v>
      </c>
    </row>
    <row r="280" spans="1:7">
      <c r="A280" s="144">
        <v>39295</v>
      </c>
      <c r="B280" s="145" t="s">
        <v>296</v>
      </c>
      <c r="C280" s="145" t="s">
        <v>288</v>
      </c>
      <c r="D280" s="145" t="s">
        <v>292</v>
      </c>
      <c r="E280" s="146">
        <v>8</v>
      </c>
      <c r="F280" s="147">
        <v>1992</v>
      </c>
      <c r="G280" s="148">
        <v>882.45600000000002</v>
      </c>
    </row>
    <row r="281" spans="1:7">
      <c r="A281" s="144">
        <v>39295</v>
      </c>
      <c r="B281" s="145" t="s">
        <v>296</v>
      </c>
      <c r="C281" s="145" t="s">
        <v>288</v>
      </c>
      <c r="D281" s="145" t="s">
        <v>289</v>
      </c>
      <c r="E281" s="146">
        <v>8</v>
      </c>
      <c r="F281" s="147">
        <v>1840</v>
      </c>
      <c r="G281" s="148">
        <v>563.04</v>
      </c>
    </row>
    <row r="282" spans="1:7">
      <c r="A282" s="144">
        <v>39295</v>
      </c>
      <c r="B282" s="145" t="s">
        <v>296</v>
      </c>
      <c r="C282" s="145" t="s">
        <v>288</v>
      </c>
      <c r="D282" s="145" t="s">
        <v>290</v>
      </c>
      <c r="E282" s="146">
        <v>6</v>
      </c>
      <c r="F282" s="147">
        <v>918</v>
      </c>
      <c r="G282" s="148">
        <v>361.9674</v>
      </c>
    </row>
    <row r="283" spans="1:7">
      <c r="A283" s="144">
        <v>39295</v>
      </c>
      <c r="B283" s="145" t="s">
        <v>296</v>
      </c>
      <c r="C283" s="145" t="s">
        <v>291</v>
      </c>
      <c r="D283" s="145" t="s">
        <v>292</v>
      </c>
      <c r="E283" s="146">
        <v>8</v>
      </c>
      <c r="F283" s="147">
        <v>1784</v>
      </c>
      <c r="G283" s="148">
        <v>535.55680000000007</v>
      </c>
    </row>
    <row r="284" spans="1:7">
      <c r="A284" s="144">
        <v>39295</v>
      </c>
      <c r="B284" s="145" t="s">
        <v>296</v>
      </c>
      <c r="C284" s="145" t="s">
        <v>291</v>
      </c>
      <c r="D284" s="145" t="s">
        <v>289</v>
      </c>
      <c r="E284" s="146">
        <v>9</v>
      </c>
      <c r="F284" s="147">
        <v>2070</v>
      </c>
      <c r="G284" s="148">
        <v>663.02099999999996</v>
      </c>
    </row>
    <row r="285" spans="1:7">
      <c r="A285" s="144">
        <v>39295</v>
      </c>
      <c r="B285" s="145" t="s">
        <v>296</v>
      </c>
      <c r="C285" s="145" t="s">
        <v>291</v>
      </c>
      <c r="D285" s="145" t="s">
        <v>290</v>
      </c>
      <c r="E285" s="146">
        <v>7</v>
      </c>
      <c r="F285" s="147">
        <v>1477</v>
      </c>
      <c r="G285" s="148">
        <v>636.88240000000008</v>
      </c>
    </row>
    <row r="286" spans="1:7">
      <c r="A286" s="144">
        <v>39295</v>
      </c>
      <c r="B286" s="145" t="s">
        <v>296</v>
      </c>
      <c r="C286" s="145" t="s">
        <v>293</v>
      </c>
      <c r="D286" s="145" t="s">
        <v>292</v>
      </c>
      <c r="E286" s="146">
        <v>7</v>
      </c>
      <c r="F286" s="147">
        <v>1603</v>
      </c>
      <c r="G286" s="148">
        <v>566.01930000000004</v>
      </c>
    </row>
    <row r="287" spans="1:7">
      <c r="A287" s="144">
        <v>39295</v>
      </c>
      <c r="B287" s="145" t="s">
        <v>296</v>
      </c>
      <c r="C287" s="145" t="s">
        <v>293</v>
      </c>
      <c r="D287" s="145" t="s">
        <v>289</v>
      </c>
      <c r="E287" s="146">
        <v>10</v>
      </c>
      <c r="F287" s="147">
        <v>1200</v>
      </c>
      <c r="G287" s="148">
        <v>507.84000000000003</v>
      </c>
    </row>
    <row r="288" spans="1:7">
      <c r="A288" s="144">
        <v>39295</v>
      </c>
      <c r="B288" s="145" t="s">
        <v>296</v>
      </c>
      <c r="C288" s="145" t="s">
        <v>293</v>
      </c>
      <c r="D288" s="145" t="s">
        <v>290</v>
      </c>
      <c r="E288" s="146">
        <v>8</v>
      </c>
      <c r="F288" s="147">
        <v>1712</v>
      </c>
      <c r="G288" s="148">
        <v>618.20319999999992</v>
      </c>
    </row>
    <row r="289" spans="1:7">
      <c r="A289" s="144">
        <v>39326</v>
      </c>
      <c r="B289" s="145" t="s">
        <v>287</v>
      </c>
      <c r="C289" s="145" t="s">
        <v>288</v>
      </c>
      <c r="D289" s="145" t="s">
        <v>292</v>
      </c>
      <c r="E289" s="146">
        <v>9</v>
      </c>
      <c r="F289" s="147">
        <v>1620</v>
      </c>
      <c r="G289" s="148">
        <v>694.65600000000006</v>
      </c>
    </row>
    <row r="290" spans="1:7">
      <c r="A290" s="144">
        <v>39326</v>
      </c>
      <c r="B290" s="145" t="s">
        <v>287</v>
      </c>
      <c r="C290" s="145" t="s">
        <v>288</v>
      </c>
      <c r="D290" s="145" t="s">
        <v>289</v>
      </c>
      <c r="E290" s="146">
        <v>10</v>
      </c>
      <c r="F290" s="147">
        <v>2540</v>
      </c>
      <c r="G290" s="148">
        <v>1006.8559999999999</v>
      </c>
    </row>
    <row r="291" spans="1:7">
      <c r="A291" s="144">
        <v>39326</v>
      </c>
      <c r="B291" s="145" t="s">
        <v>287</v>
      </c>
      <c r="C291" s="145" t="s">
        <v>288</v>
      </c>
      <c r="D291" s="145" t="s">
        <v>290</v>
      </c>
      <c r="E291" s="146">
        <v>7</v>
      </c>
      <c r="F291" s="147">
        <v>931</v>
      </c>
      <c r="G291" s="148">
        <v>416.71559999999999</v>
      </c>
    </row>
    <row r="292" spans="1:7">
      <c r="A292" s="144">
        <v>39326</v>
      </c>
      <c r="B292" s="145" t="s">
        <v>287</v>
      </c>
      <c r="C292" s="145" t="s">
        <v>291</v>
      </c>
      <c r="D292" s="145" t="s">
        <v>292</v>
      </c>
      <c r="E292" s="146">
        <v>10</v>
      </c>
      <c r="F292" s="147">
        <v>1140</v>
      </c>
      <c r="G292" s="148">
        <v>380.53199999999998</v>
      </c>
    </row>
    <row r="293" spans="1:7">
      <c r="A293" s="144">
        <v>39326</v>
      </c>
      <c r="B293" s="145" t="s">
        <v>287</v>
      </c>
      <c r="C293" s="145" t="s">
        <v>291</v>
      </c>
      <c r="D293" s="145" t="s">
        <v>289</v>
      </c>
      <c r="E293" s="146">
        <v>7</v>
      </c>
      <c r="F293" s="147">
        <v>1715</v>
      </c>
      <c r="G293" s="148">
        <v>627.51850000000002</v>
      </c>
    </row>
    <row r="294" spans="1:7">
      <c r="A294" s="144">
        <v>39326</v>
      </c>
      <c r="B294" s="145" t="s">
        <v>287</v>
      </c>
      <c r="C294" s="145" t="s">
        <v>291</v>
      </c>
      <c r="D294" s="145" t="s">
        <v>290</v>
      </c>
      <c r="E294" s="146">
        <v>7</v>
      </c>
      <c r="F294" s="147">
        <v>1687</v>
      </c>
      <c r="G294" s="148">
        <v>538.49040000000002</v>
      </c>
    </row>
    <row r="295" spans="1:7">
      <c r="A295" s="144">
        <v>39326</v>
      </c>
      <c r="B295" s="145" t="s">
        <v>287</v>
      </c>
      <c r="C295" s="145" t="s">
        <v>293</v>
      </c>
      <c r="D295" s="145" t="s">
        <v>292</v>
      </c>
      <c r="E295" s="146">
        <v>6</v>
      </c>
      <c r="F295" s="147">
        <v>1476</v>
      </c>
      <c r="G295" s="148">
        <v>581.83920000000001</v>
      </c>
    </row>
    <row r="296" spans="1:7">
      <c r="A296" s="144">
        <v>39326</v>
      </c>
      <c r="B296" s="145" t="s">
        <v>287</v>
      </c>
      <c r="C296" s="145" t="s">
        <v>293</v>
      </c>
      <c r="D296" s="145" t="s">
        <v>289</v>
      </c>
      <c r="E296" s="146">
        <v>7</v>
      </c>
      <c r="F296" s="147">
        <v>1960</v>
      </c>
      <c r="G296" s="148">
        <v>705.20799999999997</v>
      </c>
    </row>
    <row r="297" spans="1:7">
      <c r="A297" s="144">
        <v>39326</v>
      </c>
      <c r="B297" s="145" t="s">
        <v>287</v>
      </c>
      <c r="C297" s="145" t="s">
        <v>293</v>
      </c>
      <c r="D297" s="145" t="s">
        <v>290</v>
      </c>
      <c r="E297" s="146">
        <v>9</v>
      </c>
      <c r="F297" s="147">
        <v>2646</v>
      </c>
      <c r="G297" s="148">
        <v>812.322</v>
      </c>
    </row>
    <row r="298" spans="1:7">
      <c r="A298" s="144">
        <v>39326</v>
      </c>
      <c r="B298" s="145" t="s">
        <v>294</v>
      </c>
      <c r="C298" s="145" t="s">
        <v>288</v>
      </c>
      <c r="D298" s="145" t="s">
        <v>292</v>
      </c>
      <c r="E298" s="146">
        <v>6</v>
      </c>
      <c r="F298" s="147">
        <v>942</v>
      </c>
      <c r="G298" s="148">
        <v>296.44739999999996</v>
      </c>
    </row>
    <row r="299" spans="1:7">
      <c r="A299" s="144">
        <v>39326</v>
      </c>
      <c r="B299" s="145" t="s">
        <v>294</v>
      </c>
      <c r="C299" s="145" t="s">
        <v>288</v>
      </c>
      <c r="D299" s="145" t="s">
        <v>289</v>
      </c>
      <c r="E299" s="146">
        <v>9</v>
      </c>
      <c r="F299" s="147">
        <v>2619</v>
      </c>
      <c r="G299" s="148">
        <v>850.6511999999999</v>
      </c>
    </row>
    <row r="300" spans="1:7">
      <c r="A300" s="144">
        <v>39326</v>
      </c>
      <c r="B300" s="145" t="s">
        <v>294</v>
      </c>
      <c r="C300" s="145" t="s">
        <v>288</v>
      </c>
      <c r="D300" s="145" t="s">
        <v>290</v>
      </c>
      <c r="E300" s="146">
        <v>7</v>
      </c>
      <c r="F300" s="147">
        <v>1274</v>
      </c>
      <c r="G300" s="148">
        <v>559.923</v>
      </c>
    </row>
    <row r="301" spans="1:7">
      <c r="A301" s="144">
        <v>39326</v>
      </c>
      <c r="B301" s="145" t="s">
        <v>294</v>
      </c>
      <c r="C301" s="145" t="s">
        <v>291</v>
      </c>
      <c r="D301" s="145" t="s">
        <v>292</v>
      </c>
      <c r="E301" s="146">
        <v>10</v>
      </c>
      <c r="F301" s="147">
        <v>2720</v>
      </c>
      <c r="G301" s="148">
        <v>1162.2560000000001</v>
      </c>
    </row>
    <row r="302" spans="1:7">
      <c r="A302" s="144">
        <v>39326</v>
      </c>
      <c r="B302" s="145" t="s">
        <v>294</v>
      </c>
      <c r="C302" s="145" t="s">
        <v>291</v>
      </c>
      <c r="D302" s="145" t="s">
        <v>289</v>
      </c>
      <c r="E302" s="146">
        <v>8</v>
      </c>
      <c r="F302" s="147">
        <v>960</v>
      </c>
      <c r="G302" s="148">
        <v>401.85600000000005</v>
      </c>
    </row>
    <row r="303" spans="1:7">
      <c r="A303" s="144">
        <v>39326</v>
      </c>
      <c r="B303" s="145" t="s">
        <v>294</v>
      </c>
      <c r="C303" s="145" t="s">
        <v>291</v>
      </c>
      <c r="D303" s="145" t="s">
        <v>290</v>
      </c>
      <c r="E303" s="146">
        <v>9</v>
      </c>
      <c r="F303" s="147">
        <v>2421</v>
      </c>
      <c r="G303" s="148">
        <v>795.29849999999999</v>
      </c>
    </row>
    <row r="304" spans="1:7">
      <c r="A304" s="144">
        <v>39326</v>
      </c>
      <c r="B304" s="145" t="s">
        <v>294</v>
      </c>
      <c r="C304" s="145" t="s">
        <v>293</v>
      </c>
      <c r="D304" s="145" t="s">
        <v>292</v>
      </c>
      <c r="E304" s="146">
        <v>6</v>
      </c>
      <c r="F304" s="147">
        <v>810</v>
      </c>
      <c r="G304" s="148">
        <v>304.31700000000001</v>
      </c>
    </row>
    <row r="305" spans="1:7">
      <c r="A305" s="144">
        <v>39326</v>
      </c>
      <c r="B305" s="145" t="s">
        <v>294</v>
      </c>
      <c r="C305" s="145" t="s">
        <v>293</v>
      </c>
      <c r="D305" s="145" t="s">
        <v>289</v>
      </c>
      <c r="E305" s="146">
        <v>8</v>
      </c>
      <c r="F305" s="147">
        <v>1032</v>
      </c>
      <c r="G305" s="148">
        <v>330.65280000000001</v>
      </c>
    </row>
    <row r="306" spans="1:7">
      <c r="A306" s="144">
        <v>39326</v>
      </c>
      <c r="B306" s="145" t="s">
        <v>294</v>
      </c>
      <c r="C306" s="145" t="s">
        <v>293</v>
      </c>
      <c r="D306" s="145" t="s">
        <v>290</v>
      </c>
      <c r="E306" s="146">
        <v>6</v>
      </c>
      <c r="F306" s="147">
        <v>954</v>
      </c>
      <c r="G306" s="148">
        <v>402.77880000000005</v>
      </c>
    </row>
    <row r="307" spans="1:7">
      <c r="A307" s="144">
        <v>39326</v>
      </c>
      <c r="B307" s="145" t="s">
        <v>295</v>
      </c>
      <c r="C307" s="145" t="s">
        <v>288</v>
      </c>
      <c r="D307" s="145" t="s">
        <v>292</v>
      </c>
      <c r="E307" s="146">
        <v>7</v>
      </c>
      <c r="F307" s="147">
        <v>1673</v>
      </c>
      <c r="G307" s="148">
        <v>513.1090999999999</v>
      </c>
    </row>
    <row r="308" spans="1:7">
      <c r="A308" s="144">
        <v>39326</v>
      </c>
      <c r="B308" s="145" t="s">
        <v>295</v>
      </c>
      <c r="C308" s="145" t="s">
        <v>288</v>
      </c>
      <c r="D308" s="145" t="s">
        <v>289</v>
      </c>
      <c r="E308" s="146">
        <v>6</v>
      </c>
      <c r="F308" s="147">
        <v>1404</v>
      </c>
      <c r="G308" s="148">
        <v>482.5548</v>
      </c>
    </row>
    <row r="309" spans="1:7">
      <c r="A309" s="144">
        <v>39326</v>
      </c>
      <c r="B309" s="145" t="s">
        <v>295</v>
      </c>
      <c r="C309" s="145" t="s">
        <v>288</v>
      </c>
      <c r="D309" s="145" t="s">
        <v>290</v>
      </c>
      <c r="E309" s="146">
        <v>10</v>
      </c>
      <c r="F309" s="147">
        <v>2120</v>
      </c>
      <c r="G309" s="148">
        <v>715.5</v>
      </c>
    </row>
    <row r="310" spans="1:7">
      <c r="A310" s="144">
        <v>39326</v>
      </c>
      <c r="B310" s="145" t="s">
        <v>295</v>
      </c>
      <c r="C310" s="145" t="s">
        <v>291</v>
      </c>
      <c r="D310" s="145" t="s">
        <v>292</v>
      </c>
      <c r="E310" s="146">
        <v>6</v>
      </c>
      <c r="F310" s="147">
        <v>948</v>
      </c>
      <c r="G310" s="148">
        <v>295.96559999999999</v>
      </c>
    </row>
    <row r="311" spans="1:7">
      <c r="A311" s="144">
        <v>39326</v>
      </c>
      <c r="B311" s="145" t="s">
        <v>295</v>
      </c>
      <c r="C311" s="145" t="s">
        <v>291</v>
      </c>
      <c r="D311" s="145" t="s">
        <v>289</v>
      </c>
      <c r="E311" s="146">
        <v>10</v>
      </c>
      <c r="F311" s="147">
        <v>1610</v>
      </c>
      <c r="G311" s="148">
        <v>713.39099999999996</v>
      </c>
    </row>
    <row r="312" spans="1:7">
      <c r="A312" s="144">
        <v>39326</v>
      </c>
      <c r="B312" s="145" t="s">
        <v>295</v>
      </c>
      <c r="C312" s="145" t="s">
        <v>291</v>
      </c>
      <c r="D312" s="145" t="s">
        <v>290</v>
      </c>
      <c r="E312" s="146">
        <v>9</v>
      </c>
      <c r="F312" s="147">
        <v>1035</v>
      </c>
      <c r="G312" s="148">
        <v>337.30650000000003</v>
      </c>
    </row>
    <row r="313" spans="1:7">
      <c r="A313" s="144">
        <v>39326</v>
      </c>
      <c r="B313" s="145" t="s">
        <v>295</v>
      </c>
      <c r="C313" s="145" t="s">
        <v>293</v>
      </c>
      <c r="D313" s="145" t="s">
        <v>292</v>
      </c>
      <c r="E313" s="146">
        <v>6</v>
      </c>
      <c r="F313" s="147">
        <v>1434</v>
      </c>
      <c r="G313" s="148">
        <v>630.81659999999999</v>
      </c>
    </row>
    <row r="314" spans="1:7">
      <c r="A314" s="144">
        <v>39326</v>
      </c>
      <c r="B314" s="145" t="s">
        <v>295</v>
      </c>
      <c r="C314" s="145" t="s">
        <v>293</v>
      </c>
      <c r="D314" s="145" t="s">
        <v>289</v>
      </c>
      <c r="E314" s="146">
        <v>6</v>
      </c>
      <c r="F314" s="147">
        <v>642</v>
      </c>
      <c r="G314" s="148">
        <v>287.93700000000001</v>
      </c>
    </row>
    <row r="315" spans="1:7">
      <c r="A315" s="144">
        <v>39326</v>
      </c>
      <c r="B315" s="145" t="s">
        <v>295</v>
      </c>
      <c r="C315" s="145" t="s">
        <v>293</v>
      </c>
      <c r="D315" s="145" t="s">
        <v>290</v>
      </c>
      <c r="E315" s="146">
        <v>6</v>
      </c>
      <c r="F315" s="147">
        <v>1272</v>
      </c>
      <c r="G315" s="148">
        <v>402.58800000000002</v>
      </c>
    </row>
    <row r="316" spans="1:7">
      <c r="A316" s="144">
        <v>39326</v>
      </c>
      <c r="B316" s="145" t="s">
        <v>296</v>
      </c>
      <c r="C316" s="145" t="s">
        <v>288</v>
      </c>
      <c r="D316" s="145" t="s">
        <v>292</v>
      </c>
      <c r="E316" s="146">
        <v>9</v>
      </c>
      <c r="F316" s="147">
        <v>2619</v>
      </c>
      <c r="G316" s="148">
        <v>991.02960000000007</v>
      </c>
    </row>
    <row r="317" spans="1:7">
      <c r="A317" s="144">
        <v>39326</v>
      </c>
      <c r="B317" s="145" t="s">
        <v>296</v>
      </c>
      <c r="C317" s="145" t="s">
        <v>288</v>
      </c>
      <c r="D317" s="145" t="s">
        <v>289</v>
      </c>
      <c r="E317" s="146">
        <v>7</v>
      </c>
      <c r="F317" s="147">
        <v>1155</v>
      </c>
      <c r="G317" s="148">
        <v>469.161</v>
      </c>
    </row>
    <row r="318" spans="1:7">
      <c r="A318" s="144">
        <v>39326</v>
      </c>
      <c r="B318" s="145" t="s">
        <v>296</v>
      </c>
      <c r="C318" s="145" t="s">
        <v>288</v>
      </c>
      <c r="D318" s="145" t="s">
        <v>290</v>
      </c>
      <c r="E318" s="146">
        <v>8</v>
      </c>
      <c r="F318" s="147">
        <v>1384</v>
      </c>
      <c r="G318" s="148">
        <v>454.36719999999997</v>
      </c>
    </row>
    <row r="319" spans="1:7">
      <c r="A319" s="144">
        <v>39326</v>
      </c>
      <c r="B319" s="145" t="s">
        <v>296</v>
      </c>
      <c r="C319" s="145" t="s">
        <v>291</v>
      </c>
      <c r="D319" s="145" t="s">
        <v>292</v>
      </c>
      <c r="E319" s="146">
        <v>7</v>
      </c>
      <c r="F319" s="147">
        <v>1848</v>
      </c>
      <c r="G319" s="148">
        <v>577.3152</v>
      </c>
    </row>
    <row r="320" spans="1:7">
      <c r="A320" s="144">
        <v>39326</v>
      </c>
      <c r="B320" s="145" t="s">
        <v>296</v>
      </c>
      <c r="C320" s="145" t="s">
        <v>291</v>
      </c>
      <c r="D320" s="145" t="s">
        <v>289</v>
      </c>
      <c r="E320" s="146">
        <v>6</v>
      </c>
      <c r="F320" s="147">
        <v>1230</v>
      </c>
      <c r="G320" s="148">
        <v>516.72299999999996</v>
      </c>
    </row>
    <row r="321" spans="1:7">
      <c r="A321" s="144">
        <v>39326</v>
      </c>
      <c r="B321" s="145" t="s">
        <v>296</v>
      </c>
      <c r="C321" s="145" t="s">
        <v>291</v>
      </c>
      <c r="D321" s="145" t="s">
        <v>290</v>
      </c>
      <c r="E321" s="146">
        <v>9</v>
      </c>
      <c r="F321" s="147">
        <v>2529</v>
      </c>
      <c r="G321" s="148">
        <v>1083.9294</v>
      </c>
    </row>
    <row r="322" spans="1:7">
      <c r="A322" s="144">
        <v>39326</v>
      </c>
      <c r="B322" s="145" t="s">
        <v>296</v>
      </c>
      <c r="C322" s="145" t="s">
        <v>293</v>
      </c>
      <c r="D322" s="145" t="s">
        <v>292</v>
      </c>
      <c r="E322" s="146">
        <v>8</v>
      </c>
      <c r="F322" s="147">
        <v>2336</v>
      </c>
      <c r="G322" s="148">
        <v>862.91840000000002</v>
      </c>
    </row>
    <row r="323" spans="1:7">
      <c r="A323" s="144">
        <v>39326</v>
      </c>
      <c r="B323" s="145" t="s">
        <v>296</v>
      </c>
      <c r="C323" s="145" t="s">
        <v>293</v>
      </c>
      <c r="D323" s="145" t="s">
        <v>289</v>
      </c>
      <c r="E323" s="146">
        <v>6</v>
      </c>
      <c r="F323" s="147">
        <v>1614</v>
      </c>
      <c r="G323" s="148">
        <v>555.7002</v>
      </c>
    </row>
    <row r="324" spans="1:7">
      <c r="A324" s="144">
        <v>39326</v>
      </c>
      <c r="B324" s="145" t="s">
        <v>296</v>
      </c>
      <c r="C324" s="145" t="s">
        <v>293</v>
      </c>
      <c r="D324" s="145" t="s">
        <v>290</v>
      </c>
      <c r="E324" s="146">
        <v>8</v>
      </c>
      <c r="F324" s="147">
        <v>928</v>
      </c>
      <c r="G324" s="148">
        <v>307.53919999999999</v>
      </c>
    </row>
    <row r="325" spans="1:7">
      <c r="A325" s="144">
        <v>39356</v>
      </c>
      <c r="B325" s="145" t="s">
        <v>287</v>
      </c>
      <c r="C325" s="145" t="s">
        <v>288</v>
      </c>
      <c r="D325" s="145" t="s">
        <v>292</v>
      </c>
      <c r="E325" s="146">
        <v>10</v>
      </c>
      <c r="F325" s="147">
        <v>1410</v>
      </c>
      <c r="G325" s="148">
        <v>483.20699999999999</v>
      </c>
    </row>
    <row r="326" spans="1:7">
      <c r="A326" s="144">
        <v>39356</v>
      </c>
      <c r="B326" s="145" t="s">
        <v>287</v>
      </c>
      <c r="C326" s="145" t="s">
        <v>288</v>
      </c>
      <c r="D326" s="145" t="s">
        <v>289</v>
      </c>
      <c r="E326" s="146">
        <v>9</v>
      </c>
      <c r="F326" s="147">
        <v>1521</v>
      </c>
      <c r="G326" s="148">
        <v>607.48739999999998</v>
      </c>
    </row>
    <row r="327" spans="1:7">
      <c r="A327" s="144">
        <v>39356</v>
      </c>
      <c r="B327" s="145" t="s">
        <v>287</v>
      </c>
      <c r="C327" s="145" t="s">
        <v>288</v>
      </c>
      <c r="D327" s="145" t="s">
        <v>290</v>
      </c>
      <c r="E327" s="146">
        <v>9</v>
      </c>
      <c r="F327" s="147">
        <v>1494</v>
      </c>
      <c r="G327" s="148">
        <v>663.93360000000007</v>
      </c>
    </row>
    <row r="328" spans="1:7">
      <c r="A328" s="144">
        <v>39356</v>
      </c>
      <c r="B328" s="145" t="s">
        <v>287</v>
      </c>
      <c r="C328" s="145" t="s">
        <v>291</v>
      </c>
      <c r="D328" s="145" t="s">
        <v>292</v>
      </c>
      <c r="E328" s="146">
        <v>10</v>
      </c>
      <c r="F328" s="147">
        <v>2050</v>
      </c>
      <c r="G328" s="148">
        <v>627.29999999999995</v>
      </c>
    </row>
    <row r="329" spans="1:7">
      <c r="A329" s="144">
        <v>39356</v>
      </c>
      <c r="B329" s="145" t="s">
        <v>287</v>
      </c>
      <c r="C329" s="145" t="s">
        <v>291</v>
      </c>
      <c r="D329" s="145" t="s">
        <v>289</v>
      </c>
      <c r="E329" s="146">
        <v>8</v>
      </c>
      <c r="F329" s="147">
        <v>1448</v>
      </c>
      <c r="G329" s="148">
        <v>496.66400000000004</v>
      </c>
    </row>
    <row r="330" spans="1:7">
      <c r="A330" s="144">
        <v>39356</v>
      </c>
      <c r="B330" s="145" t="s">
        <v>287</v>
      </c>
      <c r="C330" s="145" t="s">
        <v>291</v>
      </c>
      <c r="D330" s="145" t="s">
        <v>290</v>
      </c>
      <c r="E330" s="146">
        <v>10</v>
      </c>
      <c r="F330" s="147">
        <v>1170</v>
      </c>
      <c r="G330" s="148">
        <v>431.96399999999994</v>
      </c>
    </row>
    <row r="331" spans="1:7">
      <c r="A331" s="144">
        <v>39356</v>
      </c>
      <c r="B331" s="145" t="s">
        <v>287</v>
      </c>
      <c r="C331" s="145" t="s">
        <v>293</v>
      </c>
      <c r="D331" s="145" t="s">
        <v>292</v>
      </c>
      <c r="E331" s="146">
        <v>6</v>
      </c>
      <c r="F331" s="147">
        <v>1626</v>
      </c>
      <c r="G331" s="148">
        <v>616.41660000000002</v>
      </c>
    </row>
    <row r="332" spans="1:7">
      <c r="A332" s="144">
        <v>39356</v>
      </c>
      <c r="B332" s="145" t="s">
        <v>287</v>
      </c>
      <c r="C332" s="145" t="s">
        <v>293</v>
      </c>
      <c r="D332" s="145" t="s">
        <v>289</v>
      </c>
      <c r="E332" s="146">
        <v>9</v>
      </c>
      <c r="F332" s="147">
        <v>2295</v>
      </c>
      <c r="G332" s="148">
        <v>989.37450000000001</v>
      </c>
    </row>
    <row r="333" spans="1:7">
      <c r="A333" s="144">
        <v>39356</v>
      </c>
      <c r="B333" s="145" t="s">
        <v>287</v>
      </c>
      <c r="C333" s="145" t="s">
        <v>293</v>
      </c>
      <c r="D333" s="145" t="s">
        <v>290</v>
      </c>
      <c r="E333" s="146">
        <v>8</v>
      </c>
      <c r="F333" s="147">
        <v>2304</v>
      </c>
      <c r="G333" s="148">
        <v>695.80799999999999</v>
      </c>
    </row>
    <row r="334" spans="1:7">
      <c r="A334" s="144">
        <v>39356</v>
      </c>
      <c r="B334" s="145" t="s">
        <v>294</v>
      </c>
      <c r="C334" s="145" t="s">
        <v>288</v>
      </c>
      <c r="D334" s="145" t="s">
        <v>292</v>
      </c>
      <c r="E334" s="146">
        <v>8</v>
      </c>
      <c r="F334" s="147">
        <v>1160</v>
      </c>
      <c r="G334" s="148">
        <v>508.31199999999995</v>
      </c>
    </row>
    <row r="335" spans="1:7">
      <c r="A335" s="144">
        <v>39356</v>
      </c>
      <c r="B335" s="145" t="s">
        <v>294</v>
      </c>
      <c r="C335" s="145" t="s">
        <v>288</v>
      </c>
      <c r="D335" s="145" t="s">
        <v>289</v>
      </c>
      <c r="E335" s="146">
        <v>10</v>
      </c>
      <c r="F335" s="147">
        <v>2470</v>
      </c>
      <c r="G335" s="148">
        <v>817.32300000000009</v>
      </c>
    </row>
    <row r="336" spans="1:7">
      <c r="A336" s="144">
        <v>39356</v>
      </c>
      <c r="B336" s="145" t="s">
        <v>294</v>
      </c>
      <c r="C336" s="145" t="s">
        <v>288</v>
      </c>
      <c r="D336" s="145" t="s">
        <v>290</v>
      </c>
      <c r="E336" s="146">
        <v>9</v>
      </c>
      <c r="F336" s="147">
        <v>2322</v>
      </c>
      <c r="G336" s="148">
        <v>840.7962</v>
      </c>
    </row>
    <row r="337" spans="1:7">
      <c r="A337" s="144">
        <v>39356</v>
      </c>
      <c r="B337" s="145" t="s">
        <v>294</v>
      </c>
      <c r="C337" s="145" t="s">
        <v>291</v>
      </c>
      <c r="D337" s="145" t="s">
        <v>292</v>
      </c>
      <c r="E337" s="146">
        <v>9</v>
      </c>
      <c r="F337" s="147">
        <v>2520</v>
      </c>
      <c r="G337" s="148">
        <v>810.43200000000002</v>
      </c>
    </row>
    <row r="338" spans="1:7">
      <c r="A338" s="144">
        <v>39356</v>
      </c>
      <c r="B338" s="145" t="s">
        <v>294</v>
      </c>
      <c r="C338" s="145" t="s">
        <v>291</v>
      </c>
      <c r="D338" s="145" t="s">
        <v>289</v>
      </c>
      <c r="E338" s="146">
        <v>10</v>
      </c>
      <c r="F338" s="147">
        <v>1130</v>
      </c>
      <c r="G338" s="148">
        <v>401.15</v>
      </c>
    </row>
    <row r="339" spans="1:7">
      <c r="A339" s="144">
        <v>39356</v>
      </c>
      <c r="B339" s="145" t="s">
        <v>294</v>
      </c>
      <c r="C339" s="145" t="s">
        <v>291</v>
      </c>
      <c r="D339" s="145" t="s">
        <v>290</v>
      </c>
      <c r="E339" s="146">
        <v>7</v>
      </c>
      <c r="F339" s="147">
        <v>1827</v>
      </c>
      <c r="G339" s="148">
        <v>619.71839999999997</v>
      </c>
    </row>
    <row r="340" spans="1:7">
      <c r="A340" s="144">
        <v>39356</v>
      </c>
      <c r="B340" s="145" t="s">
        <v>294</v>
      </c>
      <c r="C340" s="145" t="s">
        <v>293</v>
      </c>
      <c r="D340" s="145" t="s">
        <v>292</v>
      </c>
      <c r="E340" s="146">
        <v>9</v>
      </c>
      <c r="F340" s="147">
        <v>1818</v>
      </c>
      <c r="G340" s="148">
        <v>723.74580000000003</v>
      </c>
    </row>
    <row r="341" spans="1:7">
      <c r="A341" s="144">
        <v>39356</v>
      </c>
      <c r="B341" s="145" t="s">
        <v>294</v>
      </c>
      <c r="C341" s="145" t="s">
        <v>293</v>
      </c>
      <c r="D341" s="145" t="s">
        <v>289</v>
      </c>
      <c r="E341" s="146">
        <v>7</v>
      </c>
      <c r="F341" s="147">
        <v>1645</v>
      </c>
      <c r="G341" s="148">
        <v>685.96499999999992</v>
      </c>
    </row>
    <row r="342" spans="1:7">
      <c r="A342" s="144">
        <v>39356</v>
      </c>
      <c r="B342" s="145" t="s">
        <v>294</v>
      </c>
      <c r="C342" s="145" t="s">
        <v>293</v>
      </c>
      <c r="D342" s="145" t="s">
        <v>290</v>
      </c>
      <c r="E342" s="146">
        <v>6</v>
      </c>
      <c r="F342" s="147">
        <v>1626</v>
      </c>
      <c r="G342" s="148">
        <v>561.62040000000002</v>
      </c>
    </row>
    <row r="343" spans="1:7">
      <c r="A343" s="144">
        <v>39356</v>
      </c>
      <c r="B343" s="145" t="s">
        <v>295</v>
      </c>
      <c r="C343" s="145" t="s">
        <v>288</v>
      </c>
      <c r="D343" s="145" t="s">
        <v>292</v>
      </c>
      <c r="E343" s="146">
        <v>7</v>
      </c>
      <c r="F343" s="147">
        <v>1617</v>
      </c>
      <c r="G343" s="148">
        <v>722.47559999999999</v>
      </c>
    </row>
    <row r="344" spans="1:7">
      <c r="A344" s="144">
        <v>39356</v>
      </c>
      <c r="B344" s="145" t="s">
        <v>295</v>
      </c>
      <c r="C344" s="145" t="s">
        <v>288</v>
      </c>
      <c r="D344" s="145" t="s">
        <v>289</v>
      </c>
      <c r="E344" s="146">
        <v>6</v>
      </c>
      <c r="F344" s="147">
        <v>1344</v>
      </c>
      <c r="G344" s="148">
        <v>440.2944</v>
      </c>
    </row>
    <row r="345" spans="1:7">
      <c r="A345" s="144">
        <v>39356</v>
      </c>
      <c r="B345" s="145" t="s">
        <v>295</v>
      </c>
      <c r="C345" s="145" t="s">
        <v>288</v>
      </c>
      <c r="D345" s="145" t="s">
        <v>290</v>
      </c>
      <c r="E345" s="146">
        <v>9</v>
      </c>
      <c r="F345" s="147">
        <v>2403</v>
      </c>
      <c r="G345" s="148">
        <v>1068.6141</v>
      </c>
    </row>
    <row r="346" spans="1:7">
      <c r="A346" s="144">
        <v>39356</v>
      </c>
      <c r="B346" s="145" t="s">
        <v>295</v>
      </c>
      <c r="C346" s="145" t="s">
        <v>291</v>
      </c>
      <c r="D346" s="145" t="s">
        <v>292</v>
      </c>
      <c r="E346" s="146">
        <v>9</v>
      </c>
      <c r="F346" s="147">
        <v>2358</v>
      </c>
      <c r="G346" s="148">
        <v>829.78019999999992</v>
      </c>
    </row>
    <row r="347" spans="1:7">
      <c r="A347" s="144">
        <v>39356</v>
      </c>
      <c r="B347" s="145" t="s">
        <v>295</v>
      </c>
      <c r="C347" s="145" t="s">
        <v>291</v>
      </c>
      <c r="D347" s="145" t="s">
        <v>289</v>
      </c>
      <c r="E347" s="146">
        <v>9</v>
      </c>
      <c r="F347" s="147">
        <v>2223</v>
      </c>
      <c r="G347" s="148">
        <v>893.42369999999994</v>
      </c>
    </row>
    <row r="348" spans="1:7">
      <c r="A348" s="144">
        <v>39356</v>
      </c>
      <c r="B348" s="145" t="s">
        <v>295</v>
      </c>
      <c r="C348" s="145" t="s">
        <v>291</v>
      </c>
      <c r="D348" s="145" t="s">
        <v>290</v>
      </c>
      <c r="E348" s="146">
        <v>6</v>
      </c>
      <c r="F348" s="147">
        <v>774</v>
      </c>
      <c r="G348" s="148">
        <v>256.96800000000002</v>
      </c>
    </row>
    <row r="349" spans="1:7">
      <c r="A349" s="144">
        <v>39356</v>
      </c>
      <c r="B349" s="145" t="s">
        <v>295</v>
      </c>
      <c r="C349" s="145" t="s">
        <v>293</v>
      </c>
      <c r="D349" s="145" t="s">
        <v>292</v>
      </c>
      <c r="E349" s="146">
        <v>6</v>
      </c>
      <c r="F349" s="147">
        <v>918</v>
      </c>
      <c r="G349" s="148">
        <v>329.8374</v>
      </c>
    </row>
    <row r="350" spans="1:7">
      <c r="A350" s="144">
        <v>39356</v>
      </c>
      <c r="B350" s="145" t="s">
        <v>295</v>
      </c>
      <c r="C350" s="145" t="s">
        <v>293</v>
      </c>
      <c r="D350" s="145" t="s">
        <v>289</v>
      </c>
      <c r="E350" s="146">
        <v>6</v>
      </c>
      <c r="F350" s="147">
        <v>624</v>
      </c>
      <c r="G350" s="148">
        <v>206.41919999999999</v>
      </c>
    </row>
    <row r="351" spans="1:7">
      <c r="A351" s="144">
        <v>39356</v>
      </c>
      <c r="B351" s="145" t="s">
        <v>295</v>
      </c>
      <c r="C351" s="145" t="s">
        <v>293</v>
      </c>
      <c r="D351" s="145" t="s">
        <v>290</v>
      </c>
      <c r="E351" s="146">
        <v>7</v>
      </c>
      <c r="F351" s="147">
        <v>1043</v>
      </c>
      <c r="G351" s="148">
        <v>346.79750000000001</v>
      </c>
    </row>
    <row r="352" spans="1:7">
      <c r="A352" s="144">
        <v>39356</v>
      </c>
      <c r="B352" s="145" t="s">
        <v>296</v>
      </c>
      <c r="C352" s="145" t="s">
        <v>288</v>
      </c>
      <c r="D352" s="145" t="s">
        <v>292</v>
      </c>
      <c r="E352" s="146">
        <v>8</v>
      </c>
      <c r="F352" s="147">
        <v>1848</v>
      </c>
      <c r="G352" s="148">
        <v>659.73599999999999</v>
      </c>
    </row>
    <row r="353" spans="1:7">
      <c r="A353" s="144">
        <v>39356</v>
      </c>
      <c r="B353" s="145" t="s">
        <v>296</v>
      </c>
      <c r="C353" s="145" t="s">
        <v>288</v>
      </c>
      <c r="D353" s="145" t="s">
        <v>289</v>
      </c>
      <c r="E353" s="146">
        <v>10</v>
      </c>
      <c r="F353" s="147">
        <v>2910</v>
      </c>
      <c r="G353" s="148">
        <v>1168.6559999999999</v>
      </c>
    </row>
    <row r="354" spans="1:7">
      <c r="A354" s="144">
        <v>39356</v>
      </c>
      <c r="B354" s="145" t="s">
        <v>296</v>
      </c>
      <c r="C354" s="145" t="s">
        <v>288</v>
      </c>
      <c r="D354" s="145" t="s">
        <v>290</v>
      </c>
      <c r="E354" s="146">
        <v>6</v>
      </c>
      <c r="F354" s="147">
        <v>1134</v>
      </c>
      <c r="G354" s="148">
        <v>504.51660000000004</v>
      </c>
    </row>
    <row r="355" spans="1:7">
      <c r="A355" s="144">
        <v>39356</v>
      </c>
      <c r="B355" s="145" t="s">
        <v>296</v>
      </c>
      <c r="C355" s="145" t="s">
        <v>291</v>
      </c>
      <c r="D355" s="145" t="s">
        <v>292</v>
      </c>
      <c r="E355" s="146">
        <v>10</v>
      </c>
      <c r="F355" s="147">
        <v>2620</v>
      </c>
      <c r="G355" s="148">
        <v>899.97</v>
      </c>
    </row>
    <row r="356" spans="1:7">
      <c r="A356" s="144">
        <v>39356</v>
      </c>
      <c r="B356" s="145" t="s">
        <v>296</v>
      </c>
      <c r="C356" s="145" t="s">
        <v>291</v>
      </c>
      <c r="D356" s="145" t="s">
        <v>289</v>
      </c>
      <c r="E356" s="146">
        <v>8</v>
      </c>
      <c r="F356" s="147">
        <v>1216</v>
      </c>
      <c r="G356" s="148">
        <v>464.0256</v>
      </c>
    </row>
    <row r="357" spans="1:7">
      <c r="A357" s="144">
        <v>39356</v>
      </c>
      <c r="B357" s="145" t="s">
        <v>296</v>
      </c>
      <c r="C357" s="145" t="s">
        <v>291</v>
      </c>
      <c r="D357" s="145" t="s">
        <v>290</v>
      </c>
      <c r="E357" s="146">
        <v>9</v>
      </c>
      <c r="F357" s="147">
        <v>1278</v>
      </c>
      <c r="G357" s="148">
        <v>465.44760000000002</v>
      </c>
    </row>
    <row r="358" spans="1:7">
      <c r="A358" s="144">
        <v>39356</v>
      </c>
      <c r="B358" s="145" t="s">
        <v>296</v>
      </c>
      <c r="C358" s="145" t="s">
        <v>293</v>
      </c>
      <c r="D358" s="145" t="s">
        <v>292</v>
      </c>
      <c r="E358" s="146">
        <v>6</v>
      </c>
      <c r="F358" s="147">
        <v>720</v>
      </c>
      <c r="G358" s="148">
        <v>259.63200000000001</v>
      </c>
    </row>
    <row r="359" spans="1:7">
      <c r="A359" s="144">
        <v>39356</v>
      </c>
      <c r="B359" s="145" t="s">
        <v>296</v>
      </c>
      <c r="C359" s="145" t="s">
        <v>293</v>
      </c>
      <c r="D359" s="145" t="s">
        <v>289</v>
      </c>
      <c r="E359" s="146">
        <v>9</v>
      </c>
      <c r="F359" s="147">
        <v>1089</v>
      </c>
      <c r="G359" s="148">
        <v>393.67349999999999</v>
      </c>
    </row>
    <row r="360" spans="1:7">
      <c r="A360" s="144">
        <v>39356</v>
      </c>
      <c r="B360" s="145" t="s">
        <v>296</v>
      </c>
      <c r="C360" s="145" t="s">
        <v>293</v>
      </c>
      <c r="D360" s="145" t="s">
        <v>290</v>
      </c>
      <c r="E360" s="146">
        <v>8</v>
      </c>
      <c r="F360" s="147">
        <v>1552</v>
      </c>
      <c r="G360" s="148">
        <v>599.072</v>
      </c>
    </row>
    <row r="361" spans="1:7">
      <c r="A361" s="144">
        <v>39387</v>
      </c>
      <c r="B361" s="145" t="s">
        <v>287</v>
      </c>
      <c r="C361" s="145" t="s">
        <v>288</v>
      </c>
      <c r="D361" s="145" t="s">
        <v>292</v>
      </c>
      <c r="E361" s="146">
        <v>9</v>
      </c>
      <c r="F361" s="147">
        <v>1026</v>
      </c>
      <c r="G361" s="148">
        <v>431.63820000000004</v>
      </c>
    </row>
    <row r="362" spans="1:7">
      <c r="A362" s="144">
        <v>39387</v>
      </c>
      <c r="B362" s="145" t="s">
        <v>287</v>
      </c>
      <c r="C362" s="145" t="s">
        <v>288</v>
      </c>
      <c r="D362" s="145" t="s">
        <v>289</v>
      </c>
      <c r="E362" s="146">
        <v>7</v>
      </c>
      <c r="F362" s="147">
        <v>1155</v>
      </c>
      <c r="G362" s="148">
        <v>481.0575</v>
      </c>
    </row>
    <row r="363" spans="1:7">
      <c r="A363" s="144">
        <v>39387</v>
      </c>
      <c r="B363" s="145" t="s">
        <v>287</v>
      </c>
      <c r="C363" s="145" t="s">
        <v>288</v>
      </c>
      <c r="D363" s="145" t="s">
        <v>290</v>
      </c>
      <c r="E363" s="146">
        <v>9</v>
      </c>
      <c r="F363" s="147">
        <v>1935</v>
      </c>
      <c r="G363" s="148">
        <v>688.86</v>
      </c>
    </row>
    <row r="364" spans="1:7">
      <c r="A364" s="144">
        <v>39387</v>
      </c>
      <c r="B364" s="145" t="s">
        <v>287</v>
      </c>
      <c r="C364" s="145" t="s">
        <v>291</v>
      </c>
      <c r="D364" s="145" t="s">
        <v>292</v>
      </c>
      <c r="E364" s="146">
        <v>7</v>
      </c>
      <c r="F364" s="147">
        <v>1911</v>
      </c>
      <c r="G364" s="148">
        <v>633.49650000000008</v>
      </c>
    </row>
    <row r="365" spans="1:7">
      <c r="A365" s="144">
        <v>39387</v>
      </c>
      <c r="B365" s="145" t="s">
        <v>287</v>
      </c>
      <c r="C365" s="145" t="s">
        <v>291</v>
      </c>
      <c r="D365" s="145" t="s">
        <v>289</v>
      </c>
      <c r="E365" s="146">
        <v>6</v>
      </c>
      <c r="F365" s="147">
        <v>1386</v>
      </c>
      <c r="G365" s="148">
        <v>512.95859999999993</v>
      </c>
    </row>
    <row r="366" spans="1:7">
      <c r="A366" s="144">
        <v>39387</v>
      </c>
      <c r="B366" s="145" t="s">
        <v>287</v>
      </c>
      <c r="C366" s="145" t="s">
        <v>291</v>
      </c>
      <c r="D366" s="145" t="s">
        <v>290</v>
      </c>
      <c r="E366" s="146">
        <v>9</v>
      </c>
      <c r="F366" s="147">
        <v>2646</v>
      </c>
      <c r="G366" s="148">
        <v>993.83759999999995</v>
      </c>
    </row>
    <row r="367" spans="1:7">
      <c r="A367" s="144">
        <v>39387</v>
      </c>
      <c r="B367" s="145" t="s">
        <v>287</v>
      </c>
      <c r="C367" s="145" t="s">
        <v>293</v>
      </c>
      <c r="D367" s="145" t="s">
        <v>292</v>
      </c>
      <c r="E367" s="146">
        <v>6</v>
      </c>
      <c r="F367" s="147">
        <v>1362</v>
      </c>
      <c r="G367" s="148">
        <v>448.50659999999999</v>
      </c>
    </row>
    <row r="368" spans="1:7">
      <c r="A368" s="144">
        <v>39387</v>
      </c>
      <c r="B368" s="145" t="s">
        <v>287</v>
      </c>
      <c r="C368" s="145" t="s">
        <v>293</v>
      </c>
      <c r="D368" s="145" t="s">
        <v>289</v>
      </c>
      <c r="E368" s="146">
        <v>6</v>
      </c>
      <c r="F368" s="147">
        <v>1326</v>
      </c>
      <c r="G368" s="148">
        <v>490.35480000000001</v>
      </c>
    </row>
    <row r="369" spans="1:7">
      <c r="A369" s="144">
        <v>39387</v>
      </c>
      <c r="B369" s="145" t="s">
        <v>287</v>
      </c>
      <c r="C369" s="145" t="s">
        <v>293</v>
      </c>
      <c r="D369" s="145" t="s">
        <v>290</v>
      </c>
      <c r="E369" s="146">
        <v>9</v>
      </c>
      <c r="F369" s="147">
        <v>1863</v>
      </c>
      <c r="G369" s="148">
        <v>797.17769999999996</v>
      </c>
    </row>
    <row r="370" spans="1:7">
      <c r="A370" s="144">
        <v>39387</v>
      </c>
      <c r="B370" s="145" t="s">
        <v>294</v>
      </c>
      <c r="C370" s="145" t="s">
        <v>288</v>
      </c>
      <c r="D370" s="145" t="s">
        <v>292</v>
      </c>
      <c r="E370" s="146">
        <v>8</v>
      </c>
      <c r="F370" s="147">
        <v>2032</v>
      </c>
      <c r="G370" s="148">
        <v>722.98559999999998</v>
      </c>
    </row>
    <row r="371" spans="1:7">
      <c r="A371" s="144">
        <v>39387</v>
      </c>
      <c r="B371" s="145" t="s">
        <v>294</v>
      </c>
      <c r="C371" s="145" t="s">
        <v>288</v>
      </c>
      <c r="D371" s="145" t="s">
        <v>289</v>
      </c>
      <c r="E371" s="146">
        <v>8</v>
      </c>
      <c r="F371" s="147">
        <v>1208</v>
      </c>
      <c r="G371" s="148">
        <v>488.7568</v>
      </c>
    </row>
    <row r="372" spans="1:7">
      <c r="A372" s="144">
        <v>39387</v>
      </c>
      <c r="B372" s="145" t="s">
        <v>294</v>
      </c>
      <c r="C372" s="145" t="s">
        <v>288</v>
      </c>
      <c r="D372" s="145" t="s">
        <v>290</v>
      </c>
      <c r="E372" s="146">
        <v>6</v>
      </c>
      <c r="F372" s="147">
        <v>1290</v>
      </c>
      <c r="G372" s="148">
        <v>425.18400000000003</v>
      </c>
    </row>
    <row r="373" spans="1:7">
      <c r="A373" s="144">
        <v>39387</v>
      </c>
      <c r="B373" s="145" t="s">
        <v>294</v>
      </c>
      <c r="C373" s="145" t="s">
        <v>291</v>
      </c>
      <c r="D373" s="145" t="s">
        <v>292</v>
      </c>
      <c r="E373" s="146">
        <v>7</v>
      </c>
      <c r="F373" s="147">
        <v>1904</v>
      </c>
      <c r="G373" s="148">
        <v>783.11519999999996</v>
      </c>
    </row>
    <row r="374" spans="1:7">
      <c r="A374" s="144">
        <v>39387</v>
      </c>
      <c r="B374" s="145" t="s">
        <v>294</v>
      </c>
      <c r="C374" s="145" t="s">
        <v>291</v>
      </c>
      <c r="D374" s="145" t="s">
        <v>289</v>
      </c>
      <c r="E374" s="146">
        <v>10</v>
      </c>
      <c r="F374" s="147">
        <v>1390</v>
      </c>
      <c r="G374" s="148">
        <v>419.78</v>
      </c>
    </row>
    <row r="375" spans="1:7">
      <c r="A375" s="144">
        <v>39387</v>
      </c>
      <c r="B375" s="145" t="s">
        <v>294</v>
      </c>
      <c r="C375" s="145" t="s">
        <v>291</v>
      </c>
      <c r="D375" s="145" t="s">
        <v>290</v>
      </c>
      <c r="E375" s="146">
        <v>10</v>
      </c>
      <c r="F375" s="147">
        <v>1480</v>
      </c>
      <c r="G375" s="148">
        <v>640.98799999999994</v>
      </c>
    </row>
    <row r="376" spans="1:7">
      <c r="A376" s="144">
        <v>39387</v>
      </c>
      <c r="B376" s="145" t="s">
        <v>294</v>
      </c>
      <c r="C376" s="145" t="s">
        <v>293</v>
      </c>
      <c r="D376" s="145" t="s">
        <v>292</v>
      </c>
      <c r="E376" s="146">
        <v>9</v>
      </c>
      <c r="F376" s="147">
        <v>2682</v>
      </c>
      <c r="G376" s="148">
        <v>970.34760000000006</v>
      </c>
    </row>
    <row r="377" spans="1:7">
      <c r="A377" s="144">
        <v>39387</v>
      </c>
      <c r="B377" s="145" t="s">
        <v>294</v>
      </c>
      <c r="C377" s="145" t="s">
        <v>293</v>
      </c>
      <c r="D377" s="145" t="s">
        <v>289</v>
      </c>
      <c r="E377" s="146">
        <v>6</v>
      </c>
      <c r="F377" s="147">
        <v>1782</v>
      </c>
      <c r="G377" s="148">
        <v>663.61680000000001</v>
      </c>
    </row>
    <row r="378" spans="1:7">
      <c r="A378" s="144">
        <v>39387</v>
      </c>
      <c r="B378" s="145" t="s">
        <v>294</v>
      </c>
      <c r="C378" s="145" t="s">
        <v>293</v>
      </c>
      <c r="D378" s="145" t="s">
        <v>290</v>
      </c>
      <c r="E378" s="146">
        <v>7</v>
      </c>
      <c r="F378" s="147">
        <v>1085</v>
      </c>
      <c r="G378" s="148">
        <v>458.62950000000001</v>
      </c>
    </row>
    <row r="379" spans="1:7">
      <c r="A379" s="144">
        <v>39387</v>
      </c>
      <c r="B379" s="145" t="s">
        <v>295</v>
      </c>
      <c r="C379" s="145" t="s">
        <v>288</v>
      </c>
      <c r="D379" s="145" t="s">
        <v>292</v>
      </c>
      <c r="E379" s="146">
        <v>6</v>
      </c>
      <c r="F379" s="147">
        <v>864</v>
      </c>
      <c r="G379" s="148">
        <v>378.1728</v>
      </c>
    </row>
    <row r="380" spans="1:7">
      <c r="A380" s="144">
        <v>39387</v>
      </c>
      <c r="B380" s="145" t="s">
        <v>295</v>
      </c>
      <c r="C380" s="145" t="s">
        <v>288</v>
      </c>
      <c r="D380" s="145" t="s">
        <v>289</v>
      </c>
      <c r="E380" s="146">
        <v>9</v>
      </c>
      <c r="F380" s="147">
        <v>2349</v>
      </c>
      <c r="G380" s="148">
        <v>984.46589999999992</v>
      </c>
    </row>
    <row r="381" spans="1:7">
      <c r="A381" s="144">
        <v>39387</v>
      </c>
      <c r="B381" s="145" t="s">
        <v>295</v>
      </c>
      <c r="C381" s="145" t="s">
        <v>288</v>
      </c>
      <c r="D381" s="145" t="s">
        <v>290</v>
      </c>
      <c r="E381" s="146">
        <v>9</v>
      </c>
      <c r="F381" s="147">
        <v>1827</v>
      </c>
      <c r="G381" s="148">
        <v>613.32389999999998</v>
      </c>
    </row>
    <row r="382" spans="1:7">
      <c r="A382" s="144">
        <v>39387</v>
      </c>
      <c r="B382" s="145" t="s">
        <v>295</v>
      </c>
      <c r="C382" s="145" t="s">
        <v>291</v>
      </c>
      <c r="D382" s="145" t="s">
        <v>292</v>
      </c>
      <c r="E382" s="146">
        <v>10</v>
      </c>
      <c r="F382" s="147">
        <v>1200</v>
      </c>
      <c r="G382" s="148">
        <v>468.6</v>
      </c>
    </row>
    <row r="383" spans="1:7">
      <c r="A383" s="144">
        <v>39387</v>
      </c>
      <c r="B383" s="145" t="s">
        <v>295</v>
      </c>
      <c r="C383" s="145" t="s">
        <v>291</v>
      </c>
      <c r="D383" s="145" t="s">
        <v>289</v>
      </c>
      <c r="E383" s="146">
        <v>9</v>
      </c>
      <c r="F383" s="147">
        <v>2610</v>
      </c>
      <c r="G383" s="148">
        <v>963.61199999999997</v>
      </c>
    </row>
    <row r="384" spans="1:7">
      <c r="A384" s="144">
        <v>39387</v>
      </c>
      <c r="B384" s="145" t="s">
        <v>295</v>
      </c>
      <c r="C384" s="145" t="s">
        <v>291</v>
      </c>
      <c r="D384" s="145" t="s">
        <v>290</v>
      </c>
      <c r="E384" s="146">
        <v>8</v>
      </c>
      <c r="F384" s="147">
        <v>1864</v>
      </c>
      <c r="G384" s="148">
        <v>692.28960000000006</v>
      </c>
    </row>
    <row r="385" spans="1:7">
      <c r="A385" s="144">
        <v>39387</v>
      </c>
      <c r="B385" s="145" t="s">
        <v>295</v>
      </c>
      <c r="C385" s="145" t="s">
        <v>293</v>
      </c>
      <c r="D385" s="145" t="s">
        <v>292</v>
      </c>
      <c r="E385" s="146">
        <v>6</v>
      </c>
      <c r="F385" s="147">
        <v>1326</v>
      </c>
      <c r="G385" s="148">
        <v>478.95120000000003</v>
      </c>
    </row>
    <row r="386" spans="1:7">
      <c r="A386" s="144">
        <v>39387</v>
      </c>
      <c r="B386" s="145" t="s">
        <v>295</v>
      </c>
      <c r="C386" s="145" t="s">
        <v>293</v>
      </c>
      <c r="D386" s="145" t="s">
        <v>289</v>
      </c>
      <c r="E386" s="146">
        <v>9</v>
      </c>
      <c r="F386" s="147">
        <v>1827</v>
      </c>
      <c r="G386" s="148">
        <v>559.97550000000001</v>
      </c>
    </row>
    <row r="387" spans="1:7">
      <c r="A387" s="144">
        <v>39387</v>
      </c>
      <c r="B387" s="145" t="s">
        <v>295</v>
      </c>
      <c r="C387" s="145" t="s">
        <v>293</v>
      </c>
      <c r="D387" s="145" t="s">
        <v>290</v>
      </c>
      <c r="E387" s="146">
        <v>7</v>
      </c>
      <c r="F387" s="147">
        <v>1358</v>
      </c>
      <c r="G387" s="148">
        <v>600.37180000000001</v>
      </c>
    </row>
    <row r="388" spans="1:7">
      <c r="A388" s="144">
        <v>39387</v>
      </c>
      <c r="B388" s="145" t="s">
        <v>296</v>
      </c>
      <c r="C388" s="145" t="s">
        <v>288</v>
      </c>
      <c r="D388" s="145" t="s">
        <v>292</v>
      </c>
      <c r="E388" s="146">
        <v>9</v>
      </c>
      <c r="F388" s="147">
        <v>1674</v>
      </c>
      <c r="G388" s="148">
        <v>751.12379999999996</v>
      </c>
    </row>
    <row r="389" spans="1:7">
      <c r="A389" s="144">
        <v>39387</v>
      </c>
      <c r="B389" s="145" t="s">
        <v>296</v>
      </c>
      <c r="C389" s="145" t="s">
        <v>288</v>
      </c>
      <c r="D389" s="145" t="s">
        <v>289</v>
      </c>
      <c r="E389" s="146">
        <v>6</v>
      </c>
      <c r="F389" s="147">
        <v>750</v>
      </c>
      <c r="G389" s="148">
        <v>253.12500000000003</v>
      </c>
    </row>
    <row r="390" spans="1:7">
      <c r="A390" s="144">
        <v>39387</v>
      </c>
      <c r="B390" s="145" t="s">
        <v>296</v>
      </c>
      <c r="C390" s="145" t="s">
        <v>288</v>
      </c>
      <c r="D390" s="145" t="s">
        <v>290</v>
      </c>
      <c r="E390" s="146">
        <v>10</v>
      </c>
      <c r="F390" s="147">
        <v>1170</v>
      </c>
      <c r="G390" s="148">
        <v>455.13</v>
      </c>
    </row>
    <row r="391" spans="1:7">
      <c r="A391" s="144">
        <v>39387</v>
      </c>
      <c r="B391" s="145" t="s">
        <v>296</v>
      </c>
      <c r="C391" s="145" t="s">
        <v>291</v>
      </c>
      <c r="D391" s="145" t="s">
        <v>292</v>
      </c>
      <c r="E391" s="146">
        <v>9</v>
      </c>
      <c r="F391" s="147">
        <v>1953</v>
      </c>
      <c r="G391" s="148">
        <v>770.84910000000002</v>
      </c>
    </row>
    <row r="392" spans="1:7">
      <c r="A392" s="144">
        <v>39387</v>
      </c>
      <c r="B392" s="145" t="s">
        <v>296</v>
      </c>
      <c r="C392" s="145" t="s">
        <v>291</v>
      </c>
      <c r="D392" s="145" t="s">
        <v>289</v>
      </c>
      <c r="E392" s="146">
        <v>7</v>
      </c>
      <c r="F392" s="147">
        <v>924</v>
      </c>
      <c r="G392" s="148">
        <v>383.09040000000005</v>
      </c>
    </row>
    <row r="393" spans="1:7">
      <c r="A393" s="144">
        <v>39387</v>
      </c>
      <c r="B393" s="145" t="s">
        <v>296</v>
      </c>
      <c r="C393" s="145" t="s">
        <v>291</v>
      </c>
      <c r="D393" s="145" t="s">
        <v>290</v>
      </c>
      <c r="E393" s="146">
        <v>6</v>
      </c>
      <c r="F393" s="147">
        <v>972</v>
      </c>
      <c r="G393" s="148">
        <v>310.65120000000002</v>
      </c>
    </row>
    <row r="394" spans="1:7">
      <c r="A394" s="144">
        <v>39387</v>
      </c>
      <c r="B394" s="145" t="s">
        <v>296</v>
      </c>
      <c r="C394" s="145" t="s">
        <v>293</v>
      </c>
      <c r="D394" s="145" t="s">
        <v>292</v>
      </c>
      <c r="E394" s="146">
        <v>7</v>
      </c>
      <c r="F394" s="147">
        <v>1505</v>
      </c>
      <c r="G394" s="148">
        <v>524.04100000000005</v>
      </c>
    </row>
    <row r="395" spans="1:7">
      <c r="A395" s="144">
        <v>39387</v>
      </c>
      <c r="B395" s="145" t="s">
        <v>296</v>
      </c>
      <c r="C395" s="145" t="s">
        <v>293</v>
      </c>
      <c r="D395" s="145" t="s">
        <v>289</v>
      </c>
      <c r="E395" s="146">
        <v>9</v>
      </c>
      <c r="F395" s="147">
        <v>2439</v>
      </c>
      <c r="G395" s="148">
        <v>1082.6721</v>
      </c>
    </row>
    <row r="396" spans="1:7">
      <c r="A396" s="144">
        <v>39387</v>
      </c>
      <c r="B396" s="145" t="s">
        <v>296</v>
      </c>
      <c r="C396" s="145" t="s">
        <v>293</v>
      </c>
      <c r="D396" s="145" t="s">
        <v>290</v>
      </c>
      <c r="E396" s="146">
        <v>9</v>
      </c>
      <c r="F396" s="147">
        <v>2295</v>
      </c>
      <c r="G396" s="148">
        <v>982.03049999999996</v>
      </c>
    </row>
    <row r="397" spans="1:7">
      <c r="A397" s="144">
        <v>39417</v>
      </c>
      <c r="B397" s="145" t="s">
        <v>287</v>
      </c>
      <c r="C397" s="145" t="s">
        <v>288</v>
      </c>
      <c r="D397" s="145" t="s">
        <v>292</v>
      </c>
      <c r="E397" s="146">
        <v>7</v>
      </c>
      <c r="F397" s="147">
        <v>1169</v>
      </c>
      <c r="G397" s="148">
        <v>384.13339999999999</v>
      </c>
    </row>
    <row r="398" spans="1:7">
      <c r="A398" s="144">
        <v>39417</v>
      </c>
      <c r="B398" s="145" t="s">
        <v>287</v>
      </c>
      <c r="C398" s="145" t="s">
        <v>288</v>
      </c>
      <c r="D398" s="145" t="s">
        <v>289</v>
      </c>
      <c r="E398" s="146">
        <v>9</v>
      </c>
      <c r="F398" s="147">
        <v>1206</v>
      </c>
      <c r="G398" s="148">
        <v>448.14959999999996</v>
      </c>
    </row>
    <row r="399" spans="1:7">
      <c r="A399" s="144">
        <v>39417</v>
      </c>
      <c r="B399" s="145" t="s">
        <v>287</v>
      </c>
      <c r="C399" s="145" t="s">
        <v>288</v>
      </c>
      <c r="D399" s="145" t="s">
        <v>290</v>
      </c>
      <c r="E399" s="146">
        <v>7</v>
      </c>
      <c r="F399" s="147">
        <v>749</v>
      </c>
      <c r="G399" s="148">
        <v>256.90700000000004</v>
      </c>
    </row>
    <row r="400" spans="1:7">
      <c r="A400" s="144">
        <v>39417</v>
      </c>
      <c r="B400" s="145" t="s">
        <v>287</v>
      </c>
      <c r="C400" s="145" t="s">
        <v>291</v>
      </c>
      <c r="D400" s="145" t="s">
        <v>292</v>
      </c>
      <c r="E400" s="146">
        <v>9</v>
      </c>
      <c r="F400" s="147">
        <v>2565</v>
      </c>
      <c r="G400" s="148">
        <v>789.50700000000006</v>
      </c>
    </row>
    <row r="401" spans="1:7">
      <c r="A401" s="144">
        <v>39417</v>
      </c>
      <c r="B401" s="145" t="s">
        <v>287</v>
      </c>
      <c r="C401" s="145" t="s">
        <v>291</v>
      </c>
      <c r="D401" s="145" t="s">
        <v>289</v>
      </c>
      <c r="E401" s="146">
        <v>9</v>
      </c>
      <c r="F401" s="147">
        <v>1962</v>
      </c>
      <c r="G401" s="148">
        <v>594.28980000000001</v>
      </c>
    </row>
    <row r="402" spans="1:7">
      <c r="A402" s="144">
        <v>39417</v>
      </c>
      <c r="B402" s="145" t="s">
        <v>287</v>
      </c>
      <c r="C402" s="145" t="s">
        <v>291</v>
      </c>
      <c r="D402" s="145" t="s">
        <v>290</v>
      </c>
      <c r="E402" s="146">
        <v>7</v>
      </c>
      <c r="F402" s="147">
        <v>1246</v>
      </c>
      <c r="G402" s="148">
        <v>519.45740000000001</v>
      </c>
    </row>
    <row r="403" spans="1:7">
      <c r="A403" s="144">
        <v>39417</v>
      </c>
      <c r="B403" s="145" t="s">
        <v>287</v>
      </c>
      <c r="C403" s="145" t="s">
        <v>293</v>
      </c>
      <c r="D403" s="145" t="s">
        <v>292</v>
      </c>
      <c r="E403" s="146">
        <v>8</v>
      </c>
      <c r="F403" s="147">
        <v>1376</v>
      </c>
      <c r="G403" s="148">
        <v>451.87840000000006</v>
      </c>
    </row>
    <row r="404" spans="1:7">
      <c r="A404" s="144">
        <v>39417</v>
      </c>
      <c r="B404" s="145" t="s">
        <v>287</v>
      </c>
      <c r="C404" s="145" t="s">
        <v>293</v>
      </c>
      <c r="D404" s="145" t="s">
        <v>289</v>
      </c>
      <c r="E404" s="146">
        <v>8</v>
      </c>
      <c r="F404" s="147">
        <v>968</v>
      </c>
      <c r="G404" s="148">
        <v>323.9896</v>
      </c>
    </row>
    <row r="405" spans="1:7">
      <c r="A405" s="144">
        <v>39417</v>
      </c>
      <c r="B405" s="145" t="s">
        <v>287</v>
      </c>
      <c r="C405" s="145" t="s">
        <v>293</v>
      </c>
      <c r="D405" s="145" t="s">
        <v>290</v>
      </c>
      <c r="E405" s="146">
        <v>8</v>
      </c>
      <c r="F405" s="147">
        <v>1984</v>
      </c>
      <c r="G405" s="148">
        <v>693.4079999999999</v>
      </c>
    </row>
    <row r="406" spans="1:7">
      <c r="A406" s="144">
        <v>39417</v>
      </c>
      <c r="B406" s="145" t="s">
        <v>294</v>
      </c>
      <c r="C406" s="145" t="s">
        <v>288</v>
      </c>
      <c r="D406" s="145" t="s">
        <v>292</v>
      </c>
      <c r="E406" s="146">
        <v>8</v>
      </c>
      <c r="F406" s="147">
        <v>1576</v>
      </c>
      <c r="G406" s="148">
        <v>657.50720000000001</v>
      </c>
    </row>
    <row r="407" spans="1:7">
      <c r="A407" s="144">
        <v>39417</v>
      </c>
      <c r="B407" s="145" t="s">
        <v>294</v>
      </c>
      <c r="C407" s="145" t="s">
        <v>288</v>
      </c>
      <c r="D407" s="145" t="s">
        <v>289</v>
      </c>
      <c r="E407" s="146">
        <v>9</v>
      </c>
      <c r="F407" s="147">
        <v>2466</v>
      </c>
      <c r="G407" s="148">
        <v>875.18340000000001</v>
      </c>
    </row>
    <row r="408" spans="1:7">
      <c r="A408" s="144">
        <v>39417</v>
      </c>
      <c r="B408" s="145" t="s">
        <v>294</v>
      </c>
      <c r="C408" s="145" t="s">
        <v>288</v>
      </c>
      <c r="D408" s="145" t="s">
        <v>290</v>
      </c>
      <c r="E408" s="146">
        <v>10</v>
      </c>
      <c r="F408" s="147">
        <v>2040</v>
      </c>
      <c r="G408" s="148">
        <v>710.12400000000002</v>
      </c>
    </row>
    <row r="409" spans="1:7">
      <c r="A409" s="144">
        <v>39417</v>
      </c>
      <c r="B409" s="145" t="s">
        <v>294</v>
      </c>
      <c r="C409" s="145" t="s">
        <v>291</v>
      </c>
      <c r="D409" s="145" t="s">
        <v>292</v>
      </c>
      <c r="E409" s="146">
        <v>6</v>
      </c>
      <c r="F409" s="147">
        <v>894</v>
      </c>
      <c r="G409" s="148">
        <v>295.5564</v>
      </c>
    </row>
    <row r="410" spans="1:7">
      <c r="A410" s="144">
        <v>39417</v>
      </c>
      <c r="B410" s="145" t="s">
        <v>294</v>
      </c>
      <c r="C410" s="145" t="s">
        <v>291</v>
      </c>
      <c r="D410" s="145" t="s">
        <v>289</v>
      </c>
      <c r="E410" s="146">
        <v>9</v>
      </c>
      <c r="F410" s="147">
        <v>1017</v>
      </c>
      <c r="G410" s="148">
        <v>426.0213</v>
      </c>
    </row>
    <row r="411" spans="1:7">
      <c r="A411" s="144">
        <v>39417</v>
      </c>
      <c r="B411" s="145" t="s">
        <v>294</v>
      </c>
      <c r="C411" s="145" t="s">
        <v>291</v>
      </c>
      <c r="D411" s="145" t="s">
        <v>290</v>
      </c>
      <c r="E411" s="146">
        <v>10</v>
      </c>
      <c r="F411" s="147">
        <v>2090</v>
      </c>
      <c r="G411" s="148">
        <v>900.99899999999991</v>
      </c>
    </row>
    <row r="412" spans="1:7">
      <c r="A412" s="144">
        <v>39417</v>
      </c>
      <c r="B412" s="145" t="s">
        <v>294</v>
      </c>
      <c r="C412" s="145" t="s">
        <v>293</v>
      </c>
      <c r="D412" s="145" t="s">
        <v>292</v>
      </c>
      <c r="E412" s="146">
        <v>8</v>
      </c>
      <c r="F412" s="147">
        <v>1168</v>
      </c>
      <c r="G412" s="148">
        <v>391.04640000000001</v>
      </c>
    </row>
    <row r="413" spans="1:7">
      <c r="A413" s="144">
        <v>39417</v>
      </c>
      <c r="B413" s="145" t="s">
        <v>294</v>
      </c>
      <c r="C413" s="145" t="s">
        <v>293</v>
      </c>
      <c r="D413" s="145" t="s">
        <v>289</v>
      </c>
      <c r="E413" s="146">
        <v>8</v>
      </c>
      <c r="F413" s="147">
        <v>952</v>
      </c>
      <c r="G413" s="148">
        <v>354.90559999999999</v>
      </c>
    </row>
    <row r="414" spans="1:7">
      <c r="A414" s="144">
        <v>39417</v>
      </c>
      <c r="B414" s="145" t="s">
        <v>294</v>
      </c>
      <c r="C414" s="145" t="s">
        <v>293</v>
      </c>
      <c r="D414" s="145" t="s">
        <v>290</v>
      </c>
      <c r="E414" s="146">
        <v>8</v>
      </c>
      <c r="F414" s="147">
        <v>2328</v>
      </c>
      <c r="G414" s="148">
        <v>729.36240000000009</v>
      </c>
    </row>
    <row r="415" spans="1:7">
      <c r="A415" s="144">
        <v>39417</v>
      </c>
      <c r="B415" s="145" t="s">
        <v>295</v>
      </c>
      <c r="C415" s="145" t="s">
        <v>288</v>
      </c>
      <c r="D415" s="145" t="s">
        <v>292</v>
      </c>
      <c r="E415" s="146">
        <v>6</v>
      </c>
      <c r="F415" s="147">
        <v>1446</v>
      </c>
      <c r="G415" s="148">
        <v>552.80579999999998</v>
      </c>
    </row>
    <row r="416" spans="1:7">
      <c r="A416" s="144">
        <v>39417</v>
      </c>
      <c r="B416" s="145" t="s">
        <v>295</v>
      </c>
      <c r="C416" s="145" t="s">
        <v>288</v>
      </c>
      <c r="D416" s="145" t="s">
        <v>289</v>
      </c>
      <c r="E416" s="146">
        <v>10</v>
      </c>
      <c r="F416" s="147">
        <v>2340</v>
      </c>
      <c r="G416" s="148">
        <v>898.09199999999998</v>
      </c>
    </row>
    <row r="417" spans="1:7">
      <c r="A417" s="144">
        <v>39417</v>
      </c>
      <c r="B417" s="145" t="s">
        <v>295</v>
      </c>
      <c r="C417" s="145" t="s">
        <v>288</v>
      </c>
      <c r="D417" s="145" t="s">
        <v>290</v>
      </c>
      <c r="E417" s="146">
        <v>6</v>
      </c>
      <c r="F417" s="147">
        <v>648</v>
      </c>
      <c r="G417" s="148">
        <v>286.67520000000002</v>
      </c>
    </row>
    <row r="418" spans="1:7">
      <c r="A418" s="144">
        <v>39417</v>
      </c>
      <c r="B418" s="145" t="s">
        <v>295</v>
      </c>
      <c r="C418" s="145" t="s">
        <v>291</v>
      </c>
      <c r="D418" s="145" t="s">
        <v>292</v>
      </c>
      <c r="E418" s="146">
        <v>9</v>
      </c>
      <c r="F418" s="147">
        <v>2358</v>
      </c>
      <c r="G418" s="148">
        <v>970.08119999999997</v>
      </c>
    </row>
    <row r="419" spans="1:7">
      <c r="A419" s="144">
        <v>39417</v>
      </c>
      <c r="B419" s="145" t="s">
        <v>295</v>
      </c>
      <c r="C419" s="145" t="s">
        <v>291</v>
      </c>
      <c r="D419" s="145" t="s">
        <v>289</v>
      </c>
      <c r="E419" s="146">
        <v>8</v>
      </c>
      <c r="F419" s="147">
        <v>2144</v>
      </c>
      <c r="G419" s="148">
        <v>868.10559999999998</v>
      </c>
    </row>
    <row r="420" spans="1:7">
      <c r="A420" s="144">
        <v>39417</v>
      </c>
      <c r="B420" s="145" t="s">
        <v>295</v>
      </c>
      <c r="C420" s="145" t="s">
        <v>291</v>
      </c>
      <c r="D420" s="145" t="s">
        <v>290</v>
      </c>
      <c r="E420" s="146">
        <v>9</v>
      </c>
      <c r="F420" s="147">
        <v>1863</v>
      </c>
      <c r="G420" s="148">
        <v>708.68520000000001</v>
      </c>
    </row>
    <row r="421" spans="1:7">
      <c r="A421" s="144">
        <v>39417</v>
      </c>
      <c r="B421" s="145" t="s">
        <v>295</v>
      </c>
      <c r="C421" s="145" t="s">
        <v>293</v>
      </c>
      <c r="D421" s="145" t="s">
        <v>292</v>
      </c>
      <c r="E421" s="146">
        <v>7</v>
      </c>
      <c r="F421" s="147">
        <v>1554</v>
      </c>
      <c r="G421" s="148">
        <v>556.48739999999998</v>
      </c>
    </row>
    <row r="422" spans="1:7">
      <c r="A422" s="144">
        <v>39417</v>
      </c>
      <c r="B422" s="145" t="s">
        <v>295</v>
      </c>
      <c r="C422" s="145" t="s">
        <v>293</v>
      </c>
      <c r="D422" s="145" t="s">
        <v>289</v>
      </c>
      <c r="E422" s="146">
        <v>8</v>
      </c>
      <c r="F422" s="147">
        <v>2400</v>
      </c>
      <c r="G422" s="148">
        <v>741.12</v>
      </c>
    </row>
    <row r="423" spans="1:7">
      <c r="A423" s="144">
        <v>39417</v>
      </c>
      <c r="B423" s="145" t="s">
        <v>295</v>
      </c>
      <c r="C423" s="145" t="s">
        <v>293</v>
      </c>
      <c r="D423" s="145" t="s">
        <v>290</v>
      </c>
      <c r="E423" s="146">
        <v>10</v>
      </c>
      <c r="F423" s="147">
        <v>2150</v>
      </c>
      <c r="G423" s="148">
        <v>928.58500000000004</v>
      </c>
    </row>
    <row r="424" spans="1:7">
      <c r="A424" s="144">
        <v>39417</v>
      </c>
      <c r="B424" s="145" t="s">
        <v>296</v>
      </c>
      <c r="C424" s="145" t="s">
        <v>288</v>
      </c>
      <c r="D424" s="145" t="s">
        <v>292</v>
      </c>
      <c r="E424" s="146">
        <v>6</v>
      </c>
      <c r="F424" s="147">
        <v>744</v>
      </c>
      <c r="G424" s="148">
        <v>253.8528</v>
      </c>
    </row>
    <row r="425" spans="1:7">
      <c r="A425" s="144">
        <v>39417</v>
      </c>
      <c r="B425" s="145" t="s">
        <v>296</v>
      </c>
      <c r="C425" s="145" t="s">
        <v>288</v>
      </c>
      <c r="D425" s="145" t="s">
        <v>289</v>
      </c>
      <c r="E425" s="146">
        <v>7</v>
      </c>
      <c r="F425" s="147">
        <v>1911</v>
      </c>
      <c r="G425" s="148">
        <v>707.45219999999995</v>
      </c>
    </row>
    <row r="426" spans="1:7">
      <c r="A426" s="144">
        <v>39417</v>
      </c>
      <c r="B426" s="145" t="s">
        <v>296</v>
      </c>
      <c r="C426" s="145" t="s">
        <v>288</v>
      </c>
      <c r="D426" s="145" t="s">
        <v>290</v>
      </c>
      <c r="E426" s="146">
        <v>10</v>
      </c>
      <c r="F426" s="147">
        <v>2100</v>
      </c>
      <c r="G426" s="148">
        <v>714.42</v>
      </c>
    </row>
    <row r="427" spans="1:7">
      <c r="A427" s="144">
        <v>39417</v>
      </c>
      <c r="B427" s="145" t="s">
        <v>296</v>
      </c>
      <c r="C427" s="145" t="s">
        <v>291</v>
      </c>
      <c r="D427" s="145" t="s">
        <v>292</v>
      </c>
      <c r="E427" s="146">
        <v>6</v>
      </c>
      <c r="F427" s="147">
        <v>852</v>
      </c>
      <c r="G427" s="148">
        <v>268.20960000000002</v>
      </c>
    </row>
    <row r="428" spans="1:7">
      <c r="A428" s="144">
        <v>39417</v>
      </c>
      <c r="B428" s="145" t="s">
        <v>296</v>
      </c>
      <c r="C428" s="145" t="s">
        <v>291</v>
      </c>
      <c r="D428" s="145" t="s">
        <v>289</v>
      </c>
      <c r="E428" s="146">
        <v>7</v>
      </c>
      <c r="F428" s="147">
        <v>1736</v>
      </c>
      <c r="G428" s="148">
        <v>760.36800000000005</v>
      </c>
    </row>
    <row r="429" spans="1:7">
      <c r="A429" s="144">
        <v>39417</v>
      </c>
      <c r="B429" s="145" t="s">
        <v>296</v>
      </c>
      <c r="C429" s="145" t="s">
        <v>291</v>
      </c>
      <c r="D429" s="145" t="s">
        <v>290</v>
      </c>
      <c r="E429" s="146">
        <v>6</v>
      </c>
      <c r="F429" s="147">
        <v>1542</v>
      </c>
      <c r="G429" s="148">
        <v>565.45140000000004</v>
      </c>
    </row>
    <row r="430" spans="1:7">
      <c r="A430" s="144">
        <v>39417</v>
      </c>
      <c r="B430" s="145" t="s">
        <v>296</v>
      </c>
      <c r="C430" s="145" t="s">
        <v>293</v>
      </c>
      <c r="D430" s="145" t="s">
        <v>292</v>
      </c>
      <c r="E430" s="146">
        <v>9</v>
      </c>
      <c r="F430" s="147">
        <v>2592</v>
      </c>
      <c r="G430" s="148">
        <v>857.43359999999996</v>
      </c>
    </row>
    <row r="431" spans="1:7">
      <c r="A431" s="144">
        <v>39417</v>
      </c>
      <c r="B431" s="145" t="s">
        <v>296</v>
      </c>
      <c r="C431" s="145" t="s">
        <v>293</v>
      </c>
      <c r="D431" s="145" t="s">
        <v>289</v>
      </c>
      <c r="E431" s="146">
        <v>8</v>
      </c>
      <c r="F431" s="147">
        <v>1448</v>
      </c>
      <c r="G431" s="148">
        <v>446.8528</v>
      </c>
    </row>
    <row r="432" spans="1:7">
      <c r="A432" s="144">
        <v>39417</v>
      </c>
      <c r="B432" s="145" t="s">
        <v>296</v>
      </c>
      <c r="C432" s="145" t="s">
        <v>293</v>
      </c>
      <c r="D432" s="145" t="s">
        <v>290</v>
      </c>
      <c r="E432" s="146">
        <v>10</v>
      </c>
      <c r="F432" s="147">
        <v>1810</v>
      </c>
      <c r="G432" s="148">
        <v>579.20000000000005</v>
      </c>
    </row>
    <row r="433" spans="1:7">
      <c r="A433" s="144">
        <v>39448</v>
      </c>
      <c r="B433" s="145" t="s">
        <v>287</v>
      </c>
      <c r="C433" s="145" t="s">
        <v>288</v>
      </c>
      <c r="D433" s="145" t="s">
        <v>292</v>
      </c>
      <c r="E433" s="146">
        <v>9</v>
      </c>
      <c r="F433" s="147">
        <v>1323</v>
      </c>
      <c r="G433" s="148">
        <v>538.99019999999996</v>
      </c>
    </row>
    <row r="434" spans="1:7">
      <c r="A434" s="144">
        <v>39448</v>
      </c>
      <c r="B434" s="145" t="s">
        <v>287</v>
      </c>
      <c r="C434" s="145" t="s">
        <v>288</v>
      </c>
      <c r="D434" s="145" t="s">
        <v>289</v>
      </c>
      <c r="E434" s="146">
        <v>9</v>
      </c>
      <c r="F434" s="147">
        <v>2529</v>
      </c>
      <c r="G434" s="148">
        <v>889.19640000000004</v>
      </c>
    </row>
    <row r="435" spans="1:7">
      <c r="A435" s="144">
        <v>39448</v>
      </c>
      <c r="B435" s="145" t="s">
        <v>287</v>
      </c>
      <c r="C435" s="145" t="s">
        <v>288</v>
      </c>
      <c r="D435" s="145" t="s">
        <v>290</v>
      </c>
      <c r="E435" s="146">
        <v>8</v>
      </c>
      <c r="F435" s="147">
        <v>1992</v>
      </c>
      <c r="G435" s="148">
        <v>776.48159999999996</v>
      </c>
    </row>
    <row r="436" spans="1:7">
      <c r="A436" s="144">
        <v>39448</v>
      </c>
      <c r="B436" s="145" t="s">
        <v>287</v>
      </c>
      <c r="C436" s="145" t="s">
        <v>291</v>
      </c>
      <c r="D436" s="145" t="s">
        <v>292</v>
      </c>
      <c r="E436" s="146">
        <v>10</v>
      </c>
      <c r="F436" s="147">
        <v>1840</v>
      </c>
      <c r="G436" s="148">
        <v>603.88800000000003</v>
      </c>
    </row>
    <row r="437" spans="1:7">
      <c r="A437" s="144">
        <v>39448</v>
      </c>
      <c r="B437" s="145" t="s">
        <v>287</v>
      </c>
      <c r="C437" s="145" t="s">
        <v>291</v>
      </c>
      <c r="D437" s="145" t="s">
        <v>289</v>
      </c>
      <c r="E437" s="146">
        <v>8</v>
      </c>
      <c r="F437" s="147">
        <v>936</v>
      </c>
      <c r="G437" s="148">
        <v>319.55039999999997</v>
      </c>
    </row>
    <row r="438" spans="1:7">
      <c r="A438" s="144">
        <v>39448</v>
      </c>
      <c r="B438" s="145" t="s">
        <v>287</v>
      </c>
      <c r="C438" s="145" t="s">
        <v>291</v>
      </c>
      <c r="D438" s="145" t="s">
        <v>290</v>
      </c>
      <c r="E438" s="146">
        <v>8</v>
      </c>
      <c r="F438" s="147">
        <v>1320</v>
      </c>
      <c r="G438" s="148">
        <v>417.25200000000001</v>
      </c>
    </row>
    <row r="439" spans="1:7">
      <c r="A439" s="144">
        <v>39448</v>
      </c>
      <c r="B439" s="145" t="s">
        <v>287</v>
      </c>
      <c r="C439" s="145" t="s">
        <v>293</v>
      </c>
      <c r="D439" s="145" t="s">
        <v>292</v>
      </c>
      <c r="E439" s="146">
        <v>9</v>
      </c>
      <c r="F439" s="147">
        <v>2511</v>
      </c>
      <c r="G439" s="148">
        <v>984.81420000000003</v>
      </c>
    </row>
    <row r="440" spans="1:7">
      <c r="A440" s="144">
        <v>39448</v>
      </c>
      <c r="B440" s="145" t="s">
        <v>287</v>
      </c>
      <c r="C440" s="145" t="s">
        <v>293</v>
      </c>
      <c r="D440" s="145" t="s">
        <v>289</v>
      </c>
      <c r="E440" s="146">
        <v>8</v>
      </c>
      <c r="F440" s="147">
        <v>1048</v>
      </c>
      <c r="G440" s="148">
        <v>456.08959999999996</v>
      </c>
    </row>
    <row r="441" spans="1:7">
      <c r="A441" s="144">
        <v>39448</v>
      </c>
      <c r="B441" s="145" t="s">
        <v>287</v>
      </c>
      <c r="C441" s="145" t="s">
        <v>293</v>
      </c>
      <c r="D441" s="145" t="s">
        <v>290</v>
      </c>
      <c r="E441" s="146">
        <v>10</v>
      </c>
      <c r="F441" s="147">
        <v>1670</v>
      </c>
      <c r="G441" s="148">
        <v>639.10899999999992</v>
      </c>
    </row>
    <row r="442" spans="1:7">
      <c r="A442" s="144">
        <v>39448</v>
      </c>
      <c r="B442" s="145" t="s">
        <v>294</v>
      </c>
      <c r="C442" s="145" t="s">
        <v>288</v>
      </c>
      <c r="D442" s="145" t="s">
        <v>292</v>
      </c>
      <c r="E442" s="146">
        <v>10</v>
      </c>
      <c r="F442" s="147">
        <v>2070</v>
      </c>
      <c r="G442" s="148">
        <v>706.077</v>
      </c>
    </row>
    <row r="443" spans="1:7">
      <c r="A443" s="144">
        <v>39448</v>
      </c>
      <c r="B443" s="145" t="s">
        <v>294</v>
      </c>
      <c r="C443" s="145" t="s">
        <v>288</v>
      </c>
      <c r="D443" s="145" t="s">
        <v>289</v>
      </c>
      <c r="E443" s="146">
        <v>9</v>
      </c>
      <c r="F443" s="147">
        <v>1881</v>
      </c>
      <c r="G443" s="148">
        <v>636.90660000000003</v>
      </c>
    </row>
    <row r="444" spans="1:7">
      <c r="A444" s="144">
        <v>39448</v>
      </c>
      <c r="B444" s="145" t="s">
        <v>294</v>
      </c>
      <c r="C444" s="145" t="s">
        <v>288</v>
      </c>
      <c r="D444" s="145" t="s">
        <v>290</v>
      </c>
      <c r="E444" s="146">
        <v>10</v>
      </c>
      <c r="F444" s="147">
        <v>2460</v>
      </c>
      <c r="G444" s="148">
        <v>892.73400000000004</v>
      </c>
    </row>
    <row r="445" spans="1:7">
      <c r="A445" s="144">
        <v>39448</v>
      </c>
      <c r="B445" s="145" t="s">
        <v>294</v>
      </c>
      <c r="C445" s="145" t="s">
        <v>291</v>
      </c>
      <c r="D445" s="145" t="s">
        <v>292</v>
      </c>
      <c r="E445" s="146">
        <v>7</v>
      </c>
      <c r="F445" s="147">
        <v>1288</v>
      </c>
      <c r="G445" s="148">
        <v>559.12080000000003</v>
      </c>
    </row>
    <row r="446" spans="1:7">
      <c r="A446" s="144">
        <v>39448</v>
      </c>
      <c r="B446" s="145" t="s">
        <v>294</v>
      </c>
      <c r="C446" s="145" t="s">
        <v>291</v>
      </c>
      <c r="D446" s="145" t="s">
        <v>289</v>
      </c>
      <c r="E446" s="146">
        <v>10</v>
      </c>
      <c r="F446" s="147">
        <v>2820</v>
      </c>
      <c r="G446" s="148">
        <v>1039.17</v>
      </c>
    </row>
    <row r="447" spans="1:7">
      <c r="A447" s="144">
        <v>39448</v>
      </c>
      <c r="B447" s="145" t="s">
        <v>294</v>
      </c>
      <c r="C447" s="145" t="s">
        <v>291</v>
      </c>
      <c r="D447" s="145" t="s">
        <v>290</v>
      </c>
      <c r="E447" s="146">
        <v>7</v>
      </c>
      <c r="F447" s="147">
        <v>1960</v>
      </c>
      <c r="G447" s="148">
        <v>721.86800000000005</v>
      </c>
    </row>
    <row r="448" spans="1:7">
      <c r="A448" s="144">
        <v>39448</v>
      </c>
      <c r="B448" s="145" t="s">
        <v>294</v>
      </c>
      <c r="C448" s="145" t="s">
        <v>293</v>
      </c>
      <c r="D448" s="145" t="s">
        <v>292</v>
      </c>
      <c r="E448" s="146">
        <v>6</v>
      </c>
      <c r="F448" s="147">
        <v>1074</v>
      </c>
      <c r="G448" s="148">
        <v>447.21359999999999</v>
      </c>
    </row>
    <row r="449" spans="1:7">
      <c r="A449" s="144">
        <v>39448</v>
      </c>
      <c r="B449" s="145" t="s">
        <v>294</v>
      </c>
      <c r="C449" s="145" t="s">
        <v>293</v>
      </c>
      <c r="D449" s="145" t="s">
        <v>289</v>
      </c>
      <c r="E449" s="146">
        <v>7</v>
      </c>
      <c r="F449" s="147">
        <v>910</v>
      </c>
      <c r="G449" s="148">
        <v>381.92700000000002</v>
      </c>
    </row>
    <row r="450" spans="1:7">
      <c r="A450" s="144">
        <v>39448</v>
      </c>
      <c r="B450" s="145" t="s">
        <v>294</v>
      </c>
      <c r="C450" s="145" t="s">
        <v>293</v>
      </c>
      <c r="D450" s="145" t="s">
        <v>290</v>
      </c>
      <c r="E450" s="146">
        <v>8</v>
      </c>
      <c r="F450" s="147">
        <v>1800</v>
      </c>
      <c r="G450" s="148">
        <v>734.22</v>
      </c>
    </row>
    <row r="451" spans="1:7">
      <c r="A451" s="144">
        <v>39448</v>
      </c>
      <c r="B451" s="145" t="s">
        <v>295</v>
      </c>
      <c r="C451" s="145" t="s">
        <v>288</v>
      </c>
      <c r="D451" s="145" t="s">
        <v>292</v>
      </c>
      <c r="E451" s="146">
        <v>9</v>
      </c>
      <c r="F451" s="147">
        <v>1152</v>
      </c>
      <c r="G451" s="148">
        <v>388.8</v>
      </c>
    </row>
    <row r="452" spans="1:7">
      <c r="A452" s="144">
        <v>39448</v>
      </c>
      <c r="B452" s="145" t="s">
        <v>295</v>
      </c>
      <c r="C452" s="145" t="s">
        <v>288</v>
      </c>
      <c r="D452" s="145" t="s">
        <v>289</v>
      </c>
      <c r="E452" s="146">
        <v>7</v>
      </c>
      <c r="F452" s="147">
        <v>2002</v>
      </c>
      <c r="G452" s="148">
        <v>885.4846</v>
      </c>
    </row>
    <row r="453" spans="1:7">
      <c r="A453" s="144">
        <v>39448</v>
      </c>
      <c r="B453" s="145" t="s">
        <v>295</v>
      </c>
      <c r="C453" s="145" t="s">
        <v>288</v>
      </c>
      <c r="D453" s="145" t="s">
        <v>290</v>
      </c>
      <c r="E453" s="146">
        <v>6</v>
      </c>
      <c r="F453" s="147">
        <v>822</v>
      </c>
      <c r="G453" s="148">
        <v>289.8372</v>
      </c>
    </row>
    <row r="454" spans="1:7">
      <c r="A454" s="144">
        <v>39448</v>
      </c>
      <c r="B454" s="145" t="s">
        <v>295</v>
      </c>
      <c r="C454" s="145" t="s">
        <v>291</v>
      </c>
      <c r="D454" s="145" t="s">
        <v>292</v>
      </c>
      <c r="E454" s="146">
        <v>10</v>
      </c>
      <c r="F454" s="147">
        <v>2030</v>
      </c>
      <c r="G454" s="148">
        <v>739.32600000000002</v>
      </c>
    </row>
    <row r="455" spans="1:7">
      <c r="A455" s="144">
        <v>39448</v>
      </c>
      <c r="B455" s="145" t="s">
        <v>295</v>
      </c>
      <c r="C455" s="145" t="s">
        <v>291</v>
      </c>
      <c r="D455" s="145" t="s">
        <v>289</v>
      </c>
      <c r="E455" s="146">
        <v>9</v>
      </c>
      <c r="F455" s="147">
        <v>2511</v>
      </c>
      <c r="G455" s="148">
        <v>1126.9367999999999</v>
      </c>
    </row>
    <row r="456" spans="1:7">
      <c r="A456" s="144">
        <v>39448</v>
      </c>
      <c r="B456" s="145" t="s">
        <v>295</v>
      </c>
      <c r="C456" s="145" t="s">
        <v>291</v>
      </c>
      <c r="D456" s="145" t="s">
        <v>290</v>
      </c>
      <c r="E456" s="146">
        <v>6</v>
      </c>
      <c r="F456" s="147">
        <v>1302</v>
      </c>
      <c r="G456" s="148">
        <v>392.03219999999999</v>
      </c>
    </row>
    <row r="457" spans="1:7">
      <c r="A457" s="144">
        <v>39448</v>
      </c>
      <c r="B457" s="145" t="s">
        <v>295</v>
      </c>
      <c r="C457" s="145" t="s">
        <v>293</v>
      </c>
      <c r="D457" s="145" t="s">
        <v>292</v>
      </c>
      <c r="E457" s="146">
        <v>6</v>
      </c>
      <c r="F457" s="147">
        <v>660</v>
      </c>
      <c r="G457" s="148">
        <v>271.65600000000001</v>
      </c>
    </row>
    <row r="458" spans="1:7">
      <c r="A458" s="144">
        <v>39448</v>
      </c>
      <c r="B458" s="145" t="s">
        <v>295</v>
      </c>
      <c r="C458" s="145" t="s">
        <v>293</v>
      </c>
      <c r="D458" s="145" t="s">
        <v>289</v>
      </c>
      <c r="E458" s="146">
        <v>10</v>
      </c>
      <c r="F458" s="147">
        <v>1700</v>
      </c>
      <c r="G458" s="148">
        <v>732.19</v>
      </c>
    </row>
    <row r="459" spans="1:7">
      <c r="A459" s="144">
        <v>39448</v>
      </c>
      <c r="B459" s="145" t="s">
        <v>295</v>
      </c>
      <c r="C459" s="145" t="s">
        <v>293</v>
      </c>
      <c r="D459" s="145" t="s">
        <v>290</v>
      </c>
      <c r="E459" s="146">
        <v>6</v>
      </c>
      <c r="F459" s="147">
        <v>1398</v>
      </c>
      <c r="G459" s="148">
        <v>581.28840000000002</v>
      </c>
    </row>
    <row r="460" spans="1:7">
      <c r="A460" s="144">
        <v>39448</v>
      </c>
      <c r="B460" s="145" t="s">
        <v>296</v>
      </c>
      <c r="C460" s="145" t="s">
        <v>288</v>
      </c>
      <c r="D460" s="145" t="s">
        <v>292</v>
      </c>
      <c r="E460" s="146">
        <v>7</v>
      </c>
      <c r="F460" s="147">
        <v>784</v>
      </c>
      <c r="G460" s="148">
        <v>326.45760000000001</v>
      </c>
    </row>
    <row r="461" spans="1:7">
      <c r="A461" s="144">
        <v>39448</v>
      </c>
      <c r="B461" s="145" t="s">
        <v>296</v>
      </c>
      <c r="C461" s="145" t="s">
        <v>288</v>
      </c>
      <c r="D461" s="145" t="s">
        <v>289</v>
      </c>
      <c r="E461" s="146">
        <v>7</v>
      </c>
      <c r="F461" s="147">
        <v>1960</v>
      </c>
      <c r="G461" s="148">
        <v>722.65200000000004</v>
      </c>
    </row>
    <row r="462" spans="1:7">
      <c r="A462" s="144">
        <v>39448</v>
      </c>
      <c r="B462" s="145" t="s">
        <v>296</v>
      </c>
      <c r="C462" s="145" t="s">
        <v>288</v>
      </c>
      <c r="D462" s="145" t="s">
        <v>290</v>
      </c>
      <c r="E462" s="146">
        <v>6</v>
      </c>
      <c r="F462" s="147">
        <v>1392</v>
      </c>
      <c r="G462" s="148">
        <v>540.23519999999996</v>
      </c>
    </row>
    <row r="463" spans="1:7">
      <c r="A463" s="144">
        <v>39448</v>
      </c>
      <c r="B463" s="145" t="s">
        <v>296</v>
      </c>
      <c r="C463" s="145" t="s">
        <v>291</v>
      </c>
      <c r="D463" s="145" t="s">
        <v>292</v>
      </c>
      <c r="E463" s="146">
        <v>8</v>
      </c>
      <c r="F463" s="147">
        <v>1128</v>
      </c>
      <c r="G463" s="148">
        <v>388.82159999999999</v>
      </c>
    </row>
    <row r="464" spans="1:7">
      <c r="A464" s="144">
        <v>39448</v>
      </c>
      <c r="B464" s="145" t="s">
        <v>296</v>
      </c>
      <c r="C464" s="145" t="s">
        <v>291</v>
      </c>
      <c r="D464" s="145" t="s">
        <v>289</v>
      </c>
      <c r="E464" s="146">
        <v>8</v>
      </c>
      <c r="F464" s="147">
        <v>1192</v>
      </c>
      <c r="G464" s="148">
        <v>397.17439999999999</v>
      </c>
    </row>
    <row r="465" spans="1:7">
      <c r="A465" s="144">
        <v>39448</v>
      </c>
      <c r="B465" s="145" t="s">
        <v>296</v>
      </c>
      <c r="C465" s="145" t="s">
        <v>291</v>
      </c>
      <c r="D465" s="145" t="s">
        <v>290</v>
      </c>
      <c r="E465" s="146">
        <v>8</v>
      </c>
      <c r="F465" s="147">
        <v>1848</v>
      </c>
      <c r="G465" s="148">
        <v>571.77120000000002</v>
      </c>
    </row>
    <row r="466" spans="1:7">
      <c r="A466" s="144">
        <v>39448</v>
      </c>
      <c r="B466" s="145" t="s">
        <v>296</v>
      </c>
      <c r="C466" s="145" t="s">
        <v>293</v>
      </c>
      <c r="D466" s="145" t="s">
        <v>292</v>
      </c>
      <c r="E466" s="146">
        <v>6</v>
      </c>
      <c r="F466" s="147">
        <v>1248</v>
      </c>
      <c r="G466" s="148">
        <v>481.22879999999998</v>
      </c>
    </row>
    <row r="467" spans="1:7">
      <c r="A467" s="144">
        <v>39448</v>
      </c>
      <c r="B467" s="145" t="s">
        <v>296</v>
      </c>
      <c r="C467" s="145" t="s">
        <v>293</v>
      </c>
      <c r="D467" s="145" t="s">
        <v>289</v>
      </c>
      <c r="E467" s="146">
        <v>6</v>
      </c>
      <c r="F467" s="147">
        <v>750</v>
      </c>
      <c r="G467" s="148">
        <v>255.82500000000002</v>
      </c>
    </row>
    <row r="468" spans="1:7">
      <c r="A468" s="144">
        <v>39448</v>
      </c>
      <c r="B468" s="145" t="s">
        <v>296</v>
      </c>
      <c r="C468" s="145" t="s">
        <v>293</v>
      </c>
      <c r="D468" s="145" t="s">
        <v>290</v>
      </c>
      <c r="E468" s="146">
        <v>10</v>
      </c>
      <c r="F468" s="147">
        <v>1760</v>
      </c>
      <c r="G468" s="148">
        <v>725.29600000000005</v>
      </c>
    </row>
    <row r="469" spans="1:7">
      <c r="A469" s="144">
        <v>39479</v>
      </c>
      <c r="B469" s="145" t="s">
        <v>287</v>
      </c>
      <c r="C469" s="145" t="s">
        <v>288</v>
      </c>
      <c r="D469" s="145" t="s">
        <v>292</v>
      </c>
      <c r="E469" s="146">
        <v>8</v>
      </c>
      <c r="F469" s="147">
        <v>1528</v>
      </c>
      <c r="G469" s="148">
        <v>573.61120000000005</v>
      </c>
    </row>
    <row r="470" spans="1:7">
      <c r="A470" s="144">
        <v>39479</v>
      </c>
      <c r="B470" s="145" t="s">
        <v>287</v>
      </c>
      <c r="C470" s="145" t="s">
        <v>288</v>
      </c>
      <c r="D470" s="145" t="s">
        <v>289</v>
      </c>
      <c r="E470" s="146">
        <v>7</v>
      </c>
      <c r="F470" s="147">
        <v>1022</v>
      </c>
      <c r="G470" s="148">
        <v>445.38760000000002</v>
      </c>
    </row>
    <row r="471" spans="1:7">
      <c r="A471" s="144">
        <v>39479</v>
      </c>
      <c r="B471" s="145" t="s">
        <v>287</v>
      </c>
      <c r="C471" s="145" t="s">
        <v>288</v>
      </c>
      <c r="D471" s="145" t="s">
        <v>290</v>
      </c>
      <c r="E471" s="146">
        <v>7</v>
      </c>
      <c r="F471" s="147">
        <v>2030</v>
      </c>
      <c r="G471" s="148">
        <v>771.4</v>
      </c>
    </row>
    <row r="472" spans="1:7">
      <c r="A472" s="144">
        <v>39479</v>
      </c>
      <c r="B472" s="145" t="s">
        <v>287</v>
      </c>
      <c r="C472" s="145" t="s">
        <v>291</v>
      </c>
      <c r="D472" s="145" t="s">
        <v>292</v>
      </c>
      <c r="E472" s="146">
        <v>7</v>
      </c>
      <c r="F472" s="147">
        <v>798</v>
      </c>
      <c r="G472" s="148">
        <v>350.64120000000003</v>
      </c>
    </row>
    <row r="473" spans="1:7">
      <c r="A473" s="144">
        <v>39479</v>
      </c>
      <c r="B473" s="145" t="s">
        <v>287</v>
      </c>
      <c r="C473" s="145" t="s">
        <v>291</v>
      </c>
      <c r="D473" s="145" t="s">
        <v>289</v>
      </c>
      <c r="E473" s="146">
        <v>10</v>
      </c>
      <c r="F473" s="147">
        <v>2600</v>
      </c>
      <c r="G473" s="148">
        <v>1051.44</v>
      </c>
    </row>
    <row r="474" spans="1:7">
      <c r="A474" s="144">
        <v>39479</v>
      </c>
      <c r="B474" s="145" t="s">
        <v>287</v>
      </c>
      <c r="C474" s="145" t="s">
        <v>291</v>
      </c>
      <c r="D474" s="145" t="s">
        <v>290</v>
      </c>
      <c r="E474" s="146">
        <v>10</v>
      </c>
      <c r="F474" s="147">
        <v>1530</v>
      </c>
      <c r="G474" s="148">
        <v>625.31100000000004</v>
      </c>
    </row>
    <row r="475" spans="1:7">
      <c r="A475" s="144">
        <v>39479</v>
      </c>
      <c r="B475" s="145" t="s">
        <v>287</v>
      </c>
      <c r="C475" s="145" t="s">
        <v>293</v>
      </c>
      <c r="D475" s="145" t="s">
        <v>292</v>
      </c>
      <c r="E475" s="146">
        <v>10</v>
      </c>
      <c r="F475" s="147">
        <v>1360</v>
      </c>
      <c r="G475" s="148">
        <v>600.30399999999997</v>
      </c>
    </row>
    <row r="476" spans="1:7">
      <c r="A476" s="144">
        <v>39479</v>
      </c>
      <c r="B476" s="145" t="s">
        <v>287</v>
      </c>
      <c r="C476" s="145" t="s">
        <v>293</v>
      </c>
      <c r="D476" s="145" t="s">
        <v>289</v>
      </c>
      <c r="E476" s="146">
        <v>6</v>
      </c>
      <c r="F476" s="147">
        <v>924</v>
      </c>
      <c r="G476" s="148">
        <v>391.49880000000002</v>
      </c>
    </row>
    <row r="477" spans="1:7">
      <c r="A477" s="144">
        <v>39479</v>
      </c>
      <c r="B477" s="145" t="s">
        <v>287</v>
      </c>
      <c r="C477" s="145" t="s">
        <v>293</v>
      </c>
      <c r="D477" s="145" t="s">
        <v>290</v>
      </c>
      <c r="E477" s="146">
        <v>6</v>
      </c>
      <c r="F477" s="147">
        <v>1782</v>
      </c>
      <c r="G477" s="148">
        <v>592.51499999999999</v>
      </c>
    </row>
    <row r="478" spans="1:7">
      <c r="A478" s="144">
        <v>39479</v>
      </c>
      <c r="B478" s="145" t="s">
        <v>294</v>
      </c>
      <c r="C478" s="145" t="s">
        <v>288</v>
      </c>
      <c r="D478" s="145" t="s">
        <v>292</v>
      </c>
      <c r="E478" s="146">
        <v>9</v>
      </c>
      <c r="F478" s="147">
        <v>2268</v>
      </c>
      <c r="G478" s="148">
        <v>903.11760000000004</v>
      </c>
    </row>
    <row r="479" spans="1:7">
      <c r="A479" s="144">
        <v>39479</v>
      </c>
      <c r="B479" s="145" t="s">
        <v>294</v>
      </c>
      <c r="C479" s="145" t="s">
        <v>288</v>
      </c>
      <c r="D479" s="145" t="s">
        <v>289</v>
      </c>
      <c r="E479" s="146">
        <v>9</v>
      </c>
      <c r="F479" s="147">
        <v>2178</v>
      </c>
      <c r="G479" s="148">
        <v>836.13420000000008</v>
      </c>
    </row>
    <row r="480" spans="1:7">
      <c r="A480" s="144">
        <v>39479</v>
      </c>
      <c r="B480" s="145" t="s">
        <v>294</v>
      </c>
      <c r="C480" s="145" t="s">
        <v>288</v>
      </c>
      <c r="D480" s="145" t="s">
        <v>290</v>
      </c>
      <c r="E480" s="146">
        <v>8</v>
      </c>
      <c r="F480" s="147">
        <v>936</v>
      </c>
      <c r="G480" s="148">
        <v>401.63759999999996</v>
      </c>
    </row>
    <row r="481" spans="1:7">
      <c r="A481" s="144">
        <v>39479</v>
      </c>
      <c r="B481" s="145" t="s">
        <v>294</v>
      </c>
      <c r="C481" s="145" t="s">
        <v>291</v>
      </c>
      <c r="D481" s="145" t="s">
        <v>292</v>
      </c>
      <c r="E481" s="146">
        <v>8</v>
      </c>
      <c r="F481" s="147">
        <v>1128</v>
      </c>
      <c r="G481" s="148">
        <v>343.92720000000003</v>
      </c>
    </row>
    <row r="482" spans="1:7">
      <c r="A482" s="144">
        <v>39479</v>
      </c>
      <c r="B482" s="145" t="s">
        <v>294</v>
      </c>
      <c r="C482" s="145" t="s">
        <v>291</v>
      </c>
      <c r="D482" s="145" t="s">
        <v>289</v>
      </c>
      <c r="E482" s="146">
        <v>8</v>
      </c>
      <c r="F482" s="147">
        <v>808</v>
      </c>
      <c r="G482" s="148">
        <v>347.44</v>
      </c>
    </row>
    <row r="483" spans="1:7">
      <c r="A483" s="144">
        <v>39479</v>
      </c>
      <c r="B483" s="145" t="s">
        <v>294</v>
      </c>
      <c r="C483" s="145" t="s">
        <v>291</v>
      </c>
      <c r="D483" s="145" t="s">
        <v>290</v>
      </c>
      <c r="E483" s="146">
        <v>7</v>
      </c>
      <c r="F483" s="147">
        <v>2030</v>
      </c>
      <c r="G483" s="148">
        <v>630.51800000000003</v>
      </c>
    </row>
    <row r="484" spans="1:7">
      <c r="A484" s="144">
        <v>39479</v>
      </c>
      <c r="B484" s="145" t="s">
        <v>294</v>
      </c>
      <c r="C484" s="145" t="s">
        <v>293</v>
      </c>
      <c r="D484" s="145" t="s">
        <v>292</v>
      </c>
      <c r="E484" s="146">
        <v>9</v>
      </c>
      <c r="F484" s="147">
        <v>1728</v>
      </c>
      <c r="G484" s="148">
        <v>666.14400000000001</v>
      </c>
    </row>
    <row r="485" spans="1:7">
      <c r="A485" s="144">
        <v>39479</v>
      </c>
      <c r="B485" s="145" t="s">
        <v>294</v>
      </c>
      <c r="C485" s="145" t="s">
        <v>293</v>
      </c>
      <c r="D485" s="145" t="s">
        <v>289</v>
      </c>
      <c r="E485" s="146">
        <v>9</v>
      </c>
      <c r="F485" s="147">
        <v>1989</v>
      </c>
      <c r="G485" s="148">
        <v>615.7944</v>
      </c>
    </row>
    <row r="486" spans="1:7">
      <c r="A486" s="144">
        <v>39479</v>
      </c>
      <c r="B486" s="145" t="s">
        <v>294</v>
      </c>
      <c r="C486" s="145" t="s">
        <v>293</v>
      </c>
      <c r="D486" s="145" t="s">
        <v>290</v>
      </c>
      <c r="E486" s="146">
        <v>6</v>
      </c>
      <c r="F486" s="147">
        <v>1194</v>
      </c>
      <c r="G486" s="148">
        <v>439.86959999999999</v>
      </c>
    </row>
    <row r="487" spans="1:7">
      <c r="A487" s="144">
        <v>39479</v>
      </c>
      <c r="B487" s="145" t="s">
        <v>295</v>
      </c>
      <c r="C487" s="145" t="s">
        <v>288</v>
      </c>
      <c r="D487" s="145" t="s">
        <v>292</v>
      </c>
      <c r="E487" s="146">
        <v>7</v>
      </c>
      <c r="F487" s="147">
        <v>1435</v>
      </c>
      <c r="G487" s="148">
        <v>500.3845</v>
      </c>
    </row>
    <row r="488" spans="1:7">
      <c r="A488" s="144">
        <v>39479</v>
      </c>
      <c r="B488" s="145" t="s">
        <v>295</v>
      </c>
      <c r="C488" s="145" t="s">
        <v>288</v>
      </c>
      <c r="D488" s="145" t="s">
        <v>289</v>
      </c>
      <c r="E488" s="146">
        <v>10</v>
      </c>
      <c r="F488" s="147">
        <v>1160</v>
      </c>
      <c r="G488" s="148">
        <v>418.52800000000002</v>
      </c>
    </row>
    <row r="489" spans="1:7">
      <c r="A489" s="144">
        <v>39479</v>
      </c>
      <c r="B489" s="145" t="s">
        <v>295</v>
      </c>
      <c r="C489" s="145" t="s">
        <v>288</v>
      </c>
      <c r="D489" s="145" t="s">
        <v>290</v>
      </c>
      <c r="E489" s="146">
        <v>6</v>
      </c>
      <c r="F489" s="147">
        <v>810</v>
      </c>
      <c r="G489" s="148">
        <v>286.57799999999997</v>
      </c>
    </row>
    <row r="490" spans="1:7">
      <c r="A490" s="144">
        <v>39479</v>
      </c>
      <c r="B490" s="145" t="s">
        <v>295</v>
      </c>
      <c r="C490" s="145" t="s">
        <v>291</v>
      </c>
      <c r="D490" s="145" t="s">
        <v>292</v>
      </c>
      <c r="E490" s="146">
        <v>7</v>
      </c>
      <c r="F490" s="147">
        <v>840</v>
      </c>
      <c r="G490" s="148">
        <v>305.33999999999997</v>
      </c>
    </row>
    <row r="491" spans="1:7">
      <c r="A491" s="144">
        <v>39479</v>
      </c>
      <c r="B491" s="145" t="s">
        <v>295</v>
      </c>
      <c r="C491" s="145" t="s">
        <v>291</v>
      </c>
      <c r="D491" s="145" t="s">
        <v>289</v>
      </c>
      <c r="E491" s="146">
        <v>8</v>
      </c>
      <c r="F491" s="147">
        <v>1064</v>
      </c>
      <c r="G491" s="148">
        <v>453.68959999999998</v>
      </c>
    </row>
    <row r="492" spans="1:7">
      <c r="A492" s="144">
        <v>39479</v>
      </c>
      <c r="B492" s="145" t="s">
        <v>295</v>
      </c>
      <c r="C492" s="145" t="s">
        <v>291</v>
      </c>
      <c r="D492" s="145" t="s">
        <v>290</v>
      </c>
      <c r="E492" s="146">
        <v>6</v>
      </c>
      <c r="F492" s="147">
        <v>1398</v>
      </c>
      <c r="G492" s="148">
        <v>592.89179999999999</v>
      </c>
    </row>
    <row r="493" spans="1:7">
      <c r="A493" s="144">
        <v>39479</v>
      </c>
      <c r="B493" s="145" t="s">
        <v>295</v>
      </c>
      <c r="C493" s="145" t="s">
        <v>293</v>
      </c>
      <c r="D493" s="145" t="s">
        <v>292</v>
      </c>
      <c r="E493" s="146">
        <v>10</v>
      </c>
      <c r="F493" s="147">
        <v>1920</v>
      </c>
      <c r="G493" s="148">
        <v>602.49600000000009</v>
      </c>
    </row>
    <row r="494" spans="1:7">
      <c r="A494" s="144">
        <v>39479</v>
      </c>
      <c r="B494" s="145" t="s">
        <v>295</v>
      </c>
      <c r="C494" s="145" t="s">
        <v>293</v>
      </c>
      <c r="D494" s="145" t="s">
        <v>289</v>
      </c>
      <c r="E494" s="146">
        <v>10</v>
      </c>
      <c r="F494" s="147">
        <v>2610</v>
      </c>
      <c r="G494" s="148">
        <v>893.14200000000005</v>
      </c>
    </row>
    <row r="495" spans="1:7">
      <c r="A495" s="144">
        <v>39479</v>
      </c>
      <c r="B495" s="145" t="s">
        <v>295</v>
      </c>
      <c r="C495" s="145" t="s">
        <v>293</v>
      </c>
      <c r="D495" s="145" t="s">
        <v>290</v>
      </c>
      <c r="E495" s="146">
        <v>10</v>
      </c>
      <c r="F495" s="147">
        <v>1960</v>
      </c>
      <c r="G495" s="148">
        <v>600.93599999999992</v>
      </c>
    </row>
    <row r="496" spans="1:7">
      <c r="A496" s="144">
        <v>39479</v>
      </c>
      <c r="B496" s="145" t="s">
        <v>296</v>
      </c>
      <c r="C496" s="145" t="s">
        <v>288</v>
      </c>
      <c r="D496" s="145" t="s">
        <v>292</v>
      </c>
      <c r="E496" s="146">
        <v>6</v>
      </c>
      <c r="F496" s="147">
        <v>684</v>
      </c>
      <c r="G496" s="148">
        <v>228.2508</v>
      </c>
    </row>
    <row r="497" spans="1:7">
      <c r="A497" s="144">
        <v>39479</v>
      </c>
      <c r="B497" s="145" t="s">
        <v>296</v>
      </c>
      <c r="C497" s="145" t="s">
        <v>288</v>
      </c>
      <c r="D497" s="145" t="s">
        <v>289</v>
      </c>
      <c r="E497" s="146">
        <v>6</v>
      </c>
      <c r="F497" s="147">
        <v>630</v>
      </c>
      <c r="G497" s="148">
        <v>242.10899999999998</v>
      </c>
    </row>
    <row r="498" spans="1:7">
      <c r="A498" s="144">
        <v>39479</v>
      </c>
      <c r="B498" s="145" t="s">
        <v>296</v>
      </c>
      <c r="C498" s="145" t="s">
        <v>288</v>
      </c>
      <c r="D498" s="145" t="s">
        <v>290</v>
      </c>
      <c r="E498" s="146">
        <v>8</v>
      </c>
      <c r="F498" s="147">
        <v>1176</v>
      </c>
      <c r="G498" s="148">
        <v>509.91359999999997</v>
      </c>
    </row>
    <row r="499" spans="1:7">
      <c r="A499" s="144">
        <v>39479</v>
      </c>
      <c r="B499" s="145" t="s">
        <v>296</v>
      </c>
      <c r="C499" s="145" t="s">
        <v>291</v>
      </c>
      <c r="D499" s="145" t="s">
        <v>292</v>
      </c>
      <c r="E499" s="146">
        <v>9</v>
      </c>
      <c r="F499" s="147">
        <v>2169</v>
      </c>
      <c r="G499" s="148">
        <v>659.59289999999999</v>
      </c>
    </row>
    <row r="500" spans="1:7">
      <c r="A500" s="144">
        <v>39479</v>
      </c>
      <c r="B500" s="145" t="s">
        <v>296</v>
      </c>
      <c r="C500" s="145" t="s">
        <v>291</v>
      </c>
      <c r="D500" s="145" t="s">
        <v>289</v>
      </c>
      <c r="E500" s="146">
        <v>6</v>
      </c>
      <c r="F500" s="147">
        <v>1176</v>
      </c>
      <c r="G500" s="148">
        <v>374.0856</v>
      </c>
    </row>
    <row r="501" spans="1:7">
      <c r="A501" s="144">
        <v>39479</v>
      </c>
      <c r="B501" s="145" t="s">
        <v>296</v>
      </c>
      <c r="C501" s="145" t="s">
        <v>291</v>
      </c>
      <c r="D501" s="145" t="s">
        <v>290</v>
      </c>
      <c r="E501" s="146">
        <v>6</v>
      </c>
      <c r="F501" s="147">
        <v>810</v>
      </c>
      <c r="G501" s="148">
        <v>332.262</v>
      </c>
    </row>
    <row r="502" spans="1:7">
      <c r="A502" s="144">
        <v>39479</v>
      </c>
      <c r="B502" s="145" t="s">
        <v>296</v>
      </c>
      <c r="C502" s="145" t="s">
        <v>293</v>
      </c>
      <c r="D502" s="145" t="s">
        <v>292</v>
      </c>
      <c r="E502" s="146">
        <v>6</v>
      </c>
      <c r="F502" s="147">
        <v>1680</v>
      </c>
      <c r="G502" s="148">
        <v>723.24</v>
      </c>
    </row>
    <row r="503" spans="1:7">
      <c r="A503" s="144">
        <v>39479</v>
      </c>
      <c r="B503" s="145" t="s">
        <v>296</v>
      </c>
      <c r="C503" s="145" t="s">
        <v>293</v>
      </c>
      <c r="D503" s="145" t="s">
        <v>289</v>
      </c>
      <c r="E503" s="146">
        <v>6</v>
      </c>
      <c r="F503" s="147">
        <v>774</v>
      </c>
      <c r="G503" s="148">
        <v>239.166</v>
      </c>
    </row>
    <row r="504" spans="1:7">
      <c r="A504" s="144">
        <v>39479</v>
      </c>
      <c r="B504" s="145" t="s">
        <v>296</v>
      </c>
      <c r="C504" s="145" t="s">
        <v>293</v>
      </c>
      <c r="D504" s="145" t="s">
        <v>290</v>
      </c>
      <c r="E504" s="146">
        <v>10</v>
      </c>
      <c r="F504" s="147">
        <v>2850</v>
      </c>
      <c r="G504" s="148">
        <v>1176.7649999999999</v>
      </c>
    </row>
    <row r="505" spans="1:7">
      <c r="A505" s="144">
        <v>39508</v>
      </c>
      <c r="B505" s="145" t="s">
        <v>287</v>
      </c>
      <c r="C505" s="145" t="s">
        <v>288</v>
      </c>
      <c r="D505" s="145" t="s">
        <v>292</v>
      </c>
      <c r="E505" s="146">
        <v>8</v>
      </c>
      <c r="F505" s="147">
        <v>1136</v>
      </c>
      <c r="G505" s="148">
        <v>378.74239999999998</v>
      </c>
    </row>
    <row r="506" spans="1:7">
      <c r="A506" s="144">
        <v>39508</v>
      </c>
      <c r="B506" s="145" t="s">
        <v>287</v>
      </c>
      <c r="C506" s="145" t="s">
        <v>288</v>
      </c>
      <c r="D506" s="145" t="s">
        <v>289</v>
      </c>
      <c r="E506" s="146">
        <v>10</v>
      </c>
      <c r="F506" s="147">
        <v>1600</v>
      </c>
      <c r="G506" s="148">
        <v>713.44</v>
      </c>
    </row>
    <row r="507" spans="1:7">
      <c r="A507" s="144">
        <v>39508</v>
      </c>
      <c r="B507" s="145" t="s">
        <v>287</v>
      </c>
      <c r="C507" s="145" t="s">
        <v>288</v>
      </c>
      <c r="D507" s="145" t="s">
        <v>290</v>
      </c>
      <c r="E507" s="146">
        <v>9</v>
      </c>
      <c r="F507" s="147">
        <v>1350</v>
      </c>
      <c r="G507" s="148">
        <v>566.73</v>
      </c>
    </row>
    <row r="508" spans="1:7">
      <c r="A508" s="144">
        <v>39508</v>
      </c>
      <c r="B508" s="145" t="s">
        <v>287</v>
      </c>
      <c r="C508" s="145" t="s">
        <v>291</v>
      </c>
      <c r="D508" s="145" t="s">
        <v>292</v>
      </c>
      <c r="E508" s="146">
        <v>8</v>
      </c>
      <c r="F508" s="147">
        <v>1976</v>
      </c>
      <c r="G508" s="148">
        <v>592.99759999999992</v>
      </c>
    </row>
    <row r="509" spans="1:7">
      <c r="A509" s="144">
        <v>39508</v>
      </c>
      <c r="B509" s="145" t="s">
        <v>287</v>
      </c>
      <c r="C509" s="145" t="s">
        <v>291</v>
      </c>
      <c r="D509" s="145" t="s">
        <v>289</v>
      </c>
      <c r="E509" s="146">
        <v>10</v>
      </c>
      <c r="F509" s="147">
        <v>2940</v>
      </c>
      <c r="G509" s="148">
        <v>1075.7460000000001</v>
      </c>
    </row>
    <row r="510" spans="1:7">
      <c r="A510" s="144">
        <v>39508</v>
      </c>
      <c r="B510" s="145" t="s">
        <v>287</v>
      </c>
      <c r="C510" s="145" t="s">
        <v>291</v>
      </c>
      <c r="D510" s="145" t="s">
        <v>290</v>
      </c>
      <c r="E510" s="146">
        <v>8</v>
      </c>
      <c r="F510" s="147">
        <v>1536</v>
      </c>
      <c r="G510" s="148">
        <v>537.59999999999991</v>
      </c>
    </row>
    <row r="511" spans="1:7">
      <c r="A511" s="144">
        <v>39508</v>
      </c>
      <c r="B511" s="145" t="s">
        <v>287</v>
      </c>
      <c r="C511" s="145" t="s">
        <v>293</v>
      </c>
      <c r="D511" s="145" t="s">
        <v>292</v>
      </c>
      <c r="E511" s="146">
        <v>6</v>
      </c>
      <c r="F511" s="147">
        <v>1296</v>
      </c>
      <c r="G511" s="148">
        <v>465.00479999999999</v>
      </c>
    </row>
    <row r="512" spans="1:7">
      <c r="A512" s="144">
        <v>39508</v>
      </c>
      <c r="B512" s="145" t="s">
        <v>287</v>
      </c>
      <c r="C512" s="145" t="s">
        <v>293</v>
      </c>
      <c r="D512" s="145" t="s">
        <v>289</v>
      </c>
      <c r="E512" s="146">
        <v>10</v>
      </c>
      <c r="F512" s="147">
        <v>2500</v>
      </c>
      <c r="G512" s="148">
        <v>968.75</v>
      </c>
    </row>
    <row r="513" spans="1:7">
      <c r="A513" s="144">
        <v>39508</v>
      </c>
      <c r="B513" s="145" t="s">
        <v>287</v>
      </c>
      <c r="C513" s="145" t="s">
        <v>293</v>
      </c>
      <c r="D513" s="145" t="s">
        <v>290</v>
      </c>
      <c r="E513" s="146">
        <v>6</v>
      </c>
      <c r="F513" s="147">
        <v>792</v>
      </c>
      <c r="G513" s="148">
        <v>348.24239999999998</v>
      </c>
    </row>
    <row r="514" spans="1:7">
      <c r="A514" s="144">
        <v>39508</v>
      </c>
      <c r="B514" s="145" t="s">
        <v>294</v>
      </c>
      <c r="C514" s="145" t="s">
        <v>288</v>
      </c>
      <c r="D514" s="145" t="s">
        <v>292</v>
      </c>
      <c r="E514" s="146">
        <v>6</v>
      </c>
      <c r="F514" s="147">
        <v>1032</v>
      </c>
      <c r="G514" s="148">
        <v>456.35039999999998</v>
      </c>
    </row>
    <row r="515" spans="1:7">
      <c r="A515" s="144">
        <v>39508</v>
      </c>
      <c r="B515" s="145" t="s">
        <v>294</v>
      </c>
      <c r="C515" s="145" t="s">
        <v>288</v>
      </c>
      <c r="D515" s="145" t="s">
        <v>289</v>
      </c>
      <c r="E515" s="146">
        <v>7</v>
      </c>
      <c r="F515" s="147">
        <v>784</v>
      </c>
      <c r="G515" s="148">
        <v>240.2176</v>
      </c>
    </row>
    <row r="516" spans="1:7">
      <c r="A516" s="144">
        <v>39508</v>
      </c>
      <c r="B516" s="145" t="s">
        <v>294</v>
      </c>
      <c r="C516" s="145" t="s">
        <v>288</v>
      </c>
      <c r="D516" s="145" t="s">
        <v>290</v>
      </c>
      <c r="E516" s="146">
        <v>6</v>
      </c>
      <c r="F516" s="147">
        <v>1644</v>
      </c>
      <c r="G516" s="148">
        <v>579.83879999999999</v>
      </c>
    </row>
    <row r="517" spans="1:7">
      <c r="A517" s="144">
        <v>39508</v>
      </c>
      <c r="B517" s="145" t="s">
        <v>294</v>
      </c>
      <c r="C517" s="145" t="s">
        <v>291</v>
      </c>
      <c r="D517" s="145" t="s">
        <v>292</v>
      </c>
      <c r="E517" s="146">
        <v>10</v>
      </c>
      <c r="F517" s="147">
        <v>1090</v>
      </c>
      <c r="G517" s="148">
        <v>435.12799999999999</v>
      </c>
    </row>
    <row r="518" spans="1:7">
      <c r="A518" s="144">
        <v>39508</v>
      </c>
      <c r="B518" s="145" t="s">
        <v>294</v>
      </c>
      <c r="C518" s="145" t="s">
        <v>291</v>
      </c>
      <c r="D518" s="145" t="s">
        <v>289</v>
      </c>
      <c r="E518" s="146">
        <v>7</v>
      </c>
      <c r="F518" s="147">
        <v>1085</v>
      </c>
      <c r="G518" s="148">
        <v>388.5385</v>
      </c>
    </row>
    <row r="519" spans="1:7">
      <c r="A519" s="144">
        <v>39508</v>
      </c>
      <c r="B519" s="145" t="s">
        <v>294</v>
      </c>
      <c r="C519" s="145" t="s">
        <v>291</v>
      </c>
      <c r="D519" s="145" t="s">
        <v>290</v>
      </c>
      <c r="E519" s="146">
        <v>7</v>
      </c>
      <c r="F519" s="147">
        <v>1869</v>
      </c>
      <c r="G519" s="148">
        <v>775.07429999999999</v>
      </c>
    </row>
    <row r="520" spans="1:7">
      <c r="A520" s="144">
        <v>39508</v>
      </c>
      <c r="B520" s="145" t="s">
        <v>294</v>
      </c>
      <c r="C520" s="145" t="s">
        <v>293</v>
      </c>
      <c r="D520" s="145" t="s">
        <v>292</v>
      </c>
      <c r="E520" s="146">
        <v>6</v>
      </c>
      <c r="F520" s="147">
        <v>924</v>
      </c>
      <c r="G520" s="148">
        <v>387.98759999999999</v>
      </c>
    </row>
    <row r="521" spans="1:7">
      <c r="A521" s="144">
        <v>39508</v>
      </c>
      <c r="B521" s="145" t="s">
        <v>294</v>
      </c>
      <c r="C521" s="145" t="s">
        <v>293</v>
      </c>
      <c r="D521" s="145" t="s">
        <v>289</v>
      </c>
      <c r="E521" s="146">
        <v>8</v>
      </c>
      <c r="F521" s="147">
        <v>1440</v>
      </c>
      <c r="G521" s="148">
        <v>479.66399999999999</v>
      </c>
    </row>
    <row r="522" spans="1:7">
      <c r="A522" s="144">
        <v>39508</v>
      </c>
      <c r="B522" s="145" t="s">
        <v>294</v>
      </c>
      <c r="C522" s="145" t="s">
        <v>293</v>
      </c>
      <c r="D522" s="145" t="s">
        <v>290</v>
      </c>
      <c r="E522" s="146">
        <v>6</v>
      </c>
      <c r="F522" s="147">
        <v>1650</v>
      </c>
      <c r="G522" s="148">
        <v>694.65</v>
      </c>
    </row>
    <row r="523" spans="1:7">
      <c r="A523" s="144">
        <v>39508</v>
      </c>
      <c r="B523" s="145" t="s">
        <v>295</v>
      </c>
      <c r="C523" s="145" t="s">
        <v>288</v>
      </c>
      <c r="D523" s="145" t="s">
        <v>292</v>
      </c>
      <c r="E523" s="146">
        <v>6</v>
      </c>
      <c r="F523" s="147">
        <v>1050</v>
      </c>
      <c r="G523" s="148">
        <v>434.49</v>
      </c>
    </row>
    <row r="524" spans="1:7">
      <c r="A524" s="144">
        <v>39508</v>
      </c>
      <c r="B524" s="145" t="s">
        <v>295</v>
      </c>
      <c r="C524" s="145" t="s">
        <v>288</v>
      </c>
      <c r="D524" s="145" t="s">
        <v>289</v>
      </c>
      <c r="E524" s="146">
        <v>10</v>
      </c>
      <c r="F524" s="147">
        <v>2890</v>
      </c>
      <c r="G524" s="148">
        <v>873.93600000000004</v>
      </c>
    </row>
    <row r="525" spans="1:7">
      <c r="A525" s="144">
        <v>39508</v>
      </c>
      <c r="B525" s="145" t="s">
        <v>295</v>
      </c>
      <c r="C525" s="145" t="s">
        <v>288</v>
      </c>
      <c r="D525" s="145" t="s">
        <v>290</v>
      </c>
      <c r="E525" s="146">
        <v>10</v>
      </c>
      <c r="F525" s="147">
        <v>1140</v>
      </c>
      <c r="G525" s="148">
        <v>437.19</v>
      </c>
    </row>
    <row r="526" spans="1:7">
      <c r="A526" s="144">
        <v>39508</v>
      </c>
      <c r="B526" s="145" t="s">
        <v>295</v>
      </c>
      <c r="C526" s="145" t="s">
        <v>291</v>
      </c>
      <c r="D526" s="145" t="s">
        <v>292</v>
      </c>
      <c r="E526" s="146">
        <v>8</v>
      </c>
      <c r="F526" s="147">
        <v>2064</v>
      </c>
      <c r="G526" s="148">
        <v>817.55039999999997</v>
      </c>
    </row>
    <row r="527" spans="1:7">
      <c r="A527" s="144">
        <v>39508</v>
      </c>
      <c r="B527" s="145" t="s">
        <v>295</v>
      </c>
      <c r="C527" s="145" t="s">
        <v>291</v>
      </c>
      <c r="D527" s="145" t="s">
        <v>289</v>
      </c>
      <c r="E527" s="146">
        <v>6</v>
      </c>
      <c r="F527" s="147">
        <v>1182</v>
      </c>
      <c r="G527" s="148">
        <v>390.88740000000001</v>
      </c>
    </row>
    <row r="528" spans="1:7">
      <c r="A528" s="144">
        <v>39508</v>
      </c>
      <c r="B528" s="145" t="s">
        <v>295</v>
      </c>
      <c r="C528" s="145" t="s">
        <v>291</v>
      </c>
      <c r="D528" s="145" t="s">
        <v>290</v>
      </c>
      <c r="E528" s="146">
        <v>7</v>
      </c>
      <c r="F528" s="147">
        <v>812</v>
      </c>
      <c r="G528" s="148">
        <v>247.33519999999999</v>
      </c>
    </row>
    <row r="529" spans="1:7">
      <c r="A529" s="144">
        <v>39508</v>
      </c>
      <c r="B529" s="145" t="s">
        <v>295</v>
      </c>
      <c r="C529" s="145" t="s">
        <v>293</v>
      </c>
      <c r="D529" s="145" t="s">
        <v>292</v>
      </c>
      <c r="E529" s="146">
        <v>9</v>
      </c>
      <c r="F529" s="147">
        <v>1035</v>
      </c>
      <c r="G529" s="148">
        <v>386.98650000000004</v>
      </c>
    </row>
    <row r="530" spans="1:7">
      <c r="A530" s="144">
        <v>39508</v>
      </c>
      <c r="B530" s="145" t="s">
        <v>295</v>
      </c>
      <c r="C530" s="145" t="s">
        <v>293</v>
      </c>
      <c r="D530" s="145" t="s">
        <v>289</v>
      </c>
      <c r="E530" s="146">
        <v>7</v>
      </c>
      <c r="F530" s="147">
        <v>1757</v>
      </c>
      <c r="G530" s="148">
        <v>786.25750000000005</v>
      </c>
    </row>
    <row r="531" spans="1:7">
      <c r="A531" s="144">
        <v>39508</v>
      </c>
      <c r="B531" s="145" t="s">
        <v>295</v>
      </c>
      <c r="C531" s="145" t="s">
        <v>293</v>
      </c>
      <c r="D531" s="145" t="s">
        <v>290</v>
      </c>
      <c r="E531" s="146">
        <v>9</v>
      </c>
      <c r="F531" s="147">
        <v>1089</v>
      </c>
      <c r="G531" s="148">
        <v>330.83820000000003</v>
      </c>
    </row>
    <row r="532" spans="1:7">
      <c r="A532" s="144">
        <v>39508</v>
      </c>
      <c r="B532" s="145" t="s">
        <v>296</v>
      </c>
      <c r="C532" s="145" t="s">
        <v>288</v>
      </c>
      <c r="D532" s="145" t="s">
        <v>292</v>
      </c>
      <c r="E532" s="146">
        <v>9</v>
      </c>
      <c r="F532" s="147">
        <v>1062</v>
      </c>
      <c r="G532" s="148">
        <v>475.1388</v>
      </c>
    </row>
    <row r="533" spans="1:7">
      <c r="A533" s="144">
        <v>39508</v>
      </c>
      <c r="B533" s="145" t="s">
        <v>296</v>
      </c>
      <c r="C533" s="145" t="s">
        <v>288</v>
      </c>
      <c r="D533" s="145" t="s">
        <v>289</v>
      </c>
      <c r="E533" s="146">
        <v>10</v>
      </c>
      <c r="F533" s="147">
        <v>1540</v>
      </c>
      <c r="G533" s="148">
        <v>541.15599999999995</v>
      </c>
    </row>
    <row r="534" spans="1:7">
      <c r="A534" s="144">
        <v>39508</v>
      </c>
      <c r="B534" s="145" t="s">
        <v>296</v>
      </c>
      <c r="C534" s="145" t="s">
        <v>288</v>
      </c>
      <c r="D534" s="145" t="s">
        <v>290</v>
      </c>
      <c r="E534" s="146">
        <v>6</v>
      </c>
      <c r="F534" s="147">
        <v>1704</v>
      </c>
      <c r="G534" s="148">
        <v>685.00800000000004</v>
      </c>
    </row>
    <row r="535" spans="1:7">
      <c r="A535" s="144">
        <v>39508</v>
      </c>
      <c r="B535" s="145" t="s">
        <v>296</v>
      </c>
      <c r="C535" s="145" t="s">
        <v>291</v>
      </c>
      <c r="D535" s="145" t="s">
        <v>292</v>
      </c>
      <c r="E535" s="146">
        <v>7</v>
      </c>
      <c r="F535" s="147">
        <v>1904</v>
      </c>
      <c r="G535" s="148">
        <v>699.72</v>
      </c>
    </row>
    <row r="536" spans="1:7">
      <c r="A536" s="144">
        <v>39508</v>
      </c>
      <c r="B536" s="145" t="s">
        <v>296</v>
      </c>
      <c r="C536" s="145" t="s">
        <v>291</v>
      </c>
      <c r="D536" s="145" t="s">
        <v>289</v>
      </c>
      <c r="E536" s="146">
        <v>7</v>
      </c>
      <c r="F536" s="147">
        <v>2093</v>
      </c>
      <c r="G536" s="148">
        <v>671.85300000000007</v>
      </c>
    </row>
    <row r="537" spans="1:7">
      <c r="A537" s="144">
        <v>39508</v>
      </c>
      <c r="B537" s="145" t="s">
        <v>296</v>
      </c>
      <c r="C537" s="145" t="s">
        <v>291</v>
      </c>
      <c r="D537" s="145" t="s">
        <v>290</v>
      </c>
      <c r="E537" s="146">
        <v>9</v>
      </c>
      <c r="F537" s="147">
        <v>1908</v>
      </c>
      <c r="G537" s="148">
        <v>679.82040000000006</v>
      </c>
    </row>
    <row r="538" spans="1:7">
      <c r="A538" s="144">
        <v>39508</v>
      </c>
      <c r="B538" s="145" t="s">
        <v>296</v>
      </c>
      <c r="C538" s="145" t="s">
        <v>293</v>
      </c>
      <c r="D538" s="145" t="s">
        <v>292</v>
      </c>
      <c r="E538" s="146">
        <v>9</v>
      </c>
      <c r="F538" s="147">
        <v>1098</v>
      </c>
      <c r="G538" s="148">
        <v>332.91360000000003</v>
      </c>
    </row>
    <row r="539" spans="1:7">
      <c r="A539" s="144">
        <v>39508</v>
      </c>
      <c r="B539" s="145" t="s">
        <v>296</v>
      </c>
      <c r="C539" s="145" t="s">
        <v>293</v>
      </c>
      <c r="D539" s="145" t="s">
        <v>289</v>
      </c>
      <c r="E539" s="146">
        <v>7</v>
      </c>
      <c r="F539" s="147">
        <v>896</v>
      </c>
      <c r="G539" s="148">
        <v>353.92</v>
      </c>
    </row>
    <row r="540" spans="1:7">
      <c r="A540" s="144">
        <v>39508</v>
      </c>
      <c r="B540" s="145" t="s">
        <v>296</v>
      </c>
      <c r="C540" s="145" t="s">
        <v>293</v>
      </c>
      <c r="D540" s="145" t="s">
        <v>290</v>
      </c>
      <c r="E540" s="146">
        <v>7</v>
      </c>
      <c r="F540" s="147">
        <v>1120</v>
      </c>
      <c r="G540" s="148">
        <v>471.96800000000002</v>
      </c>
    </row>
    <row r="541" spans="1:7">
      <c r="A541" s="144">
        <v>39539</v>
      </c>
      <c r="B541" s="145" t="s">
        <v>287</v>
      </c>
      <c r="C541" s="145" t="s">
        <v>288</v>
      </c>
      <c r="D541" s="145" t="s">
        <v>292</v>
      </c>
      <c r="E541" s="146">
        <v>7</v>
      </c>
      <c r="F541" s="147">
        <v>1155</v>
      </c>
      <c r="G541" s="148">
        <v>460.26750000000004</v>
      </c>
    </row>
    <row r="542" spans="1:7">
      <c r="A542" s="144">
        <v>39539</v>
      </c>
      <c r="B542" s="145" t="s">
        <v>287</v>
      </c>
      <c r="C542" s="145" t="s">
        <v>288</v>
      </c>
      <c r="D542" s="145" t="s">
        <v>289</v>
      </c>
      <c r="E542" s="146">
        <v>10</v>
      </c>
      <c r="F542" s="147">
        <v>1250</v>
      </c>
      <c r="G542" s="148">
        <v>431.5</v>
      </c>
    </row>
    <row r="543" spans="1:7">
      <c r="A543" s="144">
        <v>39539</v>
      </c>
      <c r="B543" s="145" t="s">
        <v>287</v>
      </c>
      <c r="C543" s="145" t="s">
        <v>288</v>
      </c>
      <c r="D543" s="145" t="s">
        <v>290</v>
      </c>
      <c r="E543" s="146">
        <v>9</v>
      </c>
      <c r="F543" s="147">
        <v>2331</v>
      </c>
      <c r="G543" s="148">
        <v>826.33949999999993</v>
      </c>
    </row>
    <row r="544" spans="1:7">
      <c r="A544" s="144">
        <v>39539</v>
      </c>
      <c r="B544" s="145" t="s">
        <v>287</v>
      </c>
      <c r="C544" s="145" t="s">
        <v>291</v>
      </c>
      <c r="D544" s="145" t="s">
        <v>292</v>
      </c>
      <c r="E544" s="146">
        <v>9</v>
      </c>
      <c r="F544" s="147">
        <v>2385</v>
      </c>
      <c r="G544" s="148">
        <v>824.25600000000009</v>
      </c>
    </row>
    <row r="545" spans="1:7">
      <c r="A545" s="144">
        <v>39539</v>
      </c>
      <c r="B545" s="145" t="s">
        <v>287</v>
      </c>
      <c r="C545" s="145" t="s">
        <v>291</v>
      </c>
      <c r="D545" s="145" t="s">
        <v>289</v>
      </c>
      <c r="E545" s="146">
        <v>10</v>
      </c>
      <c r="F545" s="147">
        <v>2280</v>
      </c>
      <c r="G545" s="148">
        <v>720.25200000000007</v>
      </c>
    </row>
    <row r="546" spans="1:7">
      <c r="A546" s="144">
        <v>39539</v>
      </c>
      <c r="B546" s="145" t="s">
        <v>287</v>
      </c>
      <c r="C546" s="145" t="s">
        <v>291</v>
      </c>
      <c r="D546" s="145" t="s">
        <v>290</v>
      </c>
      <c r="E546" s="146">
        <v>7</v>
      </c>
      <c r="F546" s="147">
        <v>714</v>
      </c>
      <c r="G546" s="148">
        <v>260.61</v>
      </c>
    </row>
    <row r="547" spans="1:7">
      <c r="A547" s="144">
        <v>39539</v>
      </c>
      <c r="B547" s="145" t="s">
        <v>287</v>
      </c>
      <c r="C547" s="145" t="s">
        <v>293</v>
      </c>
      <c r="D547" s="145" t="s">
        <v>292</v>
      </c>
      <c r="E547" s="146">
        <v>8</v>
      </c>
      <c r="F547" s="147">
        <v>1712</v>
      </c>
      <c r="G547" s="148">
        <v>724.17599999999993</v>
      </c>
    </row>
    <row r="548" spans="1:7">
      <c r="A548" s="144">
        <v>39539</v>
      </c>
      <c r="B548" s="145" t="s">
        <v>287</v>
      </c>
      <c r="C548" s="145" t="s">
        <v>293</v>
      </c>
      <c r="D548" s="145" t="s">
        <v>289</v>
      </c>
      <c r="E548" s="146">
        <v>7</v>
      </c>
      <c r="F548" s="147">
        <v>735</v>
      </c>
      <c r="G548" s="148">
        <v>249.9735</v>
      </c>
    </row>
    <row r="549" spans="1:7">
      <c r="A549" s="144">
        <v>39539</v>
      </c>
      <c r="B549" s="145" t="s">
        <v>287</v>
      </c>
      <c r="C549" s="145" t="s">
        <v>293</v>
      </c>
      <c r="D549" s="145" t="s">
        <v>290</v>
      </c>
      <c r="E549" s="146">
        <v>8</v>
      </c>
      <c r="F549" s="147">
        <v>2160</v>
      </c>
      <c r="G549" s="148">
        <v>936.14400000000001</v>
      </c>
    </row>
    <row r="550" spans="1:7">
      <c r="A550" s="144">
        <v>39539</v>
      </c>
      <c r="B550" s="145" t="s">
        <v>294</v>
      </c>
      <c r="C550" s="145" t="s">
        <v>288</v>
      </c>
      <c r="D550" s="145" t="s">
        <v>292</v>
      </c>
      <c r="E550" s="146">
        <v>8</v>
      </c>
      <c r="F550" s="147">
        <v>1104</v>
      </c>
      <c r="G550" s="148">
        <v>461.58240000000001</v>
      </c>
    </row>
    <row r="551" spans="1:7">
      <c r="A551" s="144">
        <v>39539</v>
      </c>
      <c r="B551" s="145" t="s">
        <v>294</v>
      </c>
      <c r="C551" s="145" t="s">
        <v>288</v>
      </c>
      <c r="D551" s="145" t="s">
        <v>289</v>
      </c>
      <c r="E551" s="146">
        <v>6</v>
      </c>
      <c r="F551" s="147">
        <v>1446</v>
      </c>
      <c r="G551" s="148">
        <v>468.93779999999998</v>
      </c>
    </row>
    <row r="552" spans="1:7">
      <c r="A552" s="144">
        <v>39539</v>
      </c>
      <c r="B552" s="145" t="s">
        <v>294</v>
      </c>
      <c r="C552" s="145" t="s">
        <v>288</v>
      </c>
      <c r="D552" s="145" t="s">
        <v>290</v>
      </c>
      <c r="E552" s="146">
        <v>6</v>
      </c>
      <c r="F552" s="147">
        <v>1488</v>
      </c>
      <c r="G552" s="148">
        <v>668.85599999999999</v>
      </c>
    </row>
    <row r="553" spans="1:7">
      <c r="A553" s="144">
        <v>39539</v>
      </c>
      <c r="B553" s="145" t="s">
        <v>294</v>
      </c>
      <c r="C553" s="145" t="s">
        <v>291</v>
      </c>
      <c r="D553" s="145" t="s">
        <v>292</v>
      </c>
      <c r="E553" s="146">
        <v>7</v>
      </c>
      <c r="F553" s="147">
        <v>1141</v>
      </c>
      <c r="G553" s="148">
        <v>388.05410000000001</v>
      </c>
    </row>
    <row r="554" spans="1:7">
      <c r="A554" s="144">
        <v>39539</v>
      </c>
      <c r="B554" s="145" t="s">
        <v>294</v>
      </c>
      <c r="C554" s="145" t="s">
        <v>291</v>
      </c>
      <c r="D554" s="145" t="s">
        <v>289</v>
      </c>
      <c r="E554" s="146">
        <v>10</v>
      </c>
      <c r="F554" s="147">
        <v>2200</v>
      </c>
      <c r="G554" s="148">
        <v>811.58</v>
      </c>
    </row>
    <row r="555" spans="1:7">
      <c r="A555" s="144">
        <v>39539</v>
      </c>
      <c r="B555" s="145" t="s">
        <v>294</v>
      </c>
      <c r="C555" s="145" t="s">
        <v>291</v>
      </c>
      <c r="D555" s="145" t="s">
        <v>290</v>
      </c>
      <c r="E555" s="146">
        <v>7</v>
      </c>
      <c r="F555" s="147">
        <v>1617</v>
      </c>
      <c r="G555" s="148">
        <v>635.3193</v>
      </c>
    </row>
    <row r="556" spans="1:7">
      <c r="A556" s="144">
        <v>39539</v>
      </c>
      <c r="B556" s="145" t="s">
        <v>294</v>
      </c>
      <c r="C556" s="145" t="s">
        <v>293</v>
      </c>
      <c r="D556" s="145" t="s">
        <v>292</v>
      </c>
      <c r="E556" s="146">
        <v>10</v>
      </c>
      <c r="F556" s="147">
        <v>2740</v>
      </c>
      <c r="G556" s="148">
        <v>1167.5139999999999</v>
      </c>
    </row>
    <row r="557" spans="1:7">
      <c r="A557" s="144">
        <v>39539</v>
      </c>
      <c r="B557" s="145" t="s">
        <v>294</v>
      </c>
      <c r="C557" s="145" t="s">
        <v>293</v>
      </c>
      <c r="D557" s="145" t="s">
        <v>289</v>
      </c>
      <c r="E557" s="146">
        <v>7</v>
      </c>
      <c r="F557" s="147">
        <v>1456</v>
      </c>
      <c r="G557" s="148">
        <v>442.47840000000002</v>
      </c>
    </row>
    <row r="558" spans="1:7">
      <c r="A558" s="144">
        <v>39539</v>
      </c>
      <c r="B558" s="145" t="s">
        <v>294</v>
      </c>
      <c r="C558" s="145" t="s">
        <v>293</v>
      </c>
      <c r="D558" s="145" t="s">
        <v>290</v>
      </c>
      <c r="E558" s="146">
        <v>6</v>
      </c>
      <c r="F558" s="147">
        <v>1506</v>
      </c>
      <c r="G558" s="148">
        <v>476.19719999999995</v>
      </c>
    </row>
    <row r="559" spans="1:7">
      <c r="A559" s="144">
        <v>39539</v>
      </c>
      <c r="B559" s="145" t="s">
        <v>295</v>
      </c>
      <c r="C559" s="145" t="s">
        <v>288</v>
      </c>
      <c r="D559" s="145" t="s">
        <v>292</v>
      </c>
      <c r="E559" s="146">
        <v>7</v>
      </c>
      <c r="F559" s="147">
        <v>1113</v>
      </c>
      <c r="G559" s="148">
        <v>438.63330000000002</v>
      </c>
    </row>
    <row r="560" spans="1:7">
      <c r="A560" s="144">
        <v>39539</v>
      </c>
      <c r="B560" s="145" t="s">
        <v>295</v>
      </c>
      <c r="C560" s="145" t="s">
        <v>288</v>
      </c>
      <c r="D560" s="145" t="s">
        <v>289</v>
      </c>
      <c r="E560" s="146">
        <v>8</v>
      </c>
      <c r="F560" s="147">
        <v>1248</v>
      </c>
      <c r="G560" s="148">
        <v>454.27199999999999</v>
      </c>
    </row>
    <row r="561" spans="1:7">
      <c r="A561" s="144">
        <v>39539</v>
      </c>
      <c r="B561" s="145" t="s">
        <v>295</v>
      </c>
      <c r="C561" s="145" t="s">
        <v>288</v>
      </c>
      <c r="D561" s="145" t="s">
        <v>290</v>
      </c>
      <c r="E561" s="146">
        <v>8</v>
      </c>
      <c r="F561" s="147">
        <v>2240</v>
      </c>
      <c r="G561" s="148">
        <v>864.64</v>
      </c>
    </row>
    <row r="562" spans="1:7">
      <c r="A562" s="144">
        <v>39539</v>
      </c>
      <c r="B562" s="145" t="s">
        <v>295</v>
      </c>
      <c r="C562" s="145" t="s">
        <v>291</v>
      </c>
      <c r="D562" s="145" t="s">
        <v>292</v>
      </c>
      <c r="E562" s="146">
        <v>6</v>
      </c>
      <c r="F562" s="147">
        <v>1176</v>
      </c>
      <c r="G562" s="148">
        <v>487.0992</v>
      </c>
    </row>
    <row r="563" spans="1:7">
      <c r="A563" s="144">
        <v>39539</v>
      </c>
      <c r="B563" s="145" t="s">
        <v>295</v>
      </c>
      <c r="C563" s="145" t="s">
        <v>291</v>
      </c>
      <c r="D563" s="145" t="s">
        <v>289</v>
      </c>
      <c r="E563" s="146">
        <v>6</v>
      </c>
      <c r="F563" s="147">
        <v>1638</v>
      </c>
      <c r="G563" s="148">
        <v>553.64400000000001</v>
      </c>
    </row>
    <row r="564" spans="1:7">
      <c r="A564" s="144">
        <v>39539</v>
      </c>
      <c r="B564" s="145" t="s">
        <v>295</v>
      </c>
      <c r="C564" s="145" t="s">
        <v>291</v>
      </c>
      <c r="D564" s="145" t="s">
        <v>290</v>
      </c>
      <c r="E564" s="146">
        <v>8</v>
      </c>
      <c r="F564" s="147">
        <v>2176</v>
      </c>
      <c r="G564" s="148">
        <v>770.08640000000003</v>
      </c>
    </row>
    <row r="565" spans="1:7">
      <c r="A565" s="144">
        <v>39539</v>
      </c>
      <c r="B565" s="145" t="s">
        <v>295</v>
      </c>
      <c r="C565" s="145" t="s">
        <v>293</v>
      </c>
      <c r="D565" s="145" t="s">
        <v>292</v>
      </c>
      <c r="E565" s="146">
        <v>10</v>
      </c>
      <c r="F565" s="147">
        <v>2000</v>
      </c>
      <c r="G565" s="148">
        <v>623.80000000000007</v>
      </c>
    </row>
    <row r="566" spans="1:7">
      <c r="A566" s="144">
        <v>39539</v>
      </c>
      <c r="B566" s="145" t="s">
        <v>295</v>
      </c>
      <c r="C566" s="145" t="s">
        <v>293</v>
      </c>
      <c r="D566" s="145" t="s">
        <v>289</v>
      </c>
      <c r="E566" s="146">
        <v>10</v>
      </c>
      <c r="F566" s="147">
        <v>1800</v>
      </c>
      <c r="G566" s="148">
        <v>715.5</v>
      </c>
    </row>
    <row r="567" spans="1:7">
      <c r="A567" s="144">
        <v>39539</v>
      </c>
      <c r="B567" s="145" t="s">
        <v>295</v>
      </c>
      <c r="C567" s="145" t="s">
        <v>293</v>
      </c>
      <c r="D567" s="145" t="s">
        <v>290</v>
      </c>
      <c r="E567" s="146">
        <v>8</v>
      </c>
      <c r="F567" s="147">
        <v>2248</v>
      </c>
      <c r="G567" s="148">
        <v>842.32559999999989</v>
      </c>
    </row>
    <row r="568" spans="1:7">
      <c r="A568" s="144">
        <v>39539</v>
      </c>
      <c r="B568" s="145" t="s">
        <v>296</v>
      </c>
      <c r="C568" s="145" t="s">
        <v>288</v>
      </c>
      <c r="D568" s="145" t="s">
        <v>292</v>
      </c>
      <c r="E568" s="146">
        <v>6</v>
      </c>
      <c r="F568" s="147">
        <v>1482</v>
      </c>
      <c r="G568" s="148">
        <v>481.05720000000002</v>
      </c>
    </row>
    <row r="569" spans="1:7">
      <c r="A569" s="144">
        <v>39539</v>
      </c>
      <c r="B569" s="145" t="s">
        <v>296</v>
      </c>
      <c r="C569" s="145" t="s">
        <v>288</v>
      </c>
      <c r="D569" s="145" t="s">
        <v>289</v>
      </c>
      <c r="E569" s="146">
        <v>9</v>
      </c>
      <c r="F569" s="147">
        <v>2214</v>
      </c>
      <c r="G569" s="148">
        <v>785.74860000000001</v>
      </c>
    </row>
    <row r="570" spans="1:7">
      <c r="A570" s="144">
        <v>39539</v>
      </c>
      <c r="B570" s="145" t="s">
        <v>296</v>
      </c>
      <c r="C570" s="145" t="s">
        <v>288</v>
      </c>
      <c r="D570" s="145" t="s">
        <v>290</v>
      </c>
      <c r="E570" s="146">
        <v>8</v>
      </c>
      <c r="F570" s="147">
        <v>856</v>
      </c>
      <c r="G570" s="148">
        <v>267.928</v>
      </c>
    </row>
    <row r="571" spans="1:7">
      <c r="A571" s="144">
        <v>39539</v>
      </c>
      <c r="B571" s="145" t="s">
        <v>296</v>
      </c>
      <c r="C571" s="145" t="s">
        <v>291</v>
      </c>
      <c r="D571" s="145" t="s">
        <v>292</v>
      </c>
      <c r="E571" s="146">
        <v>8</v>
      </c>
      <c r="F571" s="147">
        <v>1488</v>
      </c>
      <c r="G571" s="148">
        <v>585.08159999999998</v>
      </c>
    </row>
    <row r="572" spans="1:7">
      <c r="A572" s="144">
        <v>39539</v>
      </c>
      <c r="B572" s="145" t="s">
        <v>296</v>
      </c>
      <c r="C572" s="145" t="s">
        <v>291</v>
      </c>
      <c r="D572" s="145" t="s">
        <v>289</v>
      </c>
      <c r="E572" s="146">
        <v>8</v>
      </c>
      <c r="F572" s="147">
        <v>1880</v>
      </c>
      <c r="G572" s="148">
        <v>659.88</v>
      </c>
    </row>
    <row r="573" spans="1:7">
      <c r="A573" s="144">
        <v>39539</v>
      </c>
      <c r="B573" s="145" t="s">
        <v>296</v>
      </c>
      <c r="C573" s="145" t="s">
        <v>291</v>
      </c>
      <c r="D573" s="145" t="s">
        <v>290</v>
      </c>
      <c r="E573" s="146">
        <v>10</v>
      </c>
      <c r="F573" s="147">
        <v>1090</v>
      </c>
      <c r="G573" s="148">
        <v>408.64100000000002</v>
      </c>
    </row>
    <row r="574" spans="1:7">
      <c r="A574" s="144">
        <v>39539</v>
      </c>
      <c r="B574" s="145" t="s">
        <v>296</v>
      </c>
      <c r="C574" s="145" t="s">
        <v>293</v>
      </c>
      <c r="D574" s="145" t="s">
        <v>292</v>
      </c>
      <c r="E574" s="146">
        <v>8</v>
      </c>
      <c r="F574" s="147">
        <v>2304</v>
      </c>
      <c r="G574" s="148">
        <v>802.25279999999998</v>
      </c>
    </row>
    <row r="575" spans="1:7">
      <c r="A575" s="144">
        <v>39539</v>
      </c>
      <c r="B575" s="145" t="s">
        <v>296</v>
      </c>
      <c r="C575" s="145" t="s">
        <v>293</v>
      </c>
      <c r="D575" s="145" t="s">
        <v>289</v>
      </c>
      <c r="E575" s="146">
        <v>10</v>
      </c>
      <c r="F575" s="147">
        <v>1270</v>
      </c>
      <c r="G575" s="148">
        <v>411.86099999999999</v>
      </c>
    </row>
    <row r="576" spans="1:7">
      <c r="A576" s="144">
        <v>39539</v>
      </c>
      <c r="B576" s="145" t="s">
        <v>296</v>
      </c>
      <c r="C576" s="145" t="s">
        <v>293</v>
      </c>
      <c r="D576" s="145" t="s">
        <v>290</v>
      </c>
      <c r="E576" s="146">
        <v>10</v>
      </c>
      <c r="F576" s="147">
        <v>1990</v>
      </c>
      <c r="G576" s="148">
        <v>699.48500000000001</v>
      </c>
    </row>
    <row r="577" spans="1:7">
      <c r="A577" s="144">
        <v>39569</v>
      </c>
      <c r="B577" s="145" t="s">
        <v>287</v>
      </c>
      <c r="C577" s="145" t="s">
        <v>288</v>
      </c>
      <c r="D577" s="145" t="s">
        <v>292</v>
      </c>
      <c r="E577" s="146">
        <v>7</v>
      </c>
      <c r="F577" s="147">
        <v>1120</v>
      </c>
      <c r="G577" s="148">
        <v>488.43199999999996</v>
      </c>
    </row>
    <row r="578" spans="1:7">
      <c r="A578" s="144">
        <v>39569</v>
      </c>
      <c r="B578" s="145" t="s">
        <v>287</v>
      </c>
      <c r="C578" s="145" t="s">
        <v>288</v>
      </c>
      <c r="D578" s="145" t="s">
        <v>289</v>
      </c>
      <c r="E578" s="146">
        <v>7</v>
      </c>
      <c r="F578" s="147">
        <v>1484</v>
      </c>
      <c r="G578" s="148">
        <v>655.77960000000007</v>
      </c>
    </row>
    <row r="579" spans="1:7">
      <c r="A579" s="144">
        <v>39569</v>
      </c>
      <c r="B579" s="145" t="s">
        <v>287</v>
      </c>
      <c r="C579" s="145" t="s">
        <v>288</v>
      </c>
      <c r="D579" s="145" t="s">
        <v>290</v>
      </c>
      <c r="E579" s="146">
        <v>9</v>
      </c>
      <c r="F579" s="147">
        <v>2205</v>
      </c>
      <c r="G579" s="148">
        <v>954.9855</v>
      </c>
    </row>
    <row r="580" spans="1:7">
      <c r="A580" s="144">
        <v>39569</v>
      </c>
      <c r="B580" s="145" t="s">
        <v>287</v>
      </c>
      <c r="C580" s="145" t="s">
        <v>291</v>
      </c>
      <c r="D580" s="145" t="s">
        <v>292</v>
      </c>
      <c r="E580" s="146">
        <v>6</v>
      </c>
      <c r="F580" s="147">
        <v>1014</v>
      </c>
      <c r="G580" s="148">
        <v>341.41379999999998</v>
      </c>
    </row>
    <row r="581" spans="1:7">
      <c r="A581" s="144">
        <v>39569</v>
      </c>
      <c r="B581" s="145" t="s">
        <v>287</v>
      </c>
      <c r="C581" s="145" t="s">
        <v>291</v>
      </c>
      <c r="D581" s="145" t="s">
        <v>289</v>
      </c>
      <c r="E581" s="146">
        <v>10</v>
      </c>
      <c r="F581" s="147">
        <v>2190</v>
      </c>
      <c r="G581" s="148">
        <v>938.63400000000001</v>
      </c>
    </row>
    <row r="582" spans="1:7">
      <c r="A582" s="144">
        <v>39569</v>
      </c>
      <c r="B582" s="145" t="s">
        <v>287</v>
      </c>
      <c r="C582" s="145" t="s">
        <v>291</v>
      </c>
      <c r="D582" s="145" t="s">
        <v>290</v>
      </c>
      <c r="E582" s="146">
        <v>8</v>
      </c>
      <c r="F582" s="147">
        <v>1272</v>
      </c>
      <c r="G582" s="148">
        <v>566.2944</v>
      </c>
    </row>
    <row r="583" spans="1:7">
      <c r="A583" s="144">
        <v>39569</v>
      </c>
      <c r="B583" s="145" t="s">
        <v>287</v>
      </c>
      <c r="C583" s="145" t="s">
        <v>293</v>
      </c>
      <c r="D583" s="145" t="s">
        <v>292</v>
      </c>
      <c r="E583" s="146">
        <v>6</v>
      </c>
      <c r="F583" s="147">
        <v>1530</v>
      </c>
      <c r="G583" s="148">
        <v>581.70600000000002</v>
      </c>
    </row>
    <row r="584" spans="1:7">
      <c r="A584" s="144">
        <v>39569</v>
      </c>
      <c r="B584" s="145" t="s">
        <v>287</v>
      </c>
      <c r="C584" s="145" t="s">
        <v>293</v>
      </c>
      <c r="D584" s="145" t="s">
        <v>289</v>
      </c>
      <c r="E584" s="146">
        <v>6</v>
      </c>
      <c r="F584" s="147">
        <v>750</v>
      </c>
      <c r="G584" s="148">
        <v>292.125</v>
      </c>
    </row>
    <row r="585" spans="1:7">
      <c r="A585" s="144">
        <v>39569</v>
      </c>
      <c r="B585" s="145" t="s">
        <v>287</v>
      </c>
      <c r="C585" s="145" t="s">
        <v>293</v>
      </c>
      <c r="D585" s="145" t="s">
        <v>290</v>
      </c>
      <c r="E585" s="146">
        <v>9</v>
      </c>
      <c r="F585" s="147">
        <v>1791</v>
      </c>
      <c r="G585" s="148">
        <v>755.80200000000002</v>
      </c>
    </row>
    <row r="586" spans="1:7">
      <c r="A586" s="144">
        <v>39569</v>
      </c>
      <c r="B586" s="145" t="s">
        <v>294</v>
      </c>
      <c r="C586" s="145" t="s">
        <v>288</v>
      </c>
      <c r="D586" s="145" t="s">
        <v>292</v>
      </c>
      <c r="E586" s="146">
        <v>10</v>
      </c>
      <c r="F586" s="147">
        <v>1010</v>
      </c>
      <c r="G586" s="148">
        <v>385.82</v>
      </c>
    </row>
    <row r="587" spans="1:7">
      <c r="A587" s="144">
        <v>39569</v>
      </c>
      <c r="B587" s="145" t="s">
        <v>294</v>
      </c>
      <c r="C587" s="145" t="s">
        <v>288</v>
      </c>
      <c r="D587" s="145" t="s">
        <v>289</v>
      </c>
      <c r="E587" s="146">
        <v>9</v>
      </c>
      <c r="F587" s="147">
        <v>1665</v>
      </c>
      <c r="G587" s="148">
        <v>608.22450000000003</v>
      </c>
    </row>
    <row r="588" spans="1:7">
      <c r="A588" s="144">
        <v>39569</v>
      </c>
      <c r="B588" s="145" t="s">
        <v>294</v>
      </c>
      <c r="C588" s="145" t="s">
        <v>288</v>
      </c>
      <c r="D588" s="145" t="s">
        <v>290</v>
      </c>
      <c r="E588" s="146">
        <v>7</v>
      </c>
      <c r="F588" s="147">
        <v>1603</v>
      </c>
      <c r="G588" s="148">
        <v>696.98440000000005</v>
      </c>
    </row>
    <row r="589" spans="1:7">
      <c r="A589" s="144">
        <v>39569</v>
      </c>
      <c r="B589" s="145" t="s">
        <v>294</v>
      </c>
      <c r="C589" s="145" t="s">
        <v>291</v>
      </c>
      <c r="D589" s="145" t="s">
        <v>292</v>
      </c>
      <c r="E589" s="146">
        <v>7</v>
      </c>
      <c r="F589" s="147">
        <v>749</v>
      </c>
      <c r="G589" s="148">
        <v>304.99279999999999</v>
      </c>
    </row>
    <row r="590" spans="1:7">
      <c r="A590" s="144">
        <v>39569</v>
      </c>
      <c r="B590" s="145" t="s">
        <v>294</v>
      </c>
      <c r="C590" s="145" t="s">
        <v>291</v>
      </c>
      <c r="D590" s="145" t="s">
        <v>289</v>
      </c>
      <c r="E590" s="146">
        <v>8</v>
      </c>
      <c r="F590" s="147">
        <v>1008</v>
      </c>
      <c r="G590" s="148">
        <v>437.47199999999998</v>
      </c>
    </row>
    <row r="591" spans="1:7">
      <c r="A591" s="144">
        <v>39569</v>
      </c>
      <c r="B591" s="145" t="s">
        <v>294</v>
      </c>
      <c r="C591" s="145" t="s">
        <v>291</v>
      </c>
      <c r="D591" s="145" t="s">
        <v>290</v>
      </c>
      <c r="E591" s="146">
        <v>10</v>
      </c>
      <c r="F591" s="147">
        <v>1720</v>
      </c>
      <c r="G591" s="148">
        <v>695.05200000000002</v>
      </c>
    </row>
    <row r="592" spans="1:7">
      <c r="A592" s="144">
        <v>39569</v>
      </c>
      <c r="B592" s="145" t="s">
        <v>294</v>
      </c>
      <c r="C592" s="145" t="s">
        <v>293</v>
      </c>
      <c r="D592" s="145" t="s">
        <v>292</v>
      </c>
      <c r="E592" s="146">
        <v>7</v>
      </c>
      <c r="F592" s="147">
        <v>1862</v>
      </c>
      <c r="G592" s="148">
        <v>713.70459999999991</v>
      </c>
    </row>
    <row r="593" spans="1:7">
      <c r="A593" s="144">
        <v>39569</v>
      </c>
      <c r="B593" s="145" t="s">
        <v>294</v>
      </c>
      <c r="C593" s="145" t="s">
        <v>293</v>
      </c>
      <c r="D593" s="145" t="s">
        <v>289</v>
      </c>
      <c r="E593" s="146">
        <v>6</v>
      </c>
      <c r="F593" s="147">
        <v>1638</v>
      </c>
      <c r="G593" s="148">
        <v>621.45720000000006</v>
      </c>
    </row>
    <row r="594" spans="1:7">
      <c r="A594" s="144">
        <v>39569</v>
      </c>
      <c r="B594" s="145" t="s">
        <v>294</v>
      </c>
      <c r="C594" s="145" t="s">
        <v>293</v>
      </c>
      <c r="D594" s="145" t="s">
        <v>290</v>
      </c>
      <c r="E594" s="146">
        <v>10</v>
      </c>
      <c r="F594" s="147">
        <v>1710</v>
      </c>
      <c r="G594" s="148">
        <v>646.20900000000006</v>
      </c>
    </row>
    <row r="595" spans="1:7">
      <c r="A595" s="144">
        <v>39569</v>
      </c>
      <c r="B595" s="145" t="s">
        <v>295</v>
      </c>
      <c r="C595" s="145" t="s">
        <v>288</v>
      </c>
      <c r="D595" s="145" t="s">
        <v>292</v>
      </c>
      <c r="E595" s="146">
        <v>10</v>
      </c>
      <c r="F595" s="147">
        <v>2210</v>
      </c>
      <c r="G595" s="148">
        <v>992.95299999999997</v>
      </c>
    </row>
    <row r="596" spans="1:7">
      <c r="A596" s="144">
        <v>39569</v>
      </c>
      <c r="B596" s="145" t="s">
        <v>295</v>
      </c>
      <c r="C596" s="145" t="s">
        <v>288</v>
      </c>
      <c r="D596" s="145" t="s">
        <v>289</v>
      </c>
      <c r="E596" s="146">
        <v>6</v>
      </c>
      <c r="F596" s="147">
        <v>1254</v>
      </c>
      <c r="G596" s="148">
        <v>514.39080000000001</v>
      </c>
    </row>
    <row r="597" spans="1:7">
      <c r="A597" s="144">
        <v>39569</v>
      </c>
      <c r="B597" s="145" t="s">
        <v>295</v>
      </c>
      <c r="C597" s="145" t="s">
        <v>288</v>
      </c>
      <c r="D597" s="145" t="s">
        <v>290</v>
      </c>
      <c r="E597" s="146">
        <v>10</v>
      </c>
      <c r="F597" s="147">
        <v>1220</v>
      </c>
      <c r="G597" s="148">
        <v>443.83600000000001</v>
      </c>
    </row>
    <row r="598" spans="1:7">
      <c r="A598" s="144">
        <v>39569</v>
      </c>
      <c r="B598" s="145" t="s">
        <v>295</v>
      </c>
      <c r="C598" s="145" t="s">
        <v>291</v>
      </c>
      <c r="D598" s="145" t="s">
        <v>292</v>
      </c>
      <c r="E598" s="146">
        <v>10</v>
      </c>
      <c r="F598" s="147">
        <v>2080</v>
      </c>
      <c r="G598" s="148">
        <v>716.14400000000001</v>
      </c>
    </row>
    <row r="599" spans="1:7">
      <c r="A599" s="144">
        <v>39569</v>
      </c>
      <c r="B599" s="145" t="s">
        <v>295</v>
      </c>
      <c r="C599" s="145" t="s">
        <v>291</v>
      </c>
      <c r="D599" s="145" t="s">
        <v>289</v>
      </c>
      <c r="E599" s="146">
        <v>8</v>
      </c>
      <c r="F599" s="147">
        <v>1472</v>
      </c>
      <c r="G599" s="148">
        <v>468.6848</v>
      </c>
    </row>
    <row r="600" spans="1:7">
      <c r="A600" s="144">
        <v>39569</v>
      </c>
      <c r="B600" s="145" t="s">
        <v>295</v>
      </c>
      <c r="C600" s="145" t="s">
        <v>291</v>
      </c>
      <c r="D600" s="145" t="s">
        <v>290</v>
      </c>
      <c r="E600" s="146">
        <v>8</v>
      </c>
      <c r="F600" s="147">
        <v>1664</v>
      </c>
      <c r="G600" s="148">
        <v>671.09119999999996</v>
      </c>
    </row>
    <row r="601" spans="1:7">
      <c r="A601" s="144">
        <v>39569</v>
      </c>
      <c r="B601" s="145" t="s">
        <v>295</v>
      </c>
      <c r="C601" s="145" t="s">
        <v>293</v>
      </c>
      <c r="D601" s="145" t="s">
        <v>292</v>
      </c>
      <c r="E601" s="146">
        <v>9</v>
      </c>
      <c r="F601" s="147">
        <v>2331</v>
      </c>
      <c r="G601" s="148">
        <v>861.07140000000004</v>
      </c>
    </row>
    <row r="602" spans="1:7">
      <c r="A602" s="144">
        <v>39569</v>
      </c>
      <c r="B602" s="145" t="s">
        <v>295</v>
      </c>
      <c r="C602" s="145" t="s">
        <v>293</v>
      </c>
      <c r="D602" s="145" t="s">
        <v>289</v>
      </c>
      <c r="E602" s="146">
        <v>8</v>
      </c>
      <c r="F602" s="147">
        <v>1280</v>
      </c>
      <c r="G602" s="148">
        <v>475.392</v>
      </c>
    </row>
    <row r="603" spans="1:7">
      <c r="A603" s="144">
        <v>39569</v>
      </c>
      <c r="B603" s="145" t="s">
        <v>295</v>
      </c>
      <c r="C603" s="145" t="s">
        <v>293</v>
      </c>
      <c r="D603" s="145" t="s">
        <v>290</v>
      </c>
      <c r="E603" s="146">
        <v>9</v>
      </c>
      <c r="F603" s="147">
        <v>1566</v>
      </c>
      <c r="G603" s="148">
        <v>580.82939999999996</v>
      </c>
    </row>
    <row r="604" spans="1:7">
      <c r="A604" s="144">
        <v>39569</v>
      </c>
      <c r="B604" s="145" t="s">
        <v>296</v>
      </c>
      <c r="C604" s="145" t="s">
        <v>288</v>
      </c>
      <c r="D604" s="145" t="s">
        <v>292</v>
      </c>
      <c r="E604" s="146">
        <v>10</v>
      </c>
      <c r="F604" s="147">
        <v>2660</v>
      </c>
      <c r="G604" s="148">
        <v>841.09199999999998</v>
      </c>
    </row>
    <row r="605" spans="1:7">
      <c r="A605" s="144">
        <v>39569</v>
      </c>
      <c r="B605" s="145" t="s">
        <v>296</v>
      </c>
      <c r="C605" s="145" t="s">
        <v>288</v>
      </c>
      <c r="D605" s="145" t="s">
        <v>289</v>
      </c>
      <c r="E605" s="146">
        <v>10</v>
      </c>
      <c r="F605" s="147">
        <v>1880</v>
      </c>
      <c r="G605" s="148">
        <v>679.62</v>
      </c>
    </row>
    <row r="606" spans="1:7">
      <c r="A606" s="144">
        <v>39569</v>
      </c>
      <c r="B606" s="145" t="s">
        <v>296</v>
      </c>
      <c r="C606" s="145" t="s">
        <v>288</v>
      </c>
      <c r="D606" s="145" t="s">
        <v>290</v>
      </c>
      <c r="E606" s="146">
        <v>9</v>
      </c>
      <c r="F606" s="147">
        <v>2277</v>
      </c>
      <c r="G606" s="148">
        <v>969.77430000000004</v>
      </c>
    </row>
    <row r="607" spans="1:7">
      <c r="A607" s="144">
        <v>39569</v>
      </c>
      <c r="B607" s="145" t="s">
        <v>296</v>
      </c>
      <c r="C607" s="145" t="s">
        <v>291</v>
      </c>
      <c r="D607" s="145" t="s">
        <v>292</v>
      </c>
      <c r="E607" s="146">
        <v>9</v>
      </c>
      <c r="F607" s="147">
        <v>1737</v>
      </c>
      <c r="G607" s="148">
        <v>529.95870000000002</v>
      </c>
    </row>
    <row r="608" spans="1:7">
      <c r="A608" s="144">
        <v>39569</v>
      </c>
      <c r="B608" s="145" t="s">
        <v>296</v>
      </c>
      <c r="C608" s="145" t="s">
        <v>291</v>
      </c>
      <c r="D608" s="145" t="s">
        <v>289</v>
      </c>
      <c r="E608" s="146">
        <v>7</v>
      </c>
      <c r="F608" s="147">
        <v>1610</v>
      </c>
      <c r="G608" s="148">
        <v>483.16099999999994</v>
      </c>
    </row>
    <row r="609" spans="1:7">
      <c r="A609" s="144">
        <v>39569</v>
      </c>
      <c r="B609" s="145" t="s">
        <v>296</v>
      </c>
      <c r="C609" s="145" t="s">
        <v>291</v>
      </c>
      <c r="D609" s="145" t="s">
        <v>290</v>
      </c>
      <c r="E609" s="146">
        <v>9</v>
      </c>
      <c r="F609" s="147">
        <v>2196</v>
      </c>
      <c r="G609" s="148">
        <v>851.60879999999997</v>
      </c>
    </row>
    <row r="610" spans="1:7">
      <c r="A610" s="144">
        <v>39569</v>
      </c>
      <c r="B610" s="145" t="s">
        <v>296</v>
      </c>
      <c r="C610" s="145" t="s">
        <v>293</v>
      </c>
      <c r="D610" s="145" t="s">
        <v>292</v>
      </c>
      <c r="E610" s="146">
        <v>7</v>
      </c>
      <c r="F610" s="147">
        <v>903</v>
      </c>
      <c r="G610" s="148">
        <v>325.80240000000003</v>
      </c>
    </row>
    <row r="611" spans="1:7">
      <c r="A611" s="144">
        <v>39569</v>
      </c>
      <c r="B611" s="145" t="s">
        <v>296</v>
      </c>
      <c r="C611" s="145" t="s">
        <v>293</v>
      </c>
      <c r="D611" s="145" t="s">
        <v>289</v>
      </c>
      <c r="E611" s="146">
        <v>10</v>
      </c>
      <c r="F611" s="147">
        <v>1980</v>
      </c>
      <c r="G611" s="148">
        <v>680.52600000000007</v>
      </c>
    </row>
    <row r="612" spans="1:7">
      <c r="A612" s="144">
        <v>39569</v>
      </c>
      <c r="B612" s="145" t="s">
        <v>296</v>
      </c>
      <c r="C612" s="145" t="s">
        <v>293</v>
      </c>
      <c r="D612" s="145" t="s">
        <v>290</v>
      </c>
      <c r="E612" s="146">
        <v>10</v>
      </c>
      <c r="F612" s="147">
        <v>1520</v>
      </c>
      <c r="G612" s="148">
        <v>660.28800000000001</v>
      </c>
    </row>
    <row r="613" spans="1:7">
      <c r="A613" s="144">
        <v>39600</v>
      </c>
      <c r="B613" s="145" t="s">
        <v>287</v>
      </c>
      <c r="C613" s="145" t="s">
        <v>288</v>
      </c>
      <c r="D613" s="145" t="s">
        <v>292</v>
      </c>
      <c r="E613" s="146">
        <v>7</v>
      </c>
      <c r="F613" s="147">
        <v>2023</v>
      </c>
      <c r="G613" s="148">
        <v>732.73060000000009</v>
      </c>
    </row>
    <row r="614" spans="1:7">
      <c r="A614" s="144">
        <v>39600</v>
      </c>
      <c r="B614" s="145" t="s">
        <v>287</v>
      </c>
      <c r="C614" s="145" t="s">
        <v>288</v>
      </c>
      <c r="D614" s="145" t="s">
        <v>289</v>
      </c>
      <c r="E614" s="146">
        <v>10</v>
      </c>
      <c r="F614" s="147">
        <v>2270</v>
      </c>
      <c r="G614" s="148">
        <v>872.36099999999999</v>
      </c>
    </row>
    <row r="615" spans="1:7">
      <c r="A615" s="144">
        <v>39600</v>
      </c>
      <c r="B615" s="145" t="s">
        <v>287</v>
      </c>
      <c r="C615" s="145" t="s">
        <v>288</v>
      </c>
      <c r="D615" s="145" t="s">
        <v>290</v>
      </c>
      <c r="E615" s="146">
        <v>7</v>
      </c>
      <c r="F615" s="147">
        <v>1043</v>
      </c>
      <c r="G615" s="148">
        <v>457.98129999999998</v>
      </c>
    </row>
    <row r="616" spans="1:7">
      <c r="A616" s="144">
        <v>39600</v>
      </c>
      <c r="B616" s="145" t="s">
        <v>287</v>
      </c>
      <c r="C616" s="145" t="s">
        <v>291</v>
      </c>
      <c r="D616" s="145" t="s">
        <v>292</v>
      </c>
      <c r="E616" s="146">
        <v>10</v>
      </c>
      <c r="F616" s="147">
        <v>1860</v>
      </c>
      <c r="G616" s="148">
        <v>812.82</v>
      </c>
    </row>
    <row r="617" spans="1:7">
      <c r="A617" s="144">
        <v>39600</v>
      </c>
      <c r="B617" s="145" t="s">
        <v>287</v>
      </c>
      <c r="C617" s="145" t="s">
        <v>291</v>
      </c>
      <c r="D617" s="145" t="s">
        <v>289</v>
      </c>
      <c r="E617" s="146">
        <v>8</v>
      </c>
      <c r="F617" s="147">
        <v>2016</v>
      </c>
      <c r="G617" s="148">
        <v>620.928</v>
      </c>
    </row>
    <row r="618" spans="1:7">
      <c r="A618" s="144">
        <v>39600</v>
      </c>
      <c r="B618" s="145" t="s">
        <v>287</v>
      </c>
      <c r="C618" s="145" t="s">
        <v>291</v>
      </c>
      <c r="D618" s="145" t="s">
        <v>290</v>
      </c>
      <c r="E618" s="146">
        <v>10</v>
      </c>
      <c r="F618" s="147">
        <v>2900</v>
      </c>
      <c r="G618" s="148">
        <v>1036.17</v>
      </c>
    </row>
    <row r="619" spans="1:7">
      <c r="A619" s="144">
        <v>39600</v>
      </c>
      <c r="B619" s="145" t="s">
        <v>287</v>
      </c>
      <c r="C619" s="145" t="s">
        <v>293</v>
      </c>
      <c r="D619" s="145" t="s">
        <v>292</v>
      </c>
      <c r="E619" s="146">
        <v>9</v>
      </c>
      <c r="F619" s="147">
        <v>2511</v>
      </c>
      <c r="G619" s="148">
        <v>954.18000000000006</v>
      </c>
    </row>
    <row r="620" spans="1:7">
      <c r="A620" s="144">
        <v>39600</v>
      </c>
      <c r="B620" s="145" t="s">
        <v>287</v>
      </c>
      <c r="C620" s="145" t="s">
        <v>293</v>
      </c>
      <c r="D620" s="145" t="s">
        <v>289</v>
      </c>
      <c r="E620" s="146">
        <v>10</v>
      </c>
      <c r="F620" s="147">
        <v>2770</v>
      </c>
      <c r="G620" s="148">
        <v>838.202</v>
      </c>
    </row>
    <row r="621" spans="1:7">
      <c r="A621" s="144">
        <v>39600</v>
      </c>
      <c r="B621" s="145" t="s">
        <v>287</v>
      </c>
      <c r="C621" s="145" t="s">
        <v>293</v>
      </c>
      <c r="D621" s="145" t="s">
        <v>290</v>
      </c>
      <c r="E621" s="146">
        <v>9</v>
      </c>
      <c r="F621" s="147">
        <v>2646</v>
      </c>
      <c r="G621" s="148">
        <v>892.23119999999994</v>
      </c>
    </row>
    <row r="622" spans="1:7">
      <c r="A622" s="144">
        <v>39600</v>
      </c>
      <c r="B622" s="145" t="s">
        <v>294</v>
      </c>
      <c r="C622" s="145" t="s">
        <v>288</v>
      </c>
      <c r="D622" s="145" t="s">
        <v>292</v>
      </c>
      <c r="E622" s="146">
        <v>9</v>
      </c>
      <c r="F622" s="147">
        <v>2376</v>
      </c>
      <c r="G622" s="148">
        <v>881.25840000000005</v>
      </c>
    </row>
    <row r="623" spans="1:7">
      <c r="A623" s="144">
        <v>39600</v>
      </c>
      <c r="B623" s="145" t="s">
        <v>294</v>
      </c>
      <c r="C623" s="145" t="s">
        <v>288</v>
      </c>
      <c r="D623" s="145" t="s">
        <v>289</v>
      </c>
      <c r="E623" s="146">
        <v>6</v>
      </c>
      <c r="F623" s="147">
        <v>696</v>
      </c>
      <c r="G623" s="148">
        <v>300.53280000000001</v>
      </c>
    </row>
    <row r="624" spans="1:7">
      <c r="A624" s="144">
        <v>39600</v>
      </c>
      <c r="B624" s="145" t="s">
        <v>294</v>
      </c>
      <c r="C624" s="145" t="s">
        <v>288</v>
      </c>
      <c r="D624" s="145" t="s">
        <v>290</v>
      </c>
      <c r="E624" s="146">
        <v>9</v>
      </c>
      <c r="F624" s="147">
        <v>1296</v>
      </c>
      <c r="G624" s="148">
        <v>557.79840000000002</v>
      </c>
    </row>
    <row r="625" spans="1:7">
      <c r="A625" s="144">
        <v>39600</v>
      </c>
      <c r="B625" s="145" t="s">
        <v>294</v>
      </c>
      <c r="C625" s="145" t="s">
        <v>291</v>
      </c>
      <c r="D625" s="145" t="s">
        <v>292</v>
      </c>
      <c r="E625" s="146">
        <v>6</v>
      </c>
      <c r="F625" s="147">
        <v>780</v>
      </c>
      <c r="G625" s="148">
        <v>242.19</v>
      </c>
    </row>
    <row r="626" spans="1:7">
      <c r="A626" s="144">
        <v>39600</v>
      </c>
      <c r="B626" s="145" t="s">
        <v>294</v>
      </c>
      <c r="C626" s="145" t="s">
        <v>291</v>
      </c>
      <c r="D626" s="145" t="s">
        <v>289</v>
      </c>
      <c r="E626" s="146">
        <v>7</v>
      </c>
      <c r="F626" s="147">
        <v>1295</v>
      </c>
      <c r="G626" s="148">
        <v>526.029</v>
      </c>
    </row>
    <row r="627" spans="1:7">
      <c r="A627" s="144">
        <v>39600</v>
      </c>
      <c r="B627" s="145" t="s">
        <v>294</v>
      </c>
      <c r="C627" s="145" t="s">
        <v>291</v>
      </c>
      <c r="D627" s="145" t="s">
        <v>290</v>
      </c>
      <c r="E627" s="146">
        <v>7</v>
      </c>
      <c r="F627" s="147">
        <v>2009</v>
      </c>
      <c r="G627" s="148">
        <v>772.8623</v>
      </c>
    </row>
    <row r="628" spans="1:7">
      <c r="A628" s="144">
        <v>39600</v>
      </c>
      <c r="B628" s="145" t="s">
        <v>294</v>
      </c>
      <c r="C628" s="145" t="s">
        <v>293</v>
      </c>
      <c r="D628" s="145" t="s">
        <v>292</v>
      </c>
      <c r="E628" s="146">
        <v>10</v>
      </c>
      <c r="F628" s="147">
        <v>1850</v>
      </c>
      <c r="G628" s="148">
        <v>821.4</v>
      </c>
    </row>
    <row r="629" spans="1:7">
      <c r="A629" s="144">
        <v>39600</v>
      </c>
      <c r="B629" s="145" t="s">
        <v>294</v>
      </c>
      <c r="C629" s="145" t="s">
        <v>293</v>
      </c>
      <c r="D629" s="145" t="s">
        <v>289</v>
      </c>
      <c r="E629" s="146">
        <v>7</v>
      </c>
      <c r="F629" s="147">
        <v>1659</v>
      </c>
      <c r="G629" s="148">
        <v>734.10749999999996</v>
      </c>
    </row>
    <row r="630" spans="1:7">
      <c r="A630" s="144">
        <v>39600</v>
      </c>
      <c r="B630" s="145" t="s">
        <v>294</v>
      </c>
      <c r="C630" s="145" t="s">
        <v>293</v>
      </c>
      <c r="D630" s="145" t="s">
        <v>290</v>
      </c>
      <c r="E630" s="146">
        <v>7</v>
      </c>
      <c r="F630" s="147">
        <v>1750</v>
      </c>
      <c r="G630" s="148">
        <v>616.69999999999993</v>
      </c>
    </row>
    <row r="631" spans="1:7">
      <c r="A631" s="144">
        <v>39600</v>
      </c>
      <c r="B631" s="145" t="s">
        <v>295</v>
      </c>
      <c r="C631" s="145" t="s">
        <v>288</v>
      </c>
      <c r="D631" s="145" t="s">
        <v>292</v>
      </c>
      <c r="E631" s="146">
        <v>9</v>
      </c>
      <c r="F631" s="147">
        <v>1998</v>
      </c>
      <c r="G631" s="148">
        <v>750.24900000000002</v>
      </c>
    </row>
    <row r="632" spans="1:7">
      <c r="A632" s="144">
        <v>39600</v>
      </c>
      <c r="B632" s="145" t="s">
        <v>295</v>
      </c>
      <c r="C632" s="145" t="s">
        <v>288</v>
      </c>
      <c r="D632" s="145" t="s">
        <v>289</v>
      </c>
      <c r="E632" s="146">
        <v>10</v>
      </c>
      <c r="F632" s="147">
        <v>1860</v>
      </c>
      <c r="G632" s="148">
        <v>724.65599999999995</v>
      </c>
    </row>
    <row r="633" spans="1:7">
      <c r="A633" s="144">
        <v>39600</v>
      </c>
      <c r="B633" s="145" t="s">
        <v>295</v>
      </c>
      <c r="C633" s="145" t="s">
        <v>288</v>
      </c>
      <c r="D633" s="145" t="s">
        <v>290</v>
      </c>
      <c r="E633" s="146">
        <v>6</v>
      </c>
      <c r="F633" s="147">
        <v>672</v>
      </c>
      <c r="G633" s="148">
        <v>202.80960000000002</v>
      </c>
    </row>
    <row r="634" spans="1:7">
      <c r="A634" s="144">
        <v>39600</v>
      </c>
      <c r="B634" s="145" t="s">
        <v>295</v>
      </c>
      <c r="C634" s="145" t="s">
        <v>291</v>
      </c>
      <c r="D634" s="145" t="s">
        <v>292</v>
      </c>
      <c r="E634" s="146">
        <v>10</v>
      </c>
      <c r="F634" s="147">
        <v>1870</v>
      </c>
      <c r="G634" s="148">
        <v>616.16500000000008</v>
      </c>
    </row>
    <row r="635" spans="1:7">
      <c r="A635" s="144">
        <v>39600</v>
      </c>
      <c r="B635" s="145" t="s">
        <v>295</v>
      </c>
      <c r="C635" s="145" t="s">
        <v>291</v>
      </c>
      <c r="D635" s="145" t="s">
        <v>289</v>
      </c>
      <c r="E635" s="146">
        <v>6</v>
      </c>
      <c r="F635" s="147">
        <v>978</v>
      </c>
      <c r="G635" s="148">
        <v>405.57659999999998</v>
      </c>
    </row>
    <row r="636" spans="1:7">
      <c r="A636" s="144">
        <v>39600</v>
      </c>
      <c r="B636" s="145" t="s">
        <v>295</v>
      </c>
      <c r="C636" s="145" t="s">
        <v>291</v>
      </c>
      <c r="D636" s="145" t="s">
        <v>290</v>
      </c>
      <c r="E636" s="146">
        <v>8</v>
      </c>
      <c r="F636" s="147">
        <v>1944</v>
      </c>
      <c r="G636" s="148">
        <v>834.17039999999997</v>
      </c>
    </row>
    <row r="637" spans="1:7">
      <c r="A637" s="144">
        <v>39600</v>
      </c>
      <c r="B637" s="145" t="s">
        <v>295</v>
      </c>
      <c r="C637" s="145" t="s">
        <v>293</v>
      </c>
      <c r="D637" s="145" t="s">
        <v>292</v>
      </c>
      <c r="E637" s="146">
        <v>6</v>
      </c>
      <c r="F637" s="147">
        <v>1182</v>
      </c>
      <c r="G637" s="148">
        <v>496.7946</v>
      </c>
    </row>
    <row r="638" spans="1:7">
      <c r="A638" s="144">
        <v>39600</v>
      </c>
      <c r="B638" s="145" t="s">
        <v>295</v>
      </c>
      <c r="C638" s="145" t="s">
        <v>293</v>
      </c>
      <c r="D638" s="145" t="s">
        <v>289</v>
      </c>
      <c r="E638" s="146">
        <v>10</v>
      </c>
      <c r="F638" s="147">
        <v>2860</v>
      </c>
      <c r="G638" s="148">
        <v>1138.8520000000001</v>
      </c>
    </row>
    <row r="639" spans="1:7">
      <c r="A639" s="144">
        <v>39600</v>
      </c>
      <c r="B639" s="145" t="s">
        <v>295</v>
      </c>
      <c r="C639" s="145" t="s">
        <v>293</v>
      </c>
      <c r="D639" s="145" t="s">
        <v>290</v>
      </c>
      <c r="E639" s="146">
        <v>9</v>
      </c>
      <c r="F639" s="147">
        <v>1368</v>
      </c>
      <c r="G639" s="148">
        <v>421.48079999999999</v>
      </c>
    </row>
    <row r="640" spans="1:7">
      <c r="A640" s="144">
        <v>39600</v>
      </c>
      <c r="B640" s="145" t="s">
        <v>296</v>
      </c>
      <c r="C640" s="145" t="s">
        <v>288</v>
      </c>
      <c r="D640" s="145" t="s">
        <v>292</v>
      </c>
      <c r="E640" s="146">
        <v>6</v>
      </c>
      <c r="F640" s="147">
        <v>1218</v>
      </c>
      <c r="G640" s="148">
        <v>441.64679999999998</v>
      </c>
    </row>
    <row r="641" spans="1:7">
      <c r="A641" s="144">
        <v>39600</v>
      </c>
      <c r="B641" s="145" t="s">
        <v>296</v>
      </c>
      <c r="C641" s="145" t="s">
        <v>288</v>
      </c>
      <c r="D641" s="145" t="s">
        <v>289</v>
      </c>
      <c r="E641" s="146">
        <v>10</v>
      </c>
      <c r="F641" s="147">
        <v>2460</v>
      </c>
      <c r="G641" s="148">
        <v>774.9</v>
      </c>
    </row>
    <row r="642" spans="1:7">
      <c r="A642" s="144">
        <v>39600</v>
      </c>
      <c r="B642" s="145" t="s">
        <v>296</v>
      </c>
      <c r="C642" s="145" t="s">
        <v>288</v>
      </c>
      <c r="D642" s="145" t="s">
        <v>290</v>
      </c>
      <c r="E642" s="146">
        <v>9</v>
      </c>
      <c r="F642" s="147">
        <v>2610</v>
      </c>
      <c r="G642" s="148">
        <v>805.70699999999988</v>
      </c>
    </row>
    <row r="643" spans="1:7">
      <c r="A643" s="144">
        <v>39600</v>
      </c>
      <c r="B643" s="145" t="s">
        <v>296</v>
      </c>
      <c r="C643" s="145" t="s">
        <v>291</v>
      </c>
      <c r="D643" s="145" t="s">
        <v>292</v>
      </c>
      <c r="E643" s="146">
        <v>9</v>
      </c>
      <c r="F643" s="147">
        <v>1863</v>
      </c>
      <c r="G643" s="148">
        <v>799.04070000000002</v>
      </c>
    </row>
    <row r="644" spans="1:7">
      <c r="A644" s="144">
        <v>39600</v>
      </c>
      <c r="B644" s="145" t="s">
        <v>296</v>
      </c>
      <c r="C644" s="145" t="s">
        <v>291</v>
      </c>
      <c r="D644" s="145" t="s">
        <v>289</v>
      </c>
      <c r="E644" s="146">
        <v>7</v>
      </c>
      <c r="F644" s="147">
        <v>1610</v>
      </c>
      <c r="G644" s="148">
        <v>497.49</v>
      </c>
    </row>
    <row r="645" spans="1:7">
      <c r="A645" s="144">
        <v>39600</v>
      </c>
      <c r="B645" s="145" t="s">
        <v>296</v>
      </c>
      <c r="C645" s="145" t="s">
        <v>291</v>
      </c>
      <c r="D645" s="145" t="s">
        <v>290</v>
      </c>
      <c r="E645" s="146">
        <v>6</v>
      </c>
      <c r="F645" s="147">
        <v>612</v>
      </c>
      <c r="G645" s="148">
        <v>237.02759999999998</v>
      </c>
    </row>
    <row r="646" spans="1:7">
      <c r="A646" s="144">
        <v>39600</v>
      </c>
      <c r="B646" s="145" t="s">
        <v>296</v>
      </c>
      <c r="C646" s="145" t="s">
        <v>293</v>
      </c>
      <c r="D646" s="145" t="s">
        <v>292</v>
      </c>
      <c r="E646" s="146">
        <v>7</v>
      </c>
      <c r="F646" s="147">
        <v>1610</v>
      </c>
      <c r="G646" s="148">
        <v>593.44600000000003</v>
      </c>
    </row>
    <row r="647" spans="1:7">
      <c r="A647" s="144">
        <v>39600</v>
      </c>
      <c r="B647" s="145" t="s">
        <v>296</v>
      </c>
      <c r="C647" s="145" t="s">
        <v>293</v>
      </c>
      <c r="D647" s="145" t="s">
        <v>289</v>
      </c>
      <c r="E647" s="146">
        <v>8</v>
      </c>
      <c r="F647" s="147">
        <v>1552</v>
      </c>
      <c r="G647" s="148">
        <v>615.36800000000005</v>
      </c>
    </row>
    <row r="648" spans="1:7">
      <c r="A648" s="144">
        <v>39600</v>
      </c>
      <c r="B648" s="145" t="s">
        <v>296</v>
      </c>
      <c r="C648" s="145" t="s">
        <v>293</v>
      </c>
      <c r="D648" s="145" t="s">
        <v>290</v>
      </c>
      <c r="E648" s="146">
        <v>10</v>
      </c>
      <c r="F648" s="147">
        <v>1010</v>
      </c>
      <c r="G648" s="148">
        <v>401.17200000000003</v>
      </c>
    </row>
    <row r="649" spans="1:7">
      <c r="A649" s="144">
        <v>39630</v>
      </c>
      <c r="B649" s="145" t="s">
        <v>287</v>
      </c>
      <c r="C649" s="145" t="s">
        <v>288</v>
      </c>
      <c r="D649" s="145" t="s">
        <v>292</v>
      </c>
      <c r="E649" s="146">
        <v>6</v>
      </c>
      <c r="F649" s="147">
        <v>1434</v>
      </c>
      <c r="G649" s="148">
        <v>614.18219999999997</v>
      </c>
    </row>
    <row r="650" spans="1:7">
      <c r="A650" s="144">
        <v>39630</v>
      </c>
      <c r="B650" s="145" t="s">
        <v>287</v>
      </c>
      <c r="C650" s="145" t="s">
        <v>288</v>
      </c>
      <c r="D650" s="145" t="s">
        <v>289</v>
      </c>
      <c r="E650" s="146">
        <v>9</v>
      </c>
      <c r="F650" s="147">
        <v>1908</v>
      </c>
      <c r="G650" s="148">
        <v>800.59679999999992</v>
      </c>
    </row>
    <row r="651" spans="1:7">
      <c r="A651" s="144">
        <v>39630</v>
      </c>
      <c r="B651" s="145" t="s">
        <v>287</v>
      </c>
      <c r="C651" s="145" t="s">
        <v>288</v>
      </c>
      <c r="D651" s="145" t="s">
        <v>290</v>
      </c>
      <c r="E651" s="146">
        <v>7</v>
      </c>
      <c r="F651" s="147">
        <v>735</v>
      </c>
      <c r="G651" s="148">
        <v>253.7955</v>
      </c>
    </row>
    <row r="652" spans="1:7">
      <c r="A652" s="144">
        <v>39630</v>
      </c>
      <c r="B652" s="145" t="s">
        <v>287</v>
      </c>
      <c r="C652" s="145" t="s">
        <v>291</v>
      </c>
      <c r="D652" s="145" t="s">
        <v>292</v>
      </c>
      <c r="E652" s="146">
        <v>9</v>
      </c>
      <c r="F652" s="147">
        <v>1629</v>
      </c>
      <c r="G652" s="148">
        <v>512.6463</v>
      </c>
    </row>
    <row r="653" spans="1:7">
      <c r="A653" s="144">
        <v>39630</v>
      </c>
      <c r="B653" s="145" t="s">
        <v>287</v>
      </c>
      <c r="C653" s="145" t="s">
        <v>291</v>
      </c>
      <c r="D653" s="145" t="s">
        <v>289</v>
      </c>
      <c r="E653" s="146">
        <v>9</v>
      </c>
      <c r="F653" s="147">
        <v>1287</v>
      </c>
      <c r="G653" s="148">
        <v>442.08450000000005</v>
      </c>
    </row>
    <row r="654" spans="1:7">
      <c r="A654" s="144">
        <v>39630</v>
      </c>
      <c r="B654" s="145" t="s">
        <v>287</v>
      </c>
      <c r="C654" s="145" t="s">
        <v>291</v>
      </c>
      <c r="D654" s="145" t="s">
        <v>290</v>
      </c>
      <c r="E654" s="146">
        <v>8</v>
      </c>
      <c r="F654" s="147">
        <v>936</v>
      </c>
      <c r="G654" s="148">
        <v>325.72799999999995</v>
      </c>
    </row>
    <row r="655" spans="1:7">
      <c r="A655" s="144">
        <v>39630</v>
      </c>
      <c r="B655" s="145" t="s">
        <v>287</v>
      </c>
      <c r="C655" s="145" t="s">
        <v>293</v>
      </c>
      <c r="D655" s="145" t="s">
        <v>292</v>
      </c>
      <c r="E655" s="146">
        <v>9</v>
      </c>
      <c r="F655" s="147">
        <v>2106</v>
      </c>
      <c r="G655" s="148">
        <v>827.65800000000002</v>
      </c>
    </row>
    <row r="656" spans="1:7">
      <c r="A656" s="144">
        <v>39630</v>
      </c>
      <c r="B656" s="145" t="s">
        <v>287</v>
      </c>
      <c r="C656" s="145" t="s">
        <v>293</v>
      </c>
      <c r="D656" s="145" t="s">
        <v>289</v>
      </c>
      <c r="E656" s="146">
        <v>8</v>
      </c>
      <c r="F656" s="147">
        <v>2040</v>
      </c>
      <c r="G656" s="148">
        <v>793.35599999999999</v>
      </c>
    </row>
    <row r="657" spans="1:7">
      <c r="A657" s="144">
        <v>39630</v>
      </c>
      <c r="B657" s="145" t="s">
        <v>287</v>
      </c>
      <c r="C657" s="145" t="s">
        <v>293</v>
      </c>
      <c r="D657" s="145" t="s">
        <v>290</v>
      </c>
      <c r="E657" s="146">
        <v>6</v>
      </c>
      <c r="F657" s="147">
        <v>1578</v>
      </c>
      <c r="G657" s="148">
        <v>657.07920000000001</v>
      </c>
    </row>
    <row r="658" spans="1:7">
      <c r="A658" s="144">
        <v>39630</v>
      </c>
      <c r="B658" s="145" t="s">
        <v>294</v>
      </c>
      <c r="C658" s="145" t="s">
        <v>288</v>
      </c>
      <c r="D658" s="145" t="s">
        <v>292</v>
      </c>
      <c r="E658" s="146">
        <v>9</v>
      </c>
      <c r="F658" s="147">
        <v>1449</v>
      </c>
      <c r="G658" s="148">
        <v>575.39790000000005</v>
      </c>
    </row>
    <row r="659" spans="1:7">
      <c r="A659" s="144">
        <v>39630</v>
      </c>
      <c r="B659" s="145" t="s">
        <v>294</v>
      </c>
      <c r="C659" s="145" t="s">
        <v>288</v>
      </c>
      <c r="D659" s="145" t="s">
        <v>289</v>
      </c>
      <c r="E659" s="146">
        <v>9</v>
      </c>
      <c r="F659" s="147">
        <v>1170</v>
      </c>
      <c r="G659" s="148">
        <v>419.79599999999999</v>
      </c>
    </row>
    <row r="660" spans="1:7">
      <c r="A660" s="144">
        <v>39630</v>
      </c>
      <c r="B660" s="145" t="s">
        <v>294</v>
      </c>
      <c r="C660" s="145" t="s">
        <v>288</v>
      </c>
      <c r="D660" s="145" t="s">
        <v>290</v>
      </c>
      <c r="E660" s="146">
        <v>8</v>
      </c>
      <c r="F660" s="147">
        <v>1040</v>
      </c>
      <c r="G660" s="148">
        <v>325</v>
      </c>
    </row>
    <row r="661" spans="1:7">
      <c r="A661" s="144">
        <v>39630</v>
      </c>
      <c r="B661" s="145" t="s">
        <v>294</v>
      </c>
      <c r="C661" s="145" t="s">
        <v>291</v>
      </c>
      <c r="D661" s="145" t="s">
        <v>292</v>
      </c>
      <c r="E661" s="146">
        <v>8</v>
      </c>
      <c r="F661" s="147">
        <v>1736</v>
      </c>
      <c r="G661" s="148">
        <v>598.91999999999996</v>
      </c>
    </row>
    <row r="662" spans="1:7">
      <c r="A662" s="144">
        <v>39630</v>
      </c>
      <c r="B662" s="145" t="s">
        <v>294</v>
      </c>
      <c r="C662" s="145" t="s">
        <v>291</v>
      </c>
      <c r="D662" s="145" t="s">
        <v>289</v>
      </c>
      <c r="E662" s="146">
        <v>7</v>
      </c>
      <c r="F662" s="147">
        <v>2100</v>
      </c>
      <c r="G662" s="148">
        <v>633.99</v>
      </c>
    </row>
    <row r="663" spans="1:7">
      <c r="A663" s="144">
        <v>39630</v>
      </c>
      <c r="B663" s="145" t="s">
        <v>294</v>
      </c>
      <c r="C663" s="145" t="s">
        <v>291</v>
      </c>
      <c r="D663" s="145" t="s">
        <v>290</v>
      </c>
      <c r="E663" s="146">
        <v>10</v>
      </c>
      <c r="F663" s="147">
        <v>2660</v>
      </c>
      <c r="G663" s="148">
        <v>954.40800000000002</v>
      </c>
    </row>
    <row r="664" spans="1:7">
      <c r="A664" s="144">
        <v>39630</v>
      </c>
      <c r="B664" s="145" t="s">
        <v>294</v>
      </c>
      <c r="C664" s="145" t="s">
        <v>293</v>
      </c>
      <c r="D664" s="145" t="s">
        <v>292</v>
      </c>
      <c r="E664" s="146">
        <v>6</v>
      </c>
      <c r="F664" s="147">
        <v>1104</v>
      </c>
      <c r="G664" s="148">
        <v>452.64</v>
      </c>
    </row>
    <row r="665" spans="1:7">
      <c r="A665" s="144">
        <v>39630</v>
      </c>
      <c r="B665" s="145" t="s">
        <v>294</v>
      </c>
      <c r="C665" s="145" t="s">
        <v>293</v>
      </c>
      <c r="D665" s="145" t="s">
        <v>289</v>
      </c>
      <c r="E665" s="146">
        <v>9</v>
      </c>
      <c r="F665" s="147">
        <v>2358</v>
      </c>
      <c r="G665" s="148">
        <v>805.02119999999991</v>
      </c>
    </row>
    <row r="666" spans="1:7">
      <c r="A666" s="144">
        <v>39630</v>
      </c>
      <c r="B666" s="145" t="s">
        <v>294</v>
      </c>
      <c r="C666" s="145" t="s">
        <v>293</v>
      </c>
      <c r="D666" s="145" t="s">
        <v>290</v>
      </c>
      <c r="E666" s="146">
        <v>6</v>
      </c>
      <c r="F666" s="147">
        <v>852</v>
      </c>
      <c r="G666" s="148">
        <v>367.63799999999998</v>
      </c>
    </row>
    <row r="667" spans="1:7">
      <c r="A667" s="144">
        <v>39630</v>
      </c>
      <c r="B667" s="145" t="s">
        <v>295</v>
      </c>
      <c r="C667" s="145" t="s">
        <v>288</v>
      </c>
      <c r="D667" s="145" t="s">
        <v>292</v>
      </c>
      <c r="E667" s="146">
        <v>9</v>
      </c>
      <c r="F667" s="147">
        <v>1233</v>
      </c>
      <c r="G667" s="148">
        <v>486.41849999999999</v>
      </c>
    </row>
    <row r="668" spans="1:7">
      <c r="A668" s="144">
        <v>39630</v>
      </c>
      <c r="B668" s="145" t="s">
        <v>295</v>
      </c>
      <c r="C668" s="145" t="s">
        <v>288</v>
      </c>
      <c r="D668" s="145" t="s">
        <v>289</v>
      </c>
      <c r="E668" s="146">
        <v>7</v>
      </c>
      <c r="F668" s="147">
        <v>917</v>
      </c>
      <c r="G668" s="148">
        <v>300.4092</v>
      </c>
    </row>
    <row r="669" spans="1:7">
      <c r="A669" s="144">
        <v>39630</v>
      </c>
      <c r="B669" s="145" t="s">
        <v>295</v>
      </c>
      <c r="C669" s="145" t="s">
        <v>288</v>
      </c>
      <c r="D669" s="145" t="s">
        <v>290</v>
      </c>
      <c r="E669" s="146">
        <v>6</v>
      </c>
      <c r="F669" s="147">
        <v>1176</v>
      </c>
      <c r="G669" s="148">
        <v>460.28640000000001</v>
      </c>
    </row>
    <row r="670" spans="1:7">
      <c r="A670" s="144">
        <v>39630</v>
      </c>
      <c r="B670" s="145" t="s">
        <v>295</v>
      </c>
      <c r="C670" s="145" t="s">
        <v>291</v>
      </c>
      <c r="D670" s="145" t="s">
        <v>292</v>
      </c>
      <c r="E670" s="146">
        <v>8</v>
      </c>
      <c r="F670" s="147">
        <v>864</v>
      </c>
      <c r="G670" s="148">
        <v>259.71839999999997</v>
      </c>
    </row>
    <row r="671" spans="1:7">
      <c r="A671" s="144">
        <v>39630</v>
      </c>
      <c r="B671" s="145" t="s">
        <v>295</v>
      </c>
      <c r="C671" s="145" t="s">
        <v>291</v>
      </c>
      <c r="D671" s="145" t="s">
        <v>289</v>
      </c>
      <c r="E671" s="146">
        <v>8</v>
      </c>
      <c r="F671" s="147">
        <v>1232</v>
      </c>
      <c r="G671" s="148">
        <v>485.40800000000002</v>
      </c>
    </row>
    <row r="672" spans="1:7">
      <c r="A672" s="144">
        <v>39630</v>
      </c>
      <c r="B672" s="145" t="s">
        <v>295</v>
      </c>
      <c r="C672" s="145" t="s">
        <v>291</v>
      </c>
      <c r="D672" s="145" t="s">
        <v>290</v>
      </c>
      <c r="E672" s="146">
        <v>9</v>
      </c>
      <c r="F672" s="147">
        <v>1917</v>
      </c>
      <c r="G672" s="148">
        <v>609.98939999999993</v>
      </c>
    </row>
    <row r="673" spans="1:7">
      <c r="A673" s="144">
        <v>39630</v>
      </c>
      <c r="B673" s="145" t="s">
        <v>295</v>
      </c>
      <c r="C673" s="145" t="s">
        <v>293</v>
      </c>
      <c r="D673" s="145" t="s">
        <v>292</v>
      </c>
      <c r="E673" s="146">
        <v>10</v>
      </c>
      <c r="F673" s="147">
        <v>2280</v>
      </c>
      <c r="G673" s="148">
        <v>848.38799999999992</v>
      </c>
    </row>
    <row r="674" spans="1:7">
      <c r="A674" s="144">
        <v>39630</v>
      </c>
      <c r="B674" s="145" t="s">
        <v>295</v>
      </c>
      <c r="C674" s="145" t="s">
        <v>293</v>
      </c>
      <c r="D674" s="145" t="s">
        <v>289</v>
      </c>
      <c r="E674" s="146">
        <v>10</v>
      </c>
      <c r="F674" s="147">
        <v>1290</v>
      </c>
      <c r="G674" s="148">
        <v>546.18600000000004</v>
      </c>
    </row>
    <row r="675" spans="1:7">
      <c r="A675" s="144">
        <v>39630</v>
      </c>
      <c r="B675" s="145" t="s">
        <v>295</v>
      </c>
      <c r="C675" s="145" t="s">
        <v>293</v>
      </c>
      <c r="D675" s="145" t="s">
        <v>290</v>
      </c>
      <c r="E675" s="146">
        <v>8</v>
      </c>
      <c r="F675" s="147">
        <v>1416</v>
      </c>
      <c r="G675" s="148">
        <v>627.99599999999998</v>
      </c>
    </row>
    <row r="676" spans="1:7">
      <c r="A676" s="144">
        <v>39630</v>
      </c>
      <c r="B676" s="145" t="s">
        <v>296</v>
      </c>
      <c r="C676" s="145" t="s">
        <v>288</v>
      </c>
      <c r="D676" s="145" t="s">
        <v>292</v>
      </c>
      <c r="E676" s="146">
        <v>10</v>
      </c>
      <c r="F676" s="147">
        <v>2560</v>
      </c>
      <c r="G676" s="148">
        <v>785.40800000000002</v>
      </c>
    </row>
    <row r="677" spans="1:7">
      <c r="A677" s="144">
        <v>39630</v>
      </c>
      <c r="B677" s="145" t="s">
        <v>296</v>
      </c>
      <c r="C677" s="145" t="s">
        <v>288</v>
      </c>
      <c r="D677" s="145" t="s">
        <v>289</v>
      </c>
      <c r="E677" s="146">
        <v>10</v>
      </c>
      <c r="F677" s="147">
        <v>1560</v>
      </c>
      <c r="G677" s="148">
        <v>491.24400000000003</v>
      </c>
    </row>
    <row r="678" spans="1:7">
      <c r="A678" s="144">
        <v>39630</v>
      </c>
      <c r="B678" s="145" t="s">
        <v>296</v>
      </c>
      <c r="C678" s="145" t="s">
        <v>288</v>
      </c>
      <c r="D678" s="145" t="s">
        <v>290</v>
      </c>
      <c r="E678" s="146">
        <v>8</v>
      </c>
      <c r="F678" s="147">
        <v>2256</v>
      </c>
      <c r="G678" s="148">
        <v>819.37920000000008</v>
      </c>
    </row>
    <row r="679" spans="1:7">
      <c r="A679" s="144">
        <v>39630</v>
      </c>
      <c r="B679" s="145" t="s">
        <v>296</v>
      </c>
      <c r="C679" s="145" t="s">
        <v>291</v>
      </c>
      <c r="D679" s="145" t="s">
        <v>292</v>
      </c>
      <c r="E679" s="146">
        <v>10</v>
      </c>
      <c r="F679" s="147">
        <v>2120</v>
      </c>
      <c r="G679" s="148">
        <v>937.88800000000003</v>
      </c>
    </row>
    <row r="680" spans="1:7">
      <c r="A680" s="144">
        <v>39630</v>
      </c>
      <c r="B680" s="145" t="s">
        <v>296</v>
      </c>
      <c r="C680" s="145" t="s">
        <v>291</v>
      </c>
      <c r="D680" s="145" t="s">
        <v>289</v>
      </c>
      <c r="E680" s="146">
        <v>10</v>
      </c>
      <c r="F680" s="147">
        <v>1160</v>
      </c>
      <c r="G680" s="148">
        <v>404.72399999999999</v>
      </c>
    </row>
    <row r="681" spans="1:7">
      <c r="A681" s="144">
        <v>39630</v>
      </c>
      <c r="B681" s="145" t="s">
        <v>296</v>
      </c>
      <c r="C681" s="145" t="s">
        <v>291</v>
      </c>
      <c r="D681" s="145" t="s">
        <v>290</v>
      </c>
      <c r="E681" s="146">
        <v>7</v>
      </c>
      <c r="F681" s="147">
        <v>994</v>
      </c>
      <c r="G681" s="148">
        <v>369.96679999999998</v>
      </c>
    </row>
    <row r="682" spans="1:7">
      <c r="A682" s="144">
        <v>39630</v>
      </c>
      <c r="B682" s="145" t="s">
        <v>296</v>
      </c>
      <c r="C682" s="145" t="s">
        <v>293</v>
      </c>
      <c r="D682" s="145" t="s">
        <v>292</v>
      </c>
      <c r="E682" s="146">
        <v>9</v>
      </c>
      <c r="F682" s="147">
        <v>2034</v>
      </c>
      <c r="G682" s="148">
        <v>671.01660000000004</v>
      </c>
    </row>
    <row r="683" spans="1:7">
      <c r="A683" s="144">
        <v>39630</v>
      </c>
      <c r="B683" s="145" t="s">
        <v>296</v>
      </c>
      <c r="C683" s="145" t="s">
        <v>293</v>
      </c>
      <c r="D683" s="145" t="s">
        <v>289</v>
      </c>
      <c r="E683" s="146">
        <v>6</v>
      </c>
      <c r="F683" s="147">
        <v>1668</v>
      </c>
      <c r="G683" s="148">
        <v>649.35239999999999</v>
      </c>
    </row>
    <row r="684" spans="1:7">
      <c r="A684" s="144">
        <v>39630</v>
      </c>
      <c r="B684" s="145" t="s">
        <v>296</v>
      </c>
      <c r="C684" s="145" t="s">
        <v>293</v>
      </c>
      <c r="D684" s="145" t="s">
        <v>290</v>
      </c>
      <c r="E684" s="146">
        <v>6</v>
      </c>
      <c r="F684" s="147">
        <v>1194</v>
      </c>
      <c r="G684" s="148">
        <v>362.4984</v>
      </c>
    </row>
    <row r="685" spans="1:7">
      <c r="A685" s="144">
        <v>39661</v>
      </c>
      <c r="B685" s="145" t="s">
        <v>287</v>
      </c>
      <c r="C685" s="145" t="s">
        <v>288</v>
      </c>
      <c r="D685" s="145" t="s">
        <v>292</v>
      </c>
      <c r="E685" s="146">
        <v>8</v>
      </c>
      <c r="F685" s="147">
        <v>1520</v>
      </c>
      <c r="G685" s="148">
        <v>638.55199999999991</v>
      </c>
    </row>
    <row r="686" spans="1:7">
      <c r="A686" s="144">
        <v>39661</v>
      </c>
      <c r="B686" s="145" t="s">
        <v>287</v>
      </c>
      <c r="C686" s="145" t="s">
        <v>288</v>
      </c>
      <c r="D686" s="145" t="s">
        <v>289</v>
      </c>
      <c r="E686" s="146">
        <v>8</v>
      </c>
      <c r="F686" s="147">
        <v>896</v>
      </c>
      <c r="G686" s="148">
        <v>307.77600000000001</v>
      </c>
    </row>
    <row r="687" spans="1:7">
      <c r="A687" s="144">
        <v>39661</v>
      </c>
      <c r="B687" s="145" t="s">
        <v>287</v>
      </c>
      <c r="C687" s="145" t="s">
        <v>288</v>
      </c>
      <c r="D687" s="145" t="s">
        <v>290</v>
      </c>
      <c r="E687" s="146">
        <v>10</v>
      </c>
      <c r="F687" s="147">
        <v>1870</v>
      </c>
      <c r="G687" s="148">
        <v>645.33699999999999</v>
      </c>
    </row>
    <row r="688" spans="1:7">
      <c r="A688" s="144">
        <v>39661</v>
      </c>
      <c r="B688" s="145" t="s">
        <v>287</v>
      </c>
      <c r="C688" s="145" t="s">
        <v>291</v>
      </c>
      <c r="D688" s="145" t="s">
        <v>292</v>
      </c>
      <c r="E688" s="146">
        <v>9</v>
      </c>
      <c r="F688" s="147">
        <v>1395</v>
      </c>
      <c r="G688" s="148">
        <v>594.27</v>
      </c>
    </row>
    <row r="689" spans="1:7">
      <c r="A689" s="144">
        <v>39661</v>
      </c>
      <c r="B689" s="145" t="s">
        <v>287</v>
      </c>
      <c r="C689" s="145" t="s">
        <v>291</v>
      </c>
      <c r="D689" s="145" t="s">
        <v>289</v>
      </c>
      <c r="E689" s="146">
        <v>6</v>
      </c>
      <c r="F689" s="147">
        <v>1668</v>
      </c>
      <c r="G689" s="148">
        <v>556.11119999999994</v>
      </c>
    </row>
    <row r="690" spans="1:7">
      <c r="A690" s="144">
        <v>39661</v>
      </c>
      <c r="B690" s="145" t="s">
        <v>287</v>
      </c>
      <c r="C690" s="145" t="s">
        <v>291</v>
      </c>
      <c r="D690" s="145" t="s">
        <v>290</v>
      </c>
      <c r="E690" s="146">
        <v>8</v>
      </c>
      <c r="F690" s="147">
        <v>944</v>
      </c>
      <c r="G690" s="148">
        <v>355.79360000000003</v>
      </c>
    </row>
    <row r="691" spans="1:7">
      <c r="A691" s="144">
        <v>39661</v>
      </c>
      <c r="B691" s="145" t="s">
        <v>287</v>
      </c>
      <c r="C691" s="145" t="s">
        <v>293</v>
      </c>
      <c r="D691" s="145" t="s">
        <v>292</v>
      </c>
      <c r="E691" s="146">
        <v>9</v>
      </c>
      <c r="F691" s="147">
        <v>1881</v>
      </c>
      <c r="G691" s="148">
        <v>789.2675999999999</v>
      </c>
    </row>
    <row r="692" spans="1:7">
      <c r="A692" s="144">
        <v>39661</v>
      </c>
      <c r="B692" s="145" t="s">
        <v>287</v>
      </c>
      <c r="C692" s="145" t="s">
        <v>293</v>
      </c>
      <c r="D692" s="145" t="s">
        <v>289</v>
      </c>
      <c r="E692" s="146">
        <v>9</v>
      </c>
      <c r="F692" s="147">
        <v>1674</v>
      </c>
      <c r="G692" s="148">
        <v>503.87399999999997</v>
      </c>
    </row>
    <row r="693" spans="1:7">
      <c r="A693" s="144">
        <v>39661</v>
      </c>
      <c r="B693" s="145" t="s">
        <v>287</v>
      </c>
      <c r="C693" s="145" t="s">
        <v>293</v>
      </c>
      <c r="D693" s="145" t="s">
        <v>290</v>
      </c>
      <c r="E693" s="146">
        <v>7</v>
      </c>
      <c r="F693" s="147">
        <v>1316</v>
      </c>
      <c r="G693" s="148">
        <v>450.59839999999997</v>
      </c>
    </row>
    <row r="694" spans="1:7">
      <c r="A694" s="144">
        <v>39661</v>
      </c>
      <c r="B694" s="145" t="s">
        <v>294</v>
      </c>
      <c r="C694" s="145" t="s">
        <v>288</v>
      </c>
      <c r="D694" s="145" t="s">
        <v>292</v>
      </c>
      <c r="E694" s="146">
        <v>8</v>
      </c>
      <c r="F694" s="147">
        <v>2304</v>
      </c>
      <c r="G694" s="148">
        <v>794.64959999999996</v>
      </c>
    </row>
    <row r="695" spans="1:7">
      <c r="A695" s="144">
        <v>39661</v>
      </c>
      <c r="B695" s="145" t="s">
        <v>294</v>
      </c>
      <c r="C695" s="145" t="s">
        <v>288</v>
      </c>
      <c r="D695" s="145" t="s">
        <v>289</v>
      </c>
      <c r="E695" s="146">
        <v>7</v>
      </c>
      <c r="F695" s="147">
        <v>1267</v>
      </c>
      <c r="G695" s="148">
        <v>423.05129999999997</v>
      </c>
    </row>
    <row r="696" spans="1:7">
      <c r="A696" s="144">
        <v>39661</v>
      </c>
      <c r="B696" s="145" t="s">
        <v>294</v>
      </c>
      <c r="C696" s="145" t="s">
        <v>288</v>
      </c>
      <c r="D696" s="145" t="s">
        <v>290</v>
      </c>
      <c r="E696" s="146">
        <v>10</v>
      </c>
      <c r="F696" s="147">
        <v>1200</v>
      </c>
      <c r="G696" s="148">
        <v>465.24</v>
      </c>
    </row>
    <row r="697" spans="1:7">
      <c r="A697" s="144">
        <v>39661</v>
      </c>
      <c r="B697" s="145" t="s">
        <v>294</v>
      </c>
      <c r="C697" s="145" t="s">
        <v>291</v>
      </c>
      <c r="D697" s="145" t="s">
        <v>292</v>
      </c>
      <c r="E697" s="146">
        <v>6</v>
      </c>
      <c r="F697" s="147">
        <v>948</v>
      </c>
      <c r="G697" s="148">
        <v>374.17559999999997</v>
      </c>
    </row>
    <row r="698" spans="1:7">
      <c r="A698" s="144">
        <v>39661</v>
      </c>
      <c r="B698" s="145" t="s">
        <v>294</v>
      </c>
      <c r="C698" s="145" t="s">
        <v>291</v>
      </c>
      <c r="D698" s="145" t="s">
        <v>289</v>
      </c>
      <c r="E698" s="146">
        <v>6</v>
      </c>
      <c r="F698" s="147">
        <v>1194</v>
      </c>
      <c r="G698" s="148">
        <v>510.435</v>
      </c>
    </row>
    <row r="699" spans="1:7">
      <c r="A699" s="144">
        <v>39661</v>
      </c>
      <c r="B699" s="145" t="s">
        <v>294</v>
      </c>
      <c r="C699" s="145" t="s">
        <v>291</v>
      </c>
      <c r="D699" s="145" t="s">
        <v>290</v>
      </c>
      <c r="E699" s="146">
        <v>10</v>
      </c>
      <c r="F699" s="147">
        <v>1630</v>
      </c>
      <c r="G699" s="148">
        <v>535.61800000000005</v>
      </c>
    </row>
    <row r="700" spans="1:7">
      <c r="A700" s="144">
        <v>39661</v>
      </c>
      <c r="B700" s="145" t="s">
        <v>294</v>
      </c>
      <c r="C700" s="145" t="s">
        <v>293</v>
      </c>
      <c r="D700" s="145" t="s">
        <v>292</v>
      </c>
      <c r="E700" s="146">
        <v>7</v>
      </c>
      <c r="F700" s="147">
        <v>1302</v>
      </c>
      <c r="G700" s="148">
        <v>499.44720000000001</v>
      </c>
    </row>
    <row r="701" spans="1:7">
      <c r="A701" s="144">
        <v>39661</v>
      </c>
      <c r="B701" s="145" t="s">
        <v>294</v>
      </c>
      <c r="C701" s="145" t="s">
        <v>293</v>
      </c>
      <c r="D701" s="145" t="s">
        <v>289</v>
      </c>
      <c r="E701" s="146">
        <v>6</v>
      </c>
      <c r="F701" s="147">
        <v>1368</v>
      </c>
      <c r="G701" s="148">
        <v>504.92879999999997</v>
      </c>
    </row>
    <row r="702" spans="1:7">
      <c r="A702" s="144">
        <v>39661</v>
      </c>
      <c r="B702" s="145" t="s">
        <v>294</v>
      </c>
      <c r="C702" s="145" t="s">
        <v>293</v>
      </c>
      <c r="D702" s="145" t="s">
        <v>290</v>
      </c>
      <c r="E702" s="146">
        <v>6</v>
      </c>
      <c r="F702" s="147">
        <v>720</v>
      </c>
      <c r="G702" s="148">
        <v>272.30399999999997</v>
      </c>
    </row>
    <row r="703" spans="1:7">
      <c r="A703" s="144">
        <v>39661</v>
      </c>
      <c r="B703" s="145" t="s">
        <v>295</v>
      </c>
      <c r="C703" s="145" t="s">
        <v>288</v>
      </c>
      <c r="D703" s="145" t="s">
        <v>292</v>
      </c>
      <c r="E703" s="146">
        <v>6</v>
      </c>
      <c r="F703" s="147">
        <v>822</v>
      </c>
      <c r="G703" s="148">
        <v>352.63799999999998</v>
      </c>
    </row>
    <row r="704" spans="1:7">
      <c r="A704" s="144">
        <v>39661</v>
      </c>
      <c r="B704" s="145" t="s">
        <v>295</v>
      </c>
      <c r="C704" s="145" t="s">
        <v>288</v>
      </c>
      <c r="D704" s="145" t="s">
        <v>289</v>
      </c>
      <c r="E704" s="146">
        <v>8</v>
      </c>
      <c r="F704" s="147">
        <v>1616</v>
      </c>
      <c r="G704" s="148">
        <v>507.90880000000004</v>
      </c>
    </row>
    <row r="705" spans="1:7">
      <c r="A705" s="144">
        <v>39661</v>
      </c>
      <c r="B705" s="145" t="s">
        <v>295</v>
      </c>
      <c r="C705" s="145" t="s">
        <v>288</v>
      </c>
      <c r="D705" s="145" t="s">
        <v>290</v>
      </c>
      <c r="E705" s="146">
        <v>6</v>
      </c>
      <c r="F705" s="147">
        <v>684</v>
      </c>
      <c r="G705" s="148">
        <v>268.67519999999996</v>
      </c>
    </row>
    <row r="706" spans="1:7">
      <c r="A706" s="144">
        <v>39661</v>
      </c>
      <c r="B706" s="145" t="s">
        <v>295</v>
      </c>
      <c r="C706" s="145" t="s">
        <v>291</v>
      </c>
      <c r="D706" s="145" t="s">
        <v>292</v>
      </c>
      <c r="E706" s="146">
        <v>7</v>
      </c>
      <c r="F706" s="147">
        <v>980</v>
      </c>
      <c r="G706" s="148">
        <v>307.72000000000003</v>
      </c>
    </row>
    <row r="707" spans="1:7">
      <c r="A707" s="144">
        <v>39661</v>
      </c>
      <c r="B707" s="145" t="s">
        <v>295</v>
      </c>
      <c r="C707" s="145" t="s">
        <v>291</v>
      </c>
      <c r="D707" s="145" t="s">
        <v>289</v>
      </c>
      <c r="E707" s="146">
        <v>10</v>
      </c>
      <c r="F707" s="147">
        <v>1090</v>
      </c>
      <c r="G707" s="148">
        <v>409.62200000000001</v>
      </c>
    </row>
    <row r="708" spans="1:7">
      <c r="A708" s="144">
        <v>39661</v>
      </c>
      <c r="B708" s="145" t="s">
        <v>295</v>
      </c>
      <c r="C708" s="145" t="s">
        <v>291</v>
      </c>
      <c r="D708" s="145" t="s">
        <v>290</v>
      </c>
      <c r="E708" s="146">
        <v>10</v>
      </c>
      <c r="F708" s="147">
        <v>1090</v>
      </c>
      <c r="G708" s="148">
        <v>421.39400000000001</v>
      </c>
    </row>
    <row r="709" spans="1:7">
      <c r="A709" s="144">
        <v>39661</v>
      </c>
      <c r="B709" s="145" t="s">
        <v>295</v>
      </c>
      <c r="C709" s="145" t="s">
        <v>293</v>
      </c>
      <c r="D709" s="145" t="s">
        <v>292</v>
      </c>
      <c r="E709" s="146">
        <v>7</v>
      </c>
      <c r="F709" s="147">
        <v>861</v>
      </c>
      <c r="G709" s="148">
        <v>385.29750000000001</v>
      </c>
    </row>
    <row r="710" spans="1:7">
      <c r="A710" s="144">
        <v>39661</v>
      </c>
      <c r="B710" s="145" t="s">
        <v>295</v>
      </c>
      <c r="C710" s="145" t="s">
        <v>293</v>
      </c>
      <c r="D710" s="145" t="s">
        <v>289</v>
      </c>
      <c r="E710" s="146">
        <v>9</v>
      </c>
      <c r="F710" s="147">
        <v>2079</v>
      </c>
      <c r="G710" s="148">
        <v>919.1259</v>
      </c>
    </row>
    <row r="711" spans="1:7">
      <c r="A711" s="144">
        <v>39661</v>
      </c>
      <c r="B711" s="145" t="s">
        <v>295</v>
      </c>
      <c r="C711" s="145" t="s">
        <v>293</v>
      </c>
      <c r="D711" s="145" t="s">
        <v>290</v>
      </c>
      <c r="E711" s="146">
        <v>10</v>
      </c>
      <c r="F711" s="147">
        <v>2220</v>
      </c>
      <c r="G711" s="148">
        <v>889.99799999999993</v>
      </c>
    </row>
    <row r="712" spans="1:7">
      <c r="A712" s="144">
        <v>39661</v>
      </c>
      <c r="B712" s="145" t="s">
        <v>296</v>
      </c>
      <c r="C712" s="145" t="s">
        <v>288</v>
      </c>
      <c r="D712" s="145" t="s">
        <v>292</v>
      </c>
      <c r="E712" s="146">
        <v>8</v>
      </c>
      <c r="F712" s="147">
        <v>1024</v>
      </c>
      <c r="G712" s="148">
        <v>458.44479999999999</v>
      </c>
    </row>
    <row r="713" spans="1:7">
      <c r="A713" s="144">
        <v>39661</v>
      </c>
      <c r="B713" s="145" t="s">
        <v>296</v>
      </c>
      <c r="C713" s="145" t="s">
        <v>288</v>
      </c>
      <c r="D713" s="145" t="s">
        <v>289</v>
      </c>
      <c r="E713" s="146">
        <v>10</v>
      </c>
      <c r="F713" s="147">
        <v>1650</v>
      </c>
      <c r="G713" s="148">
        <v>705.87</v>
      </c>
    </row>
    <row r="714" spans="1:7">
      <c r="A714" s="144">
        <v>39661</v>
      </c>
      <c r="B714" s="145" t="s">
        <v>296</v>
      </c>
      <c r="C714" s="145" t="s">
        <v>288</v>
      </c>
      <c r="D714" s="145" t="s">
        <v>290</v>
      </c>
      <c r="E714" s="146">
        <v>6</v>
      </c>
      <c r="F714" s="147">
        <v>678</v>
      </c>
      <c r="G714" s="148">
        <v>213.90899999999999</v>
      </c>
    </row>
    <row r="715" spans="1:7">
      <c r="A715" s="144">
        <v>39661</v>
      </c>
      <c r="B715" s="145" t="s">
        <v>296</v>
      </c>
      <c r="C715" s="145" t="s">
        <v>291</v>
      </c>
      <c r="D715" s="145" t="s">
        <v>292</v>
      </c>
      <c r="E715" s="146">
        <v>6</v>
      </c>
      <c r="F715" s="147">
        <v>1764</v>
      </c>
      <c r="G715" s="148">
        <v>767.69279999999992</v>
      </c>
    </row>
    <row r="716" spans="1:7">
      <c r="A716" s="144">
        <v>39661</v>
      </c>
      <c r="B716" s="145" t="s">
        <v>296</v>
      </c>
      <c r="C716" s="145" t="s">
        <v>291</v>
      </c>
      <c r="D716" s="145" t="s">
        <v>289</v>
      </c>
      <c r="E716" s="146">
        <v>9</v>
      </c>
      <c r="F716" s="147">
        <v>2259</v>
      </c>
      <c r="G716" s="148">
        <v>687.63959999999997</v>
      </c>
    </row>
    <row r="717" spans="1:7">
      <c r="A717" s="144">
        <v>39661</v>
      </c>
      <c r="B717" s="145" t="s">
        <v>296</v>
      </c>
      <c r="C717" s="145" t="s">
        <v>291</v>
      </c>
      <c r="D717" s="145" t="s">
        <v>290</v>
      </c>
      <c r="E717" s="146">
        <v>9</v>
      </c>
      <c r="F717" s="147">
        <v>1899</v>
      </c>
      <c r="G717" s="148">
        <v>684.39959999999996</v>
      </c>
    </row>
    <row r="718" spans="1:7">
      <c r="A718" s="144">
        <v>39661</v>
      </c>
      <c r="B718" s="145" t="s">
        <v>296</v>
      </c>
      <c r="C718" s="145" t="s">
        <v>293</v>
      </c>
      <c r="D718" s="145" t="s">
        <v>292</v>
      </c>
      <c r="E718" s="146">
        <v>7</v>
      </c>
      <c r="F718" s="147">
        <v>889</v>
      </c>
      <c r="G718" s="148">
        <v>290.70300000000003</v>
      </c>
    </row>
    <row r="719" spans="1:7">
      <c r="A719" s="144">
        <v>39661</v>
      </c>
      <c r="B719" s="145" t="s">
        <v>296</v>
      </c>
      <c r="C719" s="145" t="s">
        <v>293</v>
      </c>
      <c r="D719" s="145" t="s">
        <v>289</v>
      </c>
      <c r="E719" s="146">
        <v>6</v>
      </c>
      <c r="F719" s="147">
        <v>804</v>
      </c>
      <c r="G719" s="148">
        <v>295.38960000000003</v>
      </c>
    </row>
    <row r="720" spans="1:7">
      <c r="A720" s="144">
        <v>39661</v>
      </c>
      <c r="B720" s="145" t="s">
        <v>296</v>
      </c>
      <c r="C720" s="145" t="s">
        <v>293</v>
      </c>
      <c r="D720" s="145" t="s">
        <v>290</v>
      </c>
      <c r="E720" s="146">
        <v>7</v>
      </c>
      <c r="F720" s="147">
        <v>1064</v>
      </c>
      <c r="G720" s="148">
        <v>413.47039999999998</v>
      </c>
    </row>
    <row r="721" spans="1:7">
      <c r="A721" s="144">
        <v>39692</v>
      </c>
      <c r="B721" s="145" t="s">
        <v>287</v>
      </c>
      <c r="C721" s="145" t="s">
        <v>288</v>
      </c>
      <c r="D721" s="145" t="s">
        <v>292</v>
      </c>
      <c r="E721" s="146">
        <v>10</v>
      </c>
      <c r="F721" s="147">
        <v>1150</v>
      </c>
      <c r="G721" s="148">
        <v>360.87</v>
      </c>
    </row>
    <row r="722" spans="1:7">
      <c r="A722" s="144">
        <v>39692</v>
      </c>
      <c r="B722" s="145" t="s">
        <v>287</v>
      </c>
      <c r="C722" s="145" t="s">
        <v>288</v>
      </c>
      <c r="D722" s="145" t="s">
        <v>289</v>
      </c>
      <c r="E722" s="146">
        <v>10</v>
      </c>
      <c r="F722" s="147">
        <v>2040</v>
      </c>
      <c r="G722" s="148">
        <v>764.38799999999992</v>
      </c>
    </row>
    <row r="723" spans="1:7">
      <c r="A723" s="144">
        <v>39692</v>
      </c>
      <c r="B723" s="145" t="s">
        <v>287</v>
      </c>
      <c r="C723" s="145" t="s">
        <v>288</v>
      </c>
      <c r="D723" s="145" t="s">
        <v>290</v>
      </c>
      <c r="E723" s="146">
        <v>8</v>
      </c>
      <c r="F723" s="147">
        <v>1984</v>
      </c>
      <c r="G723" s="148">
        <v>779.91039999999998</v>
      </c>
    </row>
    <row r="724" spans="1:7">
      <c r="A724" s="144">
        <v>39692</v>
      </c>
      <c r="B724" s="145" t="s">
        <v>287</v>
      </c>
      <c r="C724" s="145" t="s">
        <v>291</v>
      </c>
      <c r="D724" s="145" t="s">
        <v>292</v>
      </c>
      <c r="E724" s="146">
        <v>9</v>
      </c>
      <c r="F724" s="147">
        <v>1539</v>
      </c>
      <c r="G724" s="148">
        <v>651.3048</v>
      </c>
    </row>
    <row r="725" spans="1:7">
      <c r="A725" s="144">
        <v>39692</v>
      </c>
      <c r="B725" s="145" t="s">
        <v>287</v>
      </c>
      <c r="C725" s="145" t="s">
        <v>291</v>
      </c>
      <c r="D725" s="145" t="s">
        <v>289</v>
      </c>
      <c r="E725" s="146">
        <v>9</v>
      </c>
      <c r="F725" s="147">
        <v>2277</v>
      </c>
      <c r="G725" s="148">
        <v>1024.4223</v>
      </c>
    </row>
    <row r="726" spans="1:7">
      <c r="A726" s="144">
        <v>39692</v>
      </c>
      <c r="B726" s="145" t="s">
        <v>287</v>
      </c>
      <c r="C726" s="145" t="s">
        <v>291</v>
      </c>
      <c r="D726" s="145" t="s">
        <v>290</v>
      </c>
      <c r="E726" s="146">
        <v>9</v>
      </c>
      <c r="F726" s="147">
        <v>1305</v>
      </c>
      <c r="G726" s="148">
        <v>516.64949999999999</v>
      </c>
    </row>
    <row r="727" spans="1:7">
      <c r="A727" s="144">
        <v>39692</v>
      </c>
      <c r="B727" s="145" t="s">
        <v>287</v>
      </c>
      <c r="C727" s="145" t="s">
        <v>293</v>
      </c>
      <c r="D727" s="145" t="s">
        <v>292</v>
      </c>
      <c r="E727" s="146">
        <v>9</v>
      </c>
      <c r="F727" s="147">
        <v>1710</v>
      </c>
      <c r="G727" s="148">
        <v>558.65700000000004</v>
      </c>
    </row>
    <row r="728" spans="1:7">
      <c r="A728" s="144">
        <v>39692</v>
      </c>
      <c r="B728" s="145" t="s">
        <v>287</v>
      </c>
      <c r="C728" s="145" t="s">
        <v>293</v>
      </c>
      <c r="D728" s="145" t="s">
        <v>289</v>
      </c>
      <c r="E728" s="146">
        <v>6</v>
      </c>
      <c r="F728" s="147">
        <v>852</v>
      </c>
      <c r="G728" s="148">
        <v>311.49119999999999</v>
      </c>
    </row>
    <row r="729" spans="1:7">
      <c r="A729" s="144">
        <v>39692</v>
      </c>
      <c r="B729" s="145" t="s">
        <v>287</v>
      </c>
      <c r="C729" s="145" t="s">
        <v>293</v>
      </c>
      <c r="D729" s="145" t="s">
        <v>290</v>
      </c>
      <c r="E729" s="146">
        <v>6</v>
      </c>
      <c r="F729" s="147">
        <v>996</v>
      </c>
      <c r="G729" s="148">
        <v>391.32840000000004</v>
      </c>
    </row>
    <row r="730" spans="1:7">
      <c r="A730" s="144">
        <v>39692</v>
      </c>
      <c r="B730" s="145" t="s">
        <v>294</v>
      </c>
      <c r="C730" s="145" t="s">
        <v>288</v>
      </c>
      <c r="D730" s="145" t="s">
        <v>292</v>
      </c>
      <c r="E730" s="146">
        <v>7</v>
      </c>
      <c r="F730" s="147">
        <v>1008</v>
      </c>
      <c r="G730" s="148">
        <v>335.86559999999997</v>
      </c>
    </row>
    <row r="731" spans="1:7">
      <c r="A731" s="144">
        <v>39692</v>
      </c>
      <c r="B731" s="145" t="s">
        <v>294</v>
      </c>
      <c r="C731" s="145" t="s">
        <v>288</v>
      </c>
      <c r="D731" s="145" t="s">
        <v>289</v>
      </c>
      <c r="E731" s="146">
        <v>6</v>
      </c>
      <c r="F731" s="147">
        <v>1194</v>
      </c>
      <c r="G731" s="148">
        <v>536.82240000000002</v>
      </c>
    </row>
    <row r="732" spans="1:7">
      <c r="A732" s="144">
        <v>39692</v>
      </c>
      <c r="B732" s="145" t="s">
        <v>294</v>
      </c>
      <c r="C732" s="145" t="s">
        <v>288</v>
      </c>
      <c r="D732" s="145" t="s">
        <v>290</v>
      </c>
      <c r="E732" s="146">
        <v>8</v>
      </c>
      <c r="F732" s="147">
        <v>1736</v>
      </c>
      <c r="G732" s="148">
        <v>718.18320000000006</v>
      </c>
    </row>
    <row r="733" spans="1:7">
      <c r="A733" s="144">
        <v>39692</v>
      </c>
      <c r="B733" s="145" t="s">
        <v>294</v>
      </c>
      <c r="C733" s="145" t="s">
        <v>291</v>
      </c>
      <c r="D733" s="145" t="s">
        <v>292</v>
      </c>
      <c r="E733" s="146">
        <v>6</v>
      </c>
      <c r="F733" s="147">
        <v>1170</v>
      </c>
      <c r="G733" s="148">
        <v>394.875</v>
      </c>
    </row>
    <row r="734" spans="1:7">
      <c r="A734" s="144">
        <v>39692</v>
      </c>
      <c r="B734" s="145" t="s">
        <v>294</v>
      </c>
      <c r="C734" s="145" t="s">
        <v>291</v>
      </c>
      <c r="D734" s="145" t="s">
        <v>289</v>
      </c>
      <c r="E734" s="146">
        <v>8</v>
      </c>
      <c r="F734" s="147">
        <v>1320</v>
      </c>
      <c r="G734" s="148">
        <v>469.26</v>
      </c>
    </row>
    <row r="735" spans="1:7">
      <c r="A735" s="144">
        <v>39692</v>
      </c>
      <c r="B735" s="145" t="s">
        <v>294</v>
      </c>
      <c r="C735" s="145" t="s">
        <v>291</v>
      </c>
      <c r="D735" s="145" t="s">
        <v>290</v>
      </c>
      <c r="E735" s="146">
        <v>6</v>
      </c>
      <c r="F735" s="147">
        <v>1050</v>
      </c>
      <c r="G735" s="148">
        <v>377.47499999999997</v>
      </c>
    </row>
    <row r="736" spans="1:7">
      <c r="A736" s="144">
        <v>39692</v>
      </c>
      <c r="B736" s="145" t="s">
        <v>294</v>
      </c>
      <c r="C736" s="145" t="s">
        <v>293</v>
      </c>
      <c r="D736" s="145" t="s">
        <v>292</v>
      </c>
      <c r="E736" s="146">
        <v>9</v>
      </c>
      <c r="F736" s="147">
        <v>909</v>
      </c>
      <c r="G736" s="148">
        <v>396.41489999999999</v>
      </c>
    </row>
    <row r="737" spans="1:7">
      <c r="A737" s="144">
        <v>39692</v>
      </c>
      <c r="B737" s="145" t="s">
        <v>294</v>
      </c>
      <c r="C737" s="145" t="s">
        <v>293</v>
      </c>
      <c r="D737" s="145" t="s">
        <v>289</v>
      </c>
      <c r="E737" s="146">
        <v>7</v>
      </c>
      <c r="F737" s="147">
        <v>1036</v>
      </c>
      <c r="G737" s="148">
        <v>403.93640000000005</v>
      </c>
    </row>
    <row r="738" spans="1:7">
      <c r="A738" s="144">
        <v>39692</v>
      </c>
      <c r="B738" s="145" t="s">
        <v>294</v>
      </c>
      <c r="C738" s="145" t="s">
        <v>293</v>
      </c>
      <c r="D738" s="145" t="s">
        <v>290</v>
      </c>
      <c r="E738" s="146">
        <v>9</v>
      </c>
      <c r="F738" s="147">
        <v>1647</v>
      </c>
      <c r="G738" s="148">
        <v>698.65740000000005</v>
      </c>
    </row>
    <row r="739" spans="1:7">
      <c r="A739" s="144">
        <v>39692</v>
      </c>
      <c r="B739" s="145" t="s">
        <v>295</v>
      </c>
      <c r="C739" s="145" t="s">
        <v>288</v>
      </c>
      <c r="D739" s="145" t="s">
        <v>292</v>
      </c>
      <c r="E739" s="146">
        <v>10</v>
      </c>
      <c r="F739" s="147">
        <v>2220</v>
      </c>
      <c r="G739" s="148">
        <v>992.56200000000001</v>
      </c>
    </row>
    <row r="740" spans="1:7">
      <c r="A740" s="144">
        <v>39692</v>
      </c>
      <c r="B740" s="145" t="s">
        <v>295</v>
      </c>
      <c r="C740" s="145" t="s">
        <v>288</v>
      </c>
      <c r="D740" s="145" t="s">
        <v>289</v>
      </c>
      <c r="E740" s="146">
        <v>6</v>
      </c>
      <c r="F740" s="147">
        <v>1776</v>
      </c>
      <c r="G740" s="148">
        <v>659.42880000000002</v>
      </c>
    </row>
    <row r="741" spans="1:7">
      <c r="A741" s="144">
        <v>39692</v>
      </c>
      <c r="B741" s="145" t="s">
        <v>295</v>
      </c>
      <c r="C741" s="145" t="s">
        <v>288</v>
      </c>
      <c r="D741" s="145" t="s">
        <v>290</v>
      </c>
      <c r="E741" s="146">
        <v>7</v>
      </c>
      <c r="F741" s="147">
        <v>1246</v>
      </c>
      <c r="G741" s="148">
        <v>394.23439999999999</v>
      </c>
    </row>
    <row r="742" spans="1:7">
      <c r="A742" s="144">
        <v>39692</v>
      </c>
      <c r="B742" s="145" t="s">
        <v>295</v>
      </c>
      <c r="C742" s="145" t="s">
        <v>291</v>
      </c>
      <c r="D742" s="145" t="s">
        <v>292</v>
      </c>
      <c r="E742" s="146">
        <v>10</v>
      </c>
      <c r="F742" s="147">
        <v>1590</v>
      </c>
      <c r="G742" s="148">
        <v>557.77200000000005</v>
      </c>
    </row>
    <row r="743" spans="1:7">
      <c r="A743" s="144">
        <v>39692</v>
      </c>
      <c r="B743" s="145" t="s">
        <v>295</v>
      </c>
      <c r="C743" s="145" t="s">
        <v>291</v>
      </c>
      <c r="D743" s="145" t="s">
        <v>289</v>
      </c>
      <c r="E743" s="146">
        <v>9</v>
      </c>
      <c r="F743" s="147">
        <v>945</v>
      </c>
      <c r="G743" s="148">
        <v>312.03899999999999</v>
      </c>
    </row>
    <row r="744" spans="1:7">
      <c r="A744" s="144">
        <v>39692</v>
      </c>
      <c r="B744" s="145" t="s">
        <v>295</v>
      </c>
      <c r="C744" s="145" t="s">
        <v>291</v>
      </c>
      <c r="D744" s="145" t="s">
        <v>290</v>
      </c>
      <c r="E744" s="146">
        <v>6</v>
      </c>
      <c r="F744" s="147">
        <v>978</v>
      </c>
      <c r="G744" s="148">
        <v>383.96280000000002</v>
      </c>
    </row>
    <row r="745" spans="1:7">
      <c r="A745" s="144">
        <v>39692</v>
      </c>
      <c r="B745" s="145" t="s">
        <v>295</v>
      </c>
      <c r="C745" s="145" t="s">
        <v>293</v>
      </c>
      <c r="D745" s="145" t="s">
        <v>292</v>
      </c>
      <c r="E745" s="146">
        <v>7</v>
      </c>
      <c r="F745" s="147">
        <v>1330</v>
      </c>
      <c r="G745" s="148">
        <v>457.65300000000002</v>
      </c>
    </row>
    <row r="746" spans="1:7">
      <c r="A746" s="144">
        <v>39692</v>
      </c>
      <c r="B746" s="145" t="s">
        <v>295</v>
      </c>
      <c r="C746" s="145" t="s">
        <v>293</v>
      </c>
      <c r="D746" s="145" t="s">
        <v>289</v>
      </c>
      <c r="E746" s="146">
        <v>7</v>
      </c>
      <c r="F746" s="147">
        <v>826</v>
      </c>
      <c r="G746" s="148">
        <v>327.83939999999996</v>
      </c>
    </row>
    <row r="747" spans="1:7">
      <c r="A747" s="144">
        <v>39692</v>
      </c>
      <c r="B747" s="145" t="s">
        <v>295</v>
      </c>
      <c r="C747" s="145" t="s">
        <v>293</v>
      </c>
      <c r="D747" s="145" t="s">
        <v>290</v>
      </c>
      <c r="E747" s="146">
        <v>7</v>
      </c>
      <c r="F747" s="147">
        <v>1127</v>
      </c>
      <c r="G747" s="148">
        <v>438.9665</v>
      </c>
    </row>
    <row r="748" spans="1:7">
      <c r="A748" s="144">
        <v>39692</v>
      </c>
      <c r="B748" s="145" t="s">
        <v>296</v>
      </c>
      <c r="C748" s="145" t="s">
        <v>288</v>
      </c>
      <c r="D748" s="145" t="s">
        <v>292</v>
      </c>
      <c r="E748" s="146">
        <v>6</v>
      </c>
      <c r="F748" s="147">
        <v>1572</v>
      </c>
      <c r="G748" s="148">
        <v>549.2568</v>
      </c>
    </row>
    <row r="749" spans="1:7">
      <c r="A749" s="144">
        <v>39692</v>
      </c>
      <c r="B749" s="145" t="s">
        <v>296</v>
      </c>
      <c r="C749" s="145" t="s">
        <v>288</v>
      </c>
      <c r="D749" s="145" t="s">
        <v>289</v>
      </c>
      <c r="E749" s="146">
        <v>9</v>
      </c>
      <c r="F749" s="147">
        <v>2610</v>
      </c>
      <c r="G749" s="148">
        <v>1099.0709999999999</v>
      </c>
    </row>
    <row r="750" spans="1:7">
      <c r="A750" s="144">
        <v>39692</v>
      </c>
      <c r="B750" s="145" t="s">
        <v>296</v>
      </c>
      <c r="C750" s="145" t="s">
        <v>288</v>
      </c>
      <c r="D750" s="145" t="s">
        <v>290</v>
      </c>
      <c r="E750" s="146">
        <v>7</v>
      </c>
      <c r="F750" s="147">
        <v>1540</v>
      </c>
      <c r="G750" s="148">
        <v>658.19600000000003</v>
      </c>
    </row>
    <row r="751" spans="1:7">
      <c r="A751" s="144">
        <v>39692</v>
      </c>
      <c r="B751" s="145" t="s">
        <v>296</v>
      </c>
      <c r="C751" s="145" t="s">
        <v>291</v>
      </c>
      <c r="D751" s="145" t="s">
        <v>292</v>
      </c>
      <c r="E751" s="146">
        <v>8</v>
      </c>
      <c r="F751" s="147">
        <v>1624</v>
      </c>
      <c r="G751" s="148">
        <v>626.05200000000002</v>
      </c>
    </row>
    <row r="752" spans="1:7">
      <c r="A752" s="144">
        <v>39692</v>
      </c>
      <c r="B752" s="145" t="s">
        <v>296</v>
      </c>
      <c r="C752" s="145" t="s">
        <v>291</v>
      </c>
      <c r="D752" s="145" t="s">
        <v>289</v>
      </c>
      <c r="E752" s="146">
        <v>8</v>
      </c>
      <c r="F752" s="147">
        <v>1008</v>
      </c>
      <c r="G752" s="148">
        <v>364.2912</v>
      </c>
    </row>
    <row r="753" spans="1:7">
      <c r="A753" s="144">
        <v>39692</v>
      </c>
      <c r="B753" s="145" t="s">
        <v>296</v>
      </c>
      <c r="C753" s="145" t="s">
        <v>291</v>
      </c>
      <c r="D753" s="145" t="s">
        <v>290</v>
      </c>
      <c r="E753" s="146">
        <v>7</v>
      </c>
      <c r="F753" s="147">
        <v>1596</v>
      </c>
      <c r="G753" s="148">
        <v>513.43319999999994</v>
      </c>
    </row>
    <row r="754" spans="1:7">
      <c r="A754" s="144">
        <v>39692</v>
      </c>
      <c r="B754" s="145" t="s">
        <v>296</v>
      </c>
      <c r="C754" s="145" t="s">
        <v>293</v>
      </c>
      <c r="D754" s="145" t="s">
        <v>292</v>
      </c>
      <c r="E754" s="146">
        <v>7</v>
      </c>
      <c r="F754" s="147">
        <v>1743</v>
      </c>
      <c r="G754" s="148">
        <v>727.8768</v>
      </c>
    </row>
    <row r="755" spans="1:7">
      <c r="A755" s="144">
        <v>39692</v>
      </c>
      <c r="B755" s="145" t="s">
        <v>296</v>
      </c>
      <c r="C755" s="145" t="s">
        <v>293</v>
      </c>
      <c r="D755" s="145" t="s">
        <v>289</v>
      </c>
      <c r="E755" s="146">
        <v>8</v>
      </c>
      <c r="F755" s="147">
        <v>1368</v>
      </c>
      <c r="G755" s="148">
        <v>432.69840000000005</v>
      </c>
    </row>
    <row r="756" spans="1:7">
      <c r="A756" s="144">
        <v>39692</v>
      </c>
      <c r="B756" s="145" t="s">
        <v>296</v>
      </c>
      <c r="C756" s="145" t="s">
        <v>293</v>
      </c>
      <c r="D756" s="145" t="s">
        <v>290</v>
      </c>
      <c r="E756" s="146">
        <v>8</v>
      </c>
      <c r="F756" s="147">
        <v>2248</v>
      </c>
      <c r="G756" s="148">
        <v>818.94640000000004</v>
      </c>
    </row>
    <row r="757" spans="1:7">
      <c r="A757" s="144">
        <v>39722</v>
      </c>
      <c r="B757" s="145" t="s">
        <v>287</v>
      </c>
      <c r="C757" s="145" t="s">
        <v>288</v>
      </c>
      <c r="D757" s="145" t="s">
        <v>292</v>
      </c>
      <c r="E757" s="146">
        <v>10</v>
      </c>
      <c r="F757" s="147">
        <v>1940</v>
      </c>
      <c r="G757" s="148">
        <v>695.10199999999998</v>
      </c>
    </row>
    <row r="758" spans="1:7">
      <c r="A758" s="144">
        <v>39722</v>
      </c>
      <c r="B758" s="145" t="s">
        <v>287</v>
      </c>
      <c r="C758" s="145" t="s">
        <v>288</v>
      </c>
      <c r="D758" s="145" t="s">
        <v>289</v>
      </c>
      <c r="E758" s="146">
        <v>8</v>
      </c>
      <c r="F758" s="147">
        <v>2088</v>
      </c>
      <c r="G758" s="148">
        <v>732.05280000000005</v>
      </c>
    </row>
    <row r="759" spans="1:7">
      <c r="A759" s="144">
        <v>39722</v>
      </c>
      <c r="B759" s="145" t="s">
        <v>287</v>
      </c>
      <c r="C759" s="145" t="s">
        <v>288</v>
      </c>
      <c r="D759" s="145" t="s">
        <v>290</v>
      </c>
      <c r="E759" s="146">
        <v>8</v>
      </c>
      <c r="F759" s="147">
        <v>1416</v>
      </c>
      <c r="G759" s="148">
        <v>583.81679999999994</v>
      </c>
    </row>
    <row r="760" spans="1:7">
      <c r="A760" s="144">
        <v>39722</v>
      </c>
      <c r="B760" s="145" t="s">
        <v>287</v>
      </c>
      <c r="C760" s="145" t="s">
        <v>291</v>
      </c>
      <c r="D760" s="145" t="s">
        <v>292</v>
      </c>
      <c r="E760" s="146">
        <v>9</v>
      </c>
      <c r="F760" s="147">
        <v>1143</v>
      </c>
      <c r="G760" s="148">
        <v>489.20400000000001</v>
      </c>
    </row>
    <row r="761" spans="1:7">
      <c r="A761" s="144">
        <v>39722</v>
      </c>
      <c r="B761" s="145" t="s">
        <v>287</v>
      </c>
      <c r="C761" s="145" t="s">
        <v>291</v>
      </c>
      <c r="D761" s="145" t="s">
        <v>289</v>
      </c>
      <c r="E761" s="146">
        <v>10</v>
      </c>
      <c r="F761" s="147">
        <v>1760</v>
      </c>
      <c r="G761" s="148">
        <v>678.65599999999995</v>
      </c>
    </row>
    <row r="762" spans="1:7">
      <c r="A762" s="144">
        <v>39722</v>
      </c>
      <c r="B762" s="145" t="s">
        <v>287</v>
      </c>
      <c r="C762" s="145" t="s">
        <v>291</v>
      </c>
      <c r="D762" s="145" t="s">
        <v>290</v>
      </c>
      <c r="E762" s="146">
        <v>9</v>
      </c>
      <c r="F762" s="147">
        <v>1431</v>
      </c>
      <c r="G762" s="148">
        <v>642.66210000000001</v>
      </c>
    </row>
    <row r="763" spans="1:7">
      <c r="A763" s="144">
        <v>39722</v>
      </c>
      <c r="B763" s="145" t="s">
        <v>287</v>
      </c>
      <c r="C763" s="145" t="s">
        <v>293</v>
      </c>
      <c r="D763" s="145" t="s">
        <v>292</v>
      </c>
      <c r="E763" s="146">
        <v>7</v>
      </c>
      <c r="F763" s="147">
        <v>1197</v>
      </c>
      <c r="G763" s="148">
        <v>538.05150000000003</v>
      </c>
    </row>
    <row r="764" spans="1:7">
      <c r="A764" s="144">
        <v>39722</v>
      </c>
      <c r="B764" s="145" t="s">
        <v>287</v>
      </c>
      <c r="C764" s="145" t="s">
        <v>293</v>
      </c>
      <c r="D764" s="145" t="s">
        <v>289</v>
      </c>
      <c r="E764" s="146">
        <v>6</v>
      </c>
      <c r="F764" s="147">
        <v>1632</v>
      </c>
      <c r="G764" s="148">
        <v>544.59839999999997</v>
      </c>
    </row>
    <row r="765" spans="1:7">
      <c r="A765" s="144">
        <v>39722</v>
      </c>
      <c r="B765" s="145" t="s">
        <v>287</v>
      </c>
      <c r="C765" s="145" t="s">
        <v>293</v>
      </c>
      <c r="D765" s="145" t="s">
        <v>290</v>
      </c>
      <c r="E765" s="146">
        <v>6</v>
      </c>
      <c r="F765" s="147">
        <v>1674</v>
      </c>
      <c r="G765" s="148">
        <v>583.38900000000001</v>
      </c>
    </row>
    <row r="766" spans="1:7">
      <c r="A766" s="144">
        <v>39722</v>
      </c>
      <c r="B766" s="145" t="s">
        <v>294</v>
      </c>
      <c r="C766" s="145" t="s">
        <v>288</v>
      </c>
      <c r="D766" s="145" t="s">
        <v>292</v>
      </c>
      <c r="E766" s="146">
        <v>6</v>
      </c>
      <c r="F766" s="147">
        <v>1206</v>
      </c>
      <c r="G766" s="148">
        <v>512.30880000000002</v>
      </c>
    </row>
    <row r="767" spans="1:7">
      <c r="A767" s="144">
        <v>39722</v>
      </c>
      <c r="B767" s="145" t="s">
        <v>294</v>
      </c>
      <c r="C767" s="145" t="s">
        <v>288</v>
      </c>
      <c r="D767" s="145" t="s">
        <v>289</v>
      </c>
      <c r="E767" s="146">
        <v>9</v>
      </c>
      <c r="F767" s="147">
        <v>1881</v>
      </c>
      <c r="G767" s="148">
        <v>706.87980000000005</v>
      </c>
    </row>
    <row r="768" spans="1:7">
      <c r="A768" s="144">
        <v>39722</v>
      </c>
      <c r="B768" s="145" t="s">
        <v>294</v>
      </c>
      <c r="C768" s="145" t="s">
        <v>288</v>
      </c>
      <c r="D768" s="145" t="s">
        <v>290</v>
      </c>
      <c r="E768" s="146">
        <v>6</v>
      </c>
      <c r="F768" s="147">
        <v>1158</v>
      </c>
      <c r="G768" s="148">
        <v>416.76420000000002</v>
      </c>
    </row>
    <row r="769" spans="1:7">
      <c r="A769" s="144">
        <v>39722</v>
      </c>
      <c r="B769" s="145" t="s">
        <v>294</v>
      </c>
      <c r="C769" s="145" t="s">
        <v>291</v>
      </c>
      <c r="D769" s="145" t="s">
        <v>292</v>
      </c>
      <c r="E769" s="146">
        <v>7</v>
      </c>
      <c r="F769" s="147">
        <v>1379</v>
      </c>
      <c r="G769" s="148">
        <v>605.24310000000003</v>
      </c>
    </row>
    <row r="770" spans="1:7">
      <c r="A770" s="144">
        <v>39722</v>
      </c>
      <c r="B770" s="145" t="s">
        <v>294</v>
      </c>
      <c r="C770" s="145" t="s">
        <v>291</v>
      </c>
      <c r="D770" s="145" t="s">
        <v>289</v>
      </c>
      <c r="E770" s="146">
        <v>6</v>
      </c>
      <c r="F770" s="147">
        <v>1650</v>
      </c>
      <c r="G770" s="148">
        <v>688.71</v>
      </c>
    </row>
    <row r="771" spans="1:7">
      <c r="A771" s="144">
        <v>39722</v>
      </c>
      <c r="B771" s="145" t="s">
        <v>294</v>
      </c>
      <c r="C771" s="145" t="s">
        <v>291</v>
      </c>
      <c r="D771" s="145" t="s">
        <v>290</v>
      </c>
      <c r="E771" s="146">
        <v>6</v>
      </c>
      <c r="F771" s="147">
        <v>654</v>
      </c>
      <c r="G771" s="148">
        <v>203.26320000000001</v>
      </c>
    </row>
    <row r="772" spans="1:7">
      <c r="A772" s="144">
        <v>39722</v>
      </c>
      <c r="B772" s="145" t="s">
        <v>294</v>
      </c>
      <c r="C772" s="145" t="s">
        <v>293</v>
      </c>
      <c r="D772" s="145" t="s">
        <v>292</v>
      </c>
      <c r="E772" s="146">
        <v>9</v>
      </c>
      <c r="F772" s="147">
        <v>1971</v>
      </c>
      <c r="G772" s="148">
        <v>818.16210000000001</v>
      </c>
    </row>
    <row r="773" spans="1:7">
      <c r="A773" s="144">
        <v>39722</v>
      </c>
      <c r="B773" s="145" t="s">
        <v>294</v>
      </c>
      <c r="C773" s="145" t="s">
        <v>293</v>
      </c>
      <c r="D773" s="145" t="s">
        <v>289</v>
      </c>
      <c r="E773" s="146">
        <v>9</v>
      </c>
      <c r="F773" s="147">
        <v>2637</v>
      </c>
      <c r="G773" s="148">
        <v>1096.992</v>
      </c>
    </row>
    <row r="774" spans="1:7">
      <c r="A774" s="144">
        <v>39722</v>
      </c>
      <c r="B774" s="145" t="s">
        <v>294</v>
      </c>
      <c r="C774" s="145" t="s">
        <v>293</v>
      </c>
      <c r="D774" s="145" t="s">
        <v>290</v>
      </c>
      <c r="E774" s="146">
        <v>6</v>
      </c>
      <c r="F774" s="147">
        <v>1158</v>
      </c>
      <c r="G774" s="148">
        <v>355.39019999999999</v>
      </c>
    </row>
    <row r="775" spans="1:7">
      <c r="A775" s="144">
        <v>39722</v>
      </c>
      <c r="B775" s="145" t="s">
        <v>295</v>
      </c>
      <c r="C775" s="145" t="s">
        <v>288</v>
      </c>
      <c r="D775" s="145" t="s">
        <v>292</v>
      </c>
      <c r="E775" s="146">
        <v>6</v>
      </c>
      <c r="F775" s="147">
        <v>744</v>
      </c>
      <c r="G775" s="148">
        <v>256.38240000000002</v>
      </c>
    </row>
    <row r="776" spans="1:7">
      <c r="A776" s="144">
        <v>39722</v>
      </c>
      <c r="B776" s="145" t="s">
        <v>295</v>
      </c>
      <c r="C776" s="145" t="s">
        <v>288</v>
      </c>
      <c r="D776" s="145" t="s">
        <v>289</v>
      </c>
      <c r="E776" s="146">
        <v>10</v>
      </c>
      <c r="F776" s="147">
        <v>2610</v>
      </c>
      <c r="G776" s="148">
        <v>877.221</v>
      </c>
    </row>
    <row r="777" spans="1:7">
      <c r="A777" s="144">
        <v>39722</v>
      </c>
      <c r="B777" s="145" t="s">
        <v>295</v>
      </c>
      <c r="C777" s="145" t="s">
        <v>288</v>
      </c>
      <c r="D777" s="145" t="s">
        <v>290</v>
      </c>
      <c r="E777" s="146">
        <v>7</v>
      </c>
      <c r="F777" s="147">
        <v>1869</v>
      </c>
      <c r="G777" s="148">
        <v>735.63840000000005</v>
      </c>
    </row>
    <row r="778" spans="1:7">
      <c r="A778" s="144">
        <v>39722</v>
      </c>
      <c r="B778" s="145" t="s">
        <v>295</v>
      </c>
      <c r="C778" s="145" t="s">
        <v>291</v>
      </c>
      <c r="D778" s="145" t="s">
        <v>292</v>
      </c>
      <c r="E778" s="146">
        <v>8</v>
      </c>
      <c r="F778" s="147">
        <v>1056</v>
      </c>
      <c r="G778" s="148">
        <v>446.05439999999999</v>
      </c>
    </row>
    <row r="779" spans="1:7">
      <c r="A779" s="144">
        <v>39722</v>
      </c>
      <c r="B779" s="145" t="s">
        <v>295</v>
      </c>
      <c r="C779" s="145" t="s">
        <v>291</v>
      </c>
      <c r="D779" s="145" t="s">
        <v>289</v>
      </c>
      <c r="E779" s="146">
        <v>7</v>
      </c>
      <c r="F779" s="147">
        <v>1848</v>
      </c>
      <c r="G779" s="148">
        <v>581.56560000000002</v>
      </c>
    </row>
    <row r="780" spans="1:7">
      <c r="A780" s="144">
        <v>39722</v>
      </c>
      <c r="B780" s="145" t="s">
        <v>295</v>
      </c>
      <c r="C780" s="145" t="s">
        <v>291</v>
      </c>
      <c r="D780" s="145" t="s">
        <v>290</v>
      </c>
      <c r="E780" s="146">
        <v>6</v>
      </c>
      <c r="F780" s="147">
        <v>1152</v>
      </c>
      <c r="G780" s="148">
        <v>474.8544</v>
      </c>
    </row>
    <row r="781" spans="1:7">
      <c r="A781" s="144">
        <v>39722</v>
      </c>
      <c r="B781" s="145" t="s">
        <v>295</v>
      </c>
      <c r="C781" s="145" t="s">
        <v>293</v>
      </c>
      <c r="D781" s="145" t="s">
        <v>292</v>
      </c>
      <c r="E781" s="146">
        <v>10</v>
      </c>
      <c r="F781" s="147">
        <v>1670</v>
      </c>
      <c r="G781" s="148">
        <v>613.05700000000002</v>
      </c>
    </row>
    <row r="782" spans="1:7">
      <c r="A782" s="144">
        <v>39722</v>
      </c>
      <c r="B782" s="145" t="s">
        <v>295</v>
      </c>
      <c r="C782" s="145" t="s">
        <v>293</v>
      </c>
      <c r="D782" s="145" t="s">
        <v>289</v>
      </c>
      <c r="E782" s="146">
        <v>6</v>
      </c>
      <c r="F782" s="147">
        <v>1428</v>
      </c>
      <c r="G782" s="148">
        <v>532.21559999999999</v>
      </c>
    </row>
    <row r="783" spans="1:7">
      <c r="A783" s="144">
        <v>39722</v>
      </c>
      <c r="B783" s="145" t="s">
        <v>295</v>
      </c>
      <c r="C783" s="145" t="s">
        <v>293</v>
      </c>
      <c r="D783" s="145" t="s">
        <v>290</v>
      </c>
      <c r="E783" s="146">
        <v>9</v>
      </c>
      <c r="F783" s="147">
        <v>927</v>
      </c>
      <c r="G783" s="148">
        <v>373.02479999999997</v>
      </c>
    </row>
    <row r="784" spans="1:7">
      <c r="A784" s="144">
        <v>39722</v>
      </c>
      <c r="B784" s="145" t="s">
        <v>296</v>
      </c>
      <c r="C784" s="145" t="s">
        <v>288</v>
      </c>
      <c r="D784" s="145" t="s">
        <v>292</v>
      </c>
      <c r="E784" s="146">
        <v>9</v>
      </c>
      <c r="F784" s="147">
        <v>981</v>
      </c>
      <c r="G784" s="148">
        <v>370.62180000000001</v>
      </c>
    </row>
    <row r="785" spans="1:7">
      <c r="A785" s="144">
        <v>39722</v>
      </c>
      <c r="B785" s="145" t="s">
        <v>296</v>
      </c>
      <c r="C785" s="145" t="s">
        <v>288</v>
      </c>
      <c r="D785" s="145" t="s">
        <v>289</v>
      </c>
      <c r="E785" s="146">
        <v>6</v>
      </c>
      <c r="F785" s="147">
        <v>1146</v>
      </c>
      <c r="G785" s="148">
        <v>390.44220000000001</v>
      </c>
    </row>
    <row r="786" spans="1:7">
      <c r="A786" s="144">
        <v>39722</v>
      </c>
      <c r="B786" s="145" t="s">
        <v>296</v>
      </c>
      <c r="C786" s="145" t="s">
        <v>288</v>
      </c>
      <c r="D786" s="145" t="s">
        <v>290</v>
      </c>
      <c r="E786" s="146">
        <v>8</v>
      </c>
      <c r="F786" s="147">
        <v>1856</v>
      </c>
      <c r="G786" s="148">
        <v>572.3904</v>
      </c>
    </row>
    <row r="787" spans="1:7">
      <c r="A787" s="144">
        <v>39722</v>
      </c>
      <c r="B787" s="145" t="s">
        <v>296</v>
      </c>
      <c r="C787" s="145" t="s">
        <v>291</v>
      </c>
      <c r="D787" s="145" t="s">
        <v>292</v>
      </c>
      <c r="E787" s="146">
        <v>8</v>
      </c>
      <c r="F787" s="147">
        <v>1624</v>
      </c>
      <c r="G787" s="148">
        <v>603.15359999999998</v>
      </c>
    </row>
    <row r="788" spans="1:7">
      <c r="A788" s="144">
        <v>39722</v>
      </c>
      <c r="B788" s="145" t="s">
        <v>296</v>
      </c>
      <c r="C788" s="145" t="s">
        <v>291</v>
      </c>
      <c r="D788" s="145" t="s">
        <v>289</v>
      </c>
      <c r="E788" s="146">
        <v>10</v>
      </c>
      <c r="F788" s="147">
        <v>2890</v>
      </c>
      <c r="G788" s="148">
        <v>958.61299999999994</v>
      </c>
    </row>
    <row r="789" spans="1:7">
      <c r="A789" s="144">
        <v>39722</v>
      </c>
      <c r="B789" s="145" t="s">
        <v>296</v>
      </c>
      <c r="C789" s="145" t="s">
        <v>291</v>
      </c>
      <c r="D789" s="145" t="s">
        <v>290</v>
      </c>
      <c r="E789" s="146">
        <v>8</v>
      </c>
      <c r="F789" s="147">
        <v>1680</v>
      </c>
      <c r="G789" s="148">
        <v>648.98399999999992</v>
      </c>
    </row>
    <row r="790" spans="1:7">
      <c r="A790" s="144">
        <v>39722</v>
      </c>
      <c r="B790" s="145" t="s">
        <v>296</v>
      </c>
      <c r="C790" s="145" t="s">
        <v>293</v>
      </c>
      <c r="D790" s="145" t="s">
        <v>292</v>
      </c>
      <c r="E790" s="146">
        <v>8</v>
      </c>
      <c r="F790" s="147">
        <v>1352</v>
      </c>
      <c r="G790" s="148">
        <v>542.96320000000003</v>
      </c>
    </row>
    <row r="791" spans="1:7">
      <c r="A791" s="144">
        <v>39722</v>
      </c>
      <c r="B791" s="145" t="s">
        <v>296</v>
      </c>
      <c r="C791" s="145" t="s">
        <v>293</v>
      </c>
      <c r="D791" s="145" t="s">
        <v>289</v>
      </c>
      <c r="E791" s="146">
        <v>9</v>
      </c>
      <c r="F791" s="147">
        <v>2529</v>
      </c>
      <c r="G791" s="148">
        <v>1095.3099</v>
      </c>
    </row>
    <row r="792" spans="1:7">
      <c r="A792" s="144">
        <v>39722</v>
      </c>
      <c r="B792" s="145" t="s">
        <v>296</v>
      </c>
      <c r="C792" s="145" t="s">
        <v>293</v>
      </c>
      <c r="D792" s="145" t="s">
        <v>290</v>
      </c>
      <c r="E792" s="146">
        <v>9</v>
      </c>
      <c r="F792" s="147">
        <v>1710</v>
      </c>
      <c r="G792" s="148">
        <v>703.49400000000003</v>
      </c>
    </row>
    <row r="793" spans="1:7">
      <c r="A793" s="144">
        <v>39753</v>
      </c>
      <c r="B793" s="145" t="s">
        <v>287</v>
      </c>
      <c r="C793" s="145" t="s">
        <v>288</v>
      </c>
      <c r="D793" s="145" t="s">
        <v>292</v>
      </c>
      <c r="E793" s="146">
        <v>9</v>
      </c>
      <c r="F793" s="147">
        <v>1197</v>
      </c>
      <c r="G793" s="148">
        <v>536.37570000000005</v>
      </c>
    </row>
    <row r="794" spans="1:7">
      <c r="A794" s="144">
        <v>39753</v>
      </c>
      <c r="B794" s="145" t="s">
        <v>287</v>
      </c>
      <c r="C794" s="145" t="s">
        <v>288</v>
      </c>
      <c r="D794" s="145" t="s">
        <v>289</v>
      </c>
      <c r="E794" s="146">
        <v>6</v>
      </c>
      <c r="F794" s="147">
        <v>1488</v>
      </c>
      <c r="G794" s="148">
        <v>495.80160000000001</v>
      </c>
    </row>
    <row r="795" spans="1:7">
      <c r="A795" s="144">
        <v>39753</v>
      </c>
      <c r="B795" s="145" t="s">
        <v>287</v>
      </c>
      <c r="C795" s="145" t="s">
        <v>288</v>
      </c>
      <c r="D795" s="145" t="s">
        <v>290</v>
      </c>
      <c r="E795" s="146">
        <v>9</v>
      </c>
      <c r="F795" s="147">
        <v>1782</v>
      </c>
      <c r="G795" s="148">
        <v>742.02480000000003</v>
      </c>
    </row>
    <row r="796" spans="1:7">
      <c r="A796" s="144">
        <v>39753</v>
      </c>
      <c r="B796" s="145" t="s">
        <v>287</v>
      </c>
      <c r="C796" s="145" t="s">
        <v>291</v>
      </c>
      <c r="D796" s="145" t="s">
        <v>292</v>
      </c>
      <c r="E796" s="146">
        <v>7</v>
      </c>
      <c r="F796" s="147">
        <v>987</v>
      </c>
      <c r="G796" s="148">
        <v>436.7475</v>
      </c>
    </row>
    <row r="797" spans="1:7">
      <c r="A797" s="144">
        <v>39753</v>
      </c>
      <c r="B797" s="145" t="s">
        <v>287</v>
      </c>
      <c r="C797" s="145" t="s">
        <v>291</v>
      </c>
      <c r="D797" s="145" t="s">
        <v>289</v>
      </c>
      <c r="E797" s="146">
        <v>6</v>
      </c>
      <c r="F797" s="147">
        <v>1248</v>
      </c>
      <c r="G797" s="148">
        <v>548.37120000000004</v>
      </c>
    </row>
    <row r="798" spans="1:7">
      <c r="A798" s="144">
        <v>39753</v>
      </c>
      <c r="B798" s="145" t="s">
        <v>287</v>
      </c>
      <c r="C798" s="145" t="s">
        <v>291</v>
      </c>
      <c r="D798" s="145" t="s">
        <v>290</v>
      </c>
      <c r="E798" s="146">
        <v>6</v>
      </c>
      <c r="F798" s="147">
        <v>1632</v>
      </c>
      <c r="G798" s="148">
        <v>683.97119999999995</v>
      </c>
    </row>
    <row r="799" spans="1:7">
      <c r="A799" s="144">
        <v>39753</v>
      </c>
      <c r="B799" s="145" t="s">
        <v>287</v>
      </c>
      <c r="C799" s="145" t="s">
        <v>293</v>
      </c>
      <c r="D799" s="145" t="s">
        <v>292</v>
      </c>
      <c r="E799" s="146">
        <v>6</v>
      </c>
      <c r="F799" s="147">
        <v>1278</v>
      </c>
      <c r="G799" s="148">
        <v>475.28820000000002</v>
      </c>
    </row>
    <row r="800" spans="1:7">
      <c r="A800" s="144">
        <v>39753</v>
      </c>
      <c r="B800" s="145" t="s">
        <v>287</v>
      </c>
      <c r="C800" s="145" t="s">
        <v>293</v>
      </c>
      <c r="D800" s="145" t="s">
        <v>289</v>
      </c>
      <c r="E800" s="146">
        <v>8</v>
      </c>
      <c r="F800" s="147">
        <v>2280</v>
      </c>
      <c r="G800" s="148">
        <v>737.58</v>
      </c>
    </row>
    <row r="801" spans="1:7">
      <c r="A801" s="144">
        <v>39753</v>
      </c>
      <c r="B801" s="145" t="s">
        <v>287</v>
      </c>
      <c r="C801" s="145" t="s">
        <v>293</v>
      </c>
      <c r="D801" s="145" t="s">
        <v>290</v>
      </c>
      <c r="E801" s="146">
        <v>8</v>
      </c>
      <c r="F801" s="147">
        <v>2024</v>
      </c>
      <c r="G801" s="148">
        <v>855.54480000000001</v>
      </c>
    </row>
    <row r="802" spans="1:7">
      <c r="A802" s="144">
        <v>39753</v>
      </c>
      <c r="B802" s="145" t="s">
        <v>294</v>
      </c>
      <c r="C802" s="145" t="s">
        <v>288</v>
      </c>
      <c r="D802" s="145" t="s">
        <v>292</v>
      </c>
      <c r="E802" s="146">
        <v>9</v>
      </c>
      <c r="F802" s="147">
        <v>2043</v>
      </c>
      <c r="G802" s="148">
        <v>913.01670000000001</v>
      </c>
    </row>
    <row r="803" spans="1:7">
      <c r="A803" s="144">
        <v>39753</v>
      </c>
      <c r="B803" s="145" t="s">
        <v>294</v>
      </c>
      <c r="C803" s="145" t="s">
        <v>288</v>
      </c>
      <c r="D803" s="145" t="s">
        <v>289</v>
      </c>
      <c r="E803" s="146">
        <v>10</v>
      </c>
      <c r="F803" s="147">
        <v>1360</v>
      </c>
      <c r="G803" s="148">
        <v>431.66400000000004</v>
      </c>
    </row>
    <row r="804" spans="1:7">
      <c r="A804" s="144">
        <v>39753</v>
      </c>
      <c r="B804" s="145" t="s">
        <v>294</v>
      </c>
      <c r="C804" s="145" t="s">
        <v>288</v>
      </c>
      <c r="D804" s="145" t="s">
        <v>290</v>
      </c>
      <c r="E804" s="146">
        <v>9</v>
      </c>
      <c r="F804" s="147">
        <v>2349</v>
      </c>
      <c r="G804" s="148">
        <v>732.88800000000003</v>
      </c>
    </row>
    <row r="805" spans="1:7">
      <c r="A805" s="144">
        <v>39753</v>
      </c>
      <c r="B805" s="145" t="s">
        <v>294</v>
      </c>
      <c r="C805" s="145" t="s">
        <v>291</v>
      </c>
      <c r="D805" s="145" t="s">
        <v>292</v>
      </c>
      <c r="E805" s="146">
        <v>10</v>
      </c>
      <c r="F805" s="147">
        <v>1880</v>
      </c>
      <c r="G805" s="148">
        <v>781.14</v>
      </c>
    </row>
    <row r="806" spans="1:7">
      <c r="A806" s="144">
        <v>39753</v>
      </c>
      <c r="B806" s="145" t="s">
        <v>294</v>
      </c>
      <c r="C806" s="145" t="s">
        <v>291</v>
      </c>
      <c r="D806" s="145" t="s">
        <v>289</v>
      </c>
      <c r="E806" s="146">
        <v>7</v>
      </c>
      <c r="F806" s="147">
        <v>707</v>
      </c>
      <c r="G806" s="148">
        <v>230.41130000000001</v>
      </c>
    </row>
    <row r="807" spans="1:7">
      <c r="A807" s="144">
        <v>39753</v>
      </c>
      <c r="B807" s="145" t="s">
        <v>294</v>
      </c>
      <c r="C807" s="145" t="s">
        <v>291</v>
      </c>
      <c r="D807" s="145" t="s">
        <v>290</v>
      </c>
      <c r="E807" s="146">
        <v>10</v>
      </c>
      <c r="F807" s="147">
        <v>1960</v>
      </c>
      <c r="G807" s="148">
        <v>813.4</v>
      </c>
    </row>
    <row r="808" spans="1:7">
      <c r="A808" s="144">
        <v>39753</v>
      </c>
      <c r="B808" s="145" t="s">
        <v>294</v>
      </c>
      <c r="C808" s="145" t="s">
        <v>293</v>
      </c>
      <c r="D808" s="145" t="s">
        <v>292</v>
      </c>
      <c r="E808" s="146">
        <v>10</v>
      </c>
      <c r="F808" s="147">
        <v>2090</v>
      </c>
      <c r="G808" s="148">
        <v>852.51099999999997</v>
      </c>
    </row>
    <row r="809" spans="1:7">
      <c r="A809" s="144">
        <v>39753</v>
      </c>
      <c r="B809" s="145" t="s">
        <v>294</v>
      </c>
      <c r="C809" s="145" t="s">
        <v>293</v>
      </c>
      <c r="D809" s="145" t="s">
        <v>289</v>
      </c>
      <c r="E809" s="146">
        <v>9</v>
      </c>
      <c r="F809" s="147">
        <v>1161</v>
      </c>
      <c r="G809" s="148">
        <v>445.7079</v>
      </c>
    </row>
    <row r="810" spans="1:7">
      <c r="A810" s="144">
        <v>39753</v>
      </c>
      <c r="B810" s="145" t="s">
        <v>294</v>
      </c>
      <c r="C810" s="145" t="s">
        <v>293</v>
      </c>
      <c r="D810" s="145" t="s">
        <v>290</v>
      </c>
      <c r="E810" s="146">
        <v>10</v>
      </c>
      <c r="F810" s="147">
        <v>1390</v>
      </c>
      <c r="G810" s="148">
        <v>548.21600000000001</v>
      </c>
    </row>
    <row r="811" spans="1:7">
      <c r="A811" s="144">
        <v>39753</v>
      </c>
      <c r="B811" s="145" t="s">
        <v>295</v>
      </c>
      <c r="C811" s="145" t="s">
        <v>288</v>
      </c>
      <c r="D811" s="145" t="s">
        <v>292</v>
      </c>
      <c r="E811" s="146">
        <v>9</v>
      </c>
      <c r="F811" s="147">
        <v>2511</v>
      </c>
      <c r="G811" s="148">
        <v>963.9729000000001</v>
      </c>
    </row>
    <row r="812" spans="1:7">
      <c r="A812" s="144">
        <v>39753</v>
      </c>
      <c r="B812" s="145" t="s">
        <v>295</v>
      </c>
      <c r="C812" s="145" t="s">
        <v>288</v>
      </c>
      <c r="D812" s="145" t="s">
        <v>289</v>
      </c>
      <c r="E812" s="146">
        <v>9</v>
      </c>
      <c r="F812" s="147">
        <v>1557</v>
      </c>
      <c r="G812" s="148">
        <v>653.78430000000003</v>
      </c>
    </row>
    <row r="813" spans="1:7">
      <c r="A813" s="144">
        <v>39753</v>
      </c>
      <c r="B813" s="145" t="s">
        <v>295</v>
      </c>
      <c r="C813" s="145" t="s">
        <v>288</v>
      </c>
      <c r="D813" s="145" t="s">
        <v>290</v>
      </c>
      <c r="E813" s="146">
        <v>9</v>
      </c>
      <c r="F813" s="147">
        <v>945</v>
      </c>
      <c r="G813" s="148">
        <v>287.09100000000001</v>
      </c>
    </row>
    <row r="814" spans="1:7">
      <c r="A814" s="144">
        <v>39753</v>
      </c>
      <c r="B814" s="145" t="s">
        <v>295</v>
      </c>
      <c r="C814" s="145" t="s">
        <v>291</v>
      </c>
      <c r="D814" s="145" t="s">
        <v>292</v>
      </c>
      <c r="E814" s="146">
        <v>9</v>
      </c>
      <c r="F814" s="147">
        <v>1098</v>
      </c>
      <c r="G814" s="148">
        <v>423.16920000000005</v>
      </c>
    </row>
    <row r="815" spans="1:7">
      <c r="A815" s="144">
        <v>39753</v>
      </c>
      <c r="B815" s="145" t="s">
        <v>295</v>
      </c>
      <c r="C815" s="145" t="s">
        <v>291</v>
      </c>
      <c r="D815" s="145" t="s">
        <v>289</v>
      </c>
      <c r="E815" s="146">
        <v>8</v>
      </c>
      <c r="F815" s="147">
        <v>1592</v>
      </c>
      <c r="G815" s="148">
        <v>657.65520000000004</v>
      </c>
    </row>
    <row r="816" spans="1:7">
      <c r="A816" s="144">
        <v>39753</v>
      </c>
      <c r="B816" s="145" t="s">
        <v>295</v>
      </c>
      <c r="C816" s="145" t="s">
        <v>291</v>
      </c>
      <c r="D816" s="145" t="s">
        <v>290</v>
      </c>
      <c r="E816" s="146">
        <v>6</v>
      </c>
      <c r="F816" s="147">
        <v>1098</v>
      </c>
      <c r="G816" s="148">
        <v>392.53499999999997</v>
      </c>
    </row>
    <row r="817" spans="1:7">
      <c r="A817" s="144">
        <v>39753</v>
      </c>
      <c r="B817" s="145" t="s">
        <v>295</v>
      </c>
      <c r="C817" s="145" t="s">
        <v>293</v>
      </c>
      <c r="D817" s="145" t="s">
        <v>292</v>
      </c>
      <c r="E817" s="146">
        <v>9</v>
      </c>
      <c r="F817" s="147">
        <v>1962</v>
      </c>
      <c r="G817" s="148">
        <v>594.48599999999999</v>
      </c>
    </row>
    <row r="818" spans="1:7">
      <c r="A818" s="144">
        <v>39753</v>
      </c>
      <c r="B818" s="145" t="s">
        <v>295</v>
      </c>
      <c r="C818" s="145" t="s">
        <v>293</v>
      </c>
      <c r="D818" s="145" t="s">
        <v>289</v>
      </c>
      <c r="E818" s="146">
        <v>8</v>
      </c>
      <c r="F818" s="147">
        <v>1016</v>
      </c>
      <c r="G818" s="148">
        <v>393.59840000000003</v>
      </c>
    </row>
    <row r="819" spans="1:7">
      <c r="A819" s="144">
        <v>39753</v>
      </c>
      <c r="B819" s="145" t="s">
        <v>295</v>
      </c>
      <c r="C819" s="145" t="s">
        <v>293</v>
      </c>
      <c r="D819" s="145" t="s">
        <v>290</v>
      </c>
      <c r="E819" s="146">
        <v>10</v>
      </c>
      <c r="F819" s="147">
        <v>1210</v>
      </c>
      <c r="G819" s="148">
        <v>368.80799999999999</v>
      </c>
    </row>
    <row r="820" spans="1:7">
      <c r="A820" s="144">
        <v>39753</v>
      </c>
      <c r="B820" s="145" t="s">
        <v>296</v>
      </c>
      <c r="C820" s="145" t="s">
        <v>288</v>
      </c>
      <c r="D820" s="145" t="s">
        <v>292</v>
      </c>
      <c r="E820" s="146">
        <v>9</v>
      </c>
      <c r="F820" s="147">
        <v>1305</v>
      </c>
      <c r="G820" s="148">
        <v>465.62400000000002</v>
      </c>
    </row>
    <row r="821" spans="1:7">
      <c r="A821" s="144">
        <v>39753</v>
      </c>
      <c r="B821" s="145" t="s">
        <v>296</v>
      </c>
      <c r="C821" s="145" t="s">
        <v>288</v>
      </c>
      <c r="D821" s="145" t="s">
        <v>289</v>
      </c>
      <c r="E821" s="146">
        <v>8</v>
      </c>
      <c r="F821" s="147">
        <v>1872</v>
      </c>
      <c r="G821" s="148">
        <v>757.97280000000001</v>
      </c>
    </row>
    <row r="822" spans="1:7">
      <c r="A822" s="144">
        <v>39753</v>
      </c>
      <c r="B822" s="145" t="s">
        <v>296</v>
      </c>
      <c r="C822" s="145" t="s">
        <v>288</v>
      </c>
      <c r="D822" s="145" t="s">
        <v>290</v>
      </c>
      <c r="E822" s="146">
        <v>8</v>
      </c>
      <c r="F822" s="147">
        <v>1032</v>
      </c>
      <c r="G822" s="148">
        <v>423.73920000000004</v>
      </c>
    </row>
    <row r="823" spans="1:7">
      <c r="A823" s="144">
        <v>39753</v>
      </c>
      <c r="B823" s="145" t="s">
        <v>296</v>
      </c>
      <c r="C823" s="145" t="s">
        <v>291</v>
      </c>
      <c r="D823" s="145" t="s">
        <v>292</v>
      </c>
      <c r="E823" s="146">
        <v>8</v>
      </c>
      <c r="F823" s="147">
        <v>1184</v>
      </c>
      <c r="G823" s="148">
        <v>463.65440000000001</v>
      </c>
    </row>
    <row r="824" spans="1:7">
      <c r="A824" s="144">
        <v>39753</v>
      </c>
      <c r="B824" s="145" t="s">
        <v>296</v>
      </c>
      <c r="C824" s="145" t="s">
        <v>291</v>
      </c>
      <c r="D824" s="145" t="s">
        <v>289</v>
      </c>
      <c r="E824" s="146">
        <v>10</v>
      </c>
      <c r="F824" s="147">
        <v>1430</v>
      </c>
      <c r="G824" s="148">
        <v>586.15699999999993</v>
      </c>
    </row>
    <row r="825" spans="1:7">
      <c r="A825" s="144">
        <v>39753</v>
      </c>
      <c r="B825" s="145" t="s">
        <v>296</v>
      </c>
      <c r="C825" s="145" t="s">
        <v>291</v>
      </c>
      <c r="D825" s="145" t="s">
        <v>290</v>
      </c>
      <c r="E825" s="146">
        <v>8</v>
      </c>
      <c r="F825" s="147">
        <v>2368</v>
      </c>
      <c r="G825" s="148">
        <v>771.25760000000002</v>
      </c>
    </row>
    <row r="826" spans="1:7">
      <c r="A826" s="144">
        <v>39753</v>
      </c>
      <c r="B826" s="145" t="s">
        <v>296</v>
      </c>
      <c r="C826" s="145" t="s">
        <v>293</v>
      </c>
      <c r="D826" s="145" t="s">
        <v>292</v>
      </c>
      <c r="E826" s="146">
        <v>10</v>
      </c>
      <c r="F826" s="147">
        <v>2540</v>
      </c>
      <c r="G826" s="148">
        <v>834.89800000000002</v>
      </c>
    </row>
    <row r="827" spans="1:7">
      <c r="A827" s="144">
        <v>39753</v>
      </c>
      <c r="B827" s="145" t="s">
        <v>296</v>
      </c>
      <c r="C827" s="145" t="s">
        <v>293</v>
      </c>
      <c r="D827" s="145" t="s">
        <v>289</v>
      </c>
      <c r="E827" s="146">
        <v>7</v>
      </c>
      <c r="F827" s="147">
        <v>994</v>
      </c>
      <c r="G827" s="148">
        <v>417.97699999999998</v>
      </c>
    </row>
    <row r="828" spans="1:7">
      <c r="A828" s="144">
        <v>39753</v>
      </c>
      <c r="B828" s="145" t="s">
        <v>296</v>
      </c>
      <c r="C828" s="145" t="s">
        <v>293</v>
      </c>
      <c r="D828" s="145" t="s">
        <v>290</v>
      </c>
      <c r="E828" s="146">
        <v>10</v>
      </c>
      <c r="F828" s="147">
        <v>1220</v>
      </c>
      <c r="G828" s="148">
        <v>547.65800000000002</v>
      </c>
    </row>
    <row r="829" spans="1:7">
      <c r="A829" s="144">
        <v>39783</v>
      </c>
      <c r="B829" s="145" t="s">
        <v>287</v>
      </c>
      <c r="C829" s="145" t="s">
        <v>288</v>
      </c>
      <c r="D829" s="145" t="s">
        <v>292</v>
      </c>
      <c r="E829" s="146">
        <v>7</v>
      </c>
      <c r="F829" s="147">
        <v>2016</v>
      </c>
      <c r="G829" s="148">
        <v>888.048</v>
      </c>
    </row>
    <row r="830" spans="1:7">
      <c r="A830" s="144">
        <v>39783</v>
      </c>
      <c r="B830" s="145" t="s">
        <v>287</v>
      </c>
      <c r="C830" s="145" t="s">
        <v>288</v>
      </c>
      <c r="D830" s="145" t="s">
        <v>289</v>
      </c>
      <c r="E830" s="146">
        <v>10</v>
      </c>
      <c r="F830" s="147">
        <v>1630</v>
      </c>
      <c r="G830" s="148">
        <v>617.93299999999999</v>
      </c>
    </row>
    <row r="831" spans="1:7">
      <c r="A831" s="144">
        <v>39783</v>
      </c>
      <c r="B831" s="145" t="s">
        <v>287</v>
      </c>
      <c r="C831" s="145" t="s">
        <v>288</v>
      </c>
      <c r="D831" s="145" t="s">
        <v>290</v>
      </c>
      <c r="E831" s="146">
        <v>10</v>
      </c>
      <c r="F831" s="147">
        <v>1180</v>
      </c>
      <c r="G831" s="148">
        <v>369.10400000000004</v>
      </c>
    </row>
    <row r="832" spans="1:7">
      <c r="A832" s="144">
        <v>39783</v>
      </c>
      <c r="B832" s="145" t="s">
        <v>287</v>
      </c>
      <c r="C832" s="145" t="s">
        <v>291</v>
      </c>
      <c r="D832" s="145" t="s">
        <v>292</v>
      </c>
      <c r="E832" s="146">
        <v>6</v>
      </c>
      <c r="F832" s="147">
        <v>1302</v>
      </c>
      <c r="G832" s="148">
        <v>444.11220000000003</v>
      </c>
    </row>
    <row r="833" spans="1:7">
      <c r="A833" s="144">
        <v>39783</v>
      </c>
      <c r="B833" s="145" t="s">
        <v>287</v>
      </c>
      <c r="C833" s="145" t="s">
        <v>291</v>
      </c>
      <c r="D833" s="145" t="s">
        <v>289</v>
      </c>
      <c r="E833" s="146">
        <v>10</v>
      </c>
      <c r="F833" s="147">
        <v>1730</v>
      </c>
      <c r="G833" s="148">
        <v>739.40200000000004</v>
      </c>
    </row>
    <row r="834" spans="1:7">
      <c r="A834" s="144">
        <v>39783</v>
      </c>
      <c r="B834" s="145" t="s">
        <v>287</v>
      </c>
      <c r="C834" s="145" t="s">
        <v>291</v>
      </c>
      <c r="D834" s="145" t="s">
        <v>290</v>
      </c>
      <c r="E834" s="146">
        <v>9</v>
      </c>
      <c r="F834" s="147">
        <v>2646</v>
      </c>
      <c r="G834" s="148">
        <v>1056.8124</v>
      </c>
    </row>
    <row r="835" spans="1:7">
      <c r="A835" s="144">
        <v>39783</v>
      </c>
      <c r="B835" s="145" t="s">
        <v>287</v>
      </c>
      <c r="C835" s="145" t="s">
        <v>293</v>
      </c>
      <c r="D835" s="145" t="s">
        <v>292</v>
      </c>
      <c r="E835" s="146">
        <v>7</v>
      </c>
      <c r="F835" s="147">
        <v>1190</v>
      </c>
      <c r="G835" s="148">
        <v>367.35299999999995</v>
      </c>
    </row>
    <row r="836" spans="1:7">
      <c r="A836" s="144">
        <v>39783</v>
      </c>
      <c r="B836" s="145" t="s">
        <v>287</v>
      </c>
      <c r="C836" s="145" t="s">
        <v>293</v>
      </c>
      <c r="D836" s="145" t="s">
        <v>289</v>
      </c>
      <c r="E836" s="146">
        <v>10</v>
      </c>
      <c r="F836" s="147">
        <v>2310</v>
      </c>
      <c r="G836" s="148">
        <v>944.09699999999998</v>
      </c>
    </row>
    <row r="837" spans="1:7">
      <c r="A837" s="144">
        <v>39783</v>
      </c>
      <c r="B837" s="145" t="s">
        <v>287</v>
      </c>
      <c r="C837" s="145" t="s">
        <v>293</v>
      </c>
      <c r="D837" s="145" t="s">
        <v>290</v>
      </c>
      <c r="E837" s="146">
        <v>6</v>
      </c>
      <c r="F837" s="147">
        <v>882</v>
      </c>
      <c r="G837" s="148">
        <v>332.51400000000001</v>
      </c>
    </row>
    <row r="838" spans="1:7">
      <c r="A838" s="144">
        <v>39783</v>
      </c>
      <c r="B838" s="145" t="s">
        <v>294</v>
      </c>
      <c r="C838" s="145" t="s">
        <v>288</v>
      </c>
      <c r="D838" s="145" t="s">
        <v>292</v>
      </c>
      <c r="E838" s="146">
        <v>6</v>
      </c>
      <c r="F838" s="147">
        <v>1776</v>
      </c>
      <c r="G838" s="148">
        <v>735.61919999999998</v>
      </c>
    </row>
    <row r="839" spans="1:7">
      <c r="A839" s="144">
        <v>39783</v>
      </c>
      <c r="B839" s="145" t="s">
        <v>294</v>
      </c>
      <c r="C839" s="145" t="s">
        <v>288</v>
      </c>
      <c r="D839" s="145" t="s">
        <v>289</v>
      </c>
      <c r="E839" s="146">
        <v>9</v>
      </c>
      <c r="F839" s="147">
        <v>2286</v>
      </c>
      <c r="G839" s="148">
        <v>990.52380000000005</v>
      </c>
    </row>
    <row r="840" spans="1:7">
      <c r="A840" s="144">
        <v>39783</v>
      </c>
      <c r="B840" s="145" t="s">
        <v>294</v>
      </c>
      <c r="C840" s="145" t="s">
        <v>288</v>
      </c>
      <c r="D840" s="145" t="s">
        <v>290</v>
      </c>
      <c r="E840" s="146">
        <v>6</v>
      </c>
      <c r="F840" s="147">
        <v>1206</v>
      </c>
      <c r="G840" s="148">
        <v>540.28800000000001</v>
      </c>
    </row>
    <row r="841" spans="1:7">
      <c r="A841" s="144">
        <v>39783</v>
      </c>
      <c r="B841" s="145" t="s">
        <v>294</v>
      </c>
      <c r="C841" s="145" t="s">
        <v>291</v>
      </c>
      <c r="D841" s="145" t="s">
        <v>292</v>
      </c>
      <c r="E841" s="146">
        <v>9</v>
      </c>
      <c r="F841" s="147">
        <v>945</v>
      </c>
      <c r="G841" s="148">
        <v>397.93949999999995</v>
      </c>
    </row>
    <row r="842" spans="1:7">
      <c r="A842" s="144">
        <v>39783</v>
      </c>
      <c r="B842" s="145" t="s">
        <v>294</v>
      </c>
      <c r="C842" s="145" t="s">
        <v>291</v>
      </c>
      <c r="D842" s="145" t="s">
        <v>289</v>
      </c>
      <c r="E842" s="146">
        <v>8</v>
      </c>
      <c r="F842" s="147">
        <v>1840</v>
      </c>
      <c r="G842" s="148">
        <v>634.98400000000004</v>
      </c>
    </row>
    <row r="843" spans="1:7">
      <c r="A843" s="144">
        <v>39783</v>
      </c>
      <c r="B843" s="145" t="s">
        <v>294</v>
      </c>
      <c r="C843" s="145" t="s">
        <v>291</v>
      </c>
      <c r="D843" s="145" t="s">
        <v>290</v>
      </c>
      <c r="E843" s="146">
        <v>10</v>
      </c>
      <c r="F843" s="147">
        <v>2250</v>
      </c>
      <c r="G843" s="148">
        <v>1012.05</v>
      </c>
    </row>
    <row r="844" spans="1:7">
      <c r="A844" s="144">
        <v>39783</v>
      </c>
      <c r="B844" s="145" t="s">
        <v>294</v>
      </c>
      <c r="C844" s="145" t="s">
        <v>293</v>
      </c>
      <c r="D844" s="145" t="s">
        <v>292</v>
      </c>
      <c r="E844" s="146">
        <v>9</v>
      </c>
      <c r="F844" s="147">
        <v>2007</v>
      </c>
      <c r="G844" s="148">
        <v>631.60289999999998</v>
      </c>
    </row>
    <row r="845" spans="1:7">
      <c r="A845" s="144">
        <v>39783</v>
      </c>
      <c r="B845" s="145" t="s">
        <v>294</v>
      </c>
      <c r="C845" s="145" t="s">
        <v>293</v>
      </c>
      <c r="D845" s="145" t="s">
        <v>289</v>
      </c>
      <c r="E845" s="146">
        <v>8</v>
      </c>
      <c r="F845" s="147">
        <v>1976</v>
      </c>
      <c r="G845" s="148">
        <v>794.74720000000002</v>
      </c>
    </row>
    <row r="846" spans="1:7">
      <c r="A846" s="144">
        <v>39783</v>
      </c>
      <c r="B846" s="145" t="s">
        <v>294</v>
      </c>
      <c r="C846" s="145" t="s">
        <v>293</v>
      </c>
      <c r="D846" s="145" t="s">
        <v>290</v>
      </c>
      <c r="E846" s="146">
        <v>8</v>
      </c>
      <c r="F846" s="147">
        <v>1864</v>
      </c>
      <c r="G846" s="148">
        <v>604.49519999999995</v>
      </c>
    </row>
    <row r="847" spans="1:7">
      <c r="A847" s="144">
        <v>39783</v>
      </c>
      <c r="B847" s="145" t="s">
        <v>295</v>
      </c>
      <c r="C847" s="145" t="s">
        <v>288</v>
      </c>
      <c r="D847" s="145" t="s">
        <v>292</v>
      </c>
      <c r="E847" s="146">
        <v>7</v>
      </c>
      <c r="F847" s="147">
        <v>1988</v>
      </c>
      <c r="G847" s="148">
        <v>866.96679999999992</v>
      </c>
    </row>
    <row r="848" spans="1:7">
      <c r="A848" s="144">
        <v>39783</v>
      </c>
      <c r="B848" s="145" t="s">
        <v>295</v>
      </c>
      <c r="C848" s="145" t="s">
        <v>288</v>
      </c>
      <c r="D848" s="145" t="s">
        <v>289</v>
      </c>
      <c r="E848" s="146">
        <v>8</v>
      </c>
      <c r="F848" s="147">
        <v>1352</v>
      </c>
      <c r="G848" s="148">
        <v>523.49440000000004</v>
      </c>
    </row>
    <row r="849" spans="1:7">
      <c r="A849" s="144">
        <v>39783</v>
      </c>
      <c r="B849" s="145" t="s">
        <v>295</v>
      </c>
      <c r="C849" s="145" t="s">
        <v>288</v>
      </c>
      <c r="D849" s="145" t="s">
        <v>290</v>
      </c>
      <c r="E849" s="146">
        <v>10</v>
      </c>
      <c r="F849" s="147">
        <v>1020</v>
      </c>
      <c r="G849" s="148">
        <v>352.91999999999996</v>
      </c>
    </row>
    <row r="850" spans="1:7">
      <c r="A850" s="144">
        <v>39783</v>
      </c>
      <c r="B850" s="145" t="s">
        <v>295</v>
      </c>
      <c r="C850" s="145" t="s">
        <v>291</v>
      </c>
      <c r="D850" s="145" t="s">
        <v>292</v>
      </c>
      <c r="E850" s="146">
        <v>9</v>
      </c>
      <c r="F850" s="147">
        <v>2142</v>
      </c>
      <c r="G850" s="148">
        <v>893.21399999999994</v>
      </c>
    </row>
    <row r="851" spans="1:7">
      <c r="A851" s="144">
        <v>39783</v>
      </c>
      <c r="B851" s="145" t="s">
        <v>295</v>
      </c>
      <c r="C851" s="145" t="s">
        <v>291</v>
      </c>
      <c r="D851" s="145" t="s">
        <v>289</v>
      </c>
      <c r="E851" s="146">
        <v>6</v>
      </c>
      <c r="F851" s="147">
        <v>1638</v>
      </c>
      <c r="G851" s="148">
        <v>733.005</v>
      </c>
    </row>
    <row r="852" spans="1:7">
      <c r="A852" s="144">
        <v>39783</v>
      </c>
      <c r="B852" s="145" t="s">
        <v>295</v>
      </c>
      <c r="C852" s="145" t="s">
        <v>291</v>
      </c>
      <c r="D852" s="145" t="s">
        <v>290</v>
      </c>
      <c r="E852" s="146">
        <v>7</v>
      </c>
      <c r="F852" s="147">
        <v>1113</v>
      </c>
      <c r="G852" s="148">
        <v>357.71820000000002</v>
      </c>
    </row>
    <row r="853" spans="1:7">
      <c r="A853" s="144">
        <v>39783</v>
      </c>
      <c r="B853" s="145" t="s">
        <v>295</v>
      </c>
      <c r="C853" s="145" t="s">
        <v>293</v>
      </c>
      <c r="D853" s="145" t="s">
        <v>292</v>
      </c>
      <c r="E853" s="146">
        <v>8</v>
      </c>
      <c r="F853" s="147">
        <v>1784</v>
      </c>
      <c r="G853" s="148">
        <v>724.30400000000009</v>
      </c>
    </row>
    <row r="854" spans="1:7">
      <c r="A854" s="144">
        <v>39783</v>
      </c>
      <c r="B854" s="145" t="s">
        <v>295</v>
      </c>
      <c r="C854" s="145" t="s">
        <v>293</v>
      </c>
      <c r="D854" s="145" t="s">
        <v>289</v>
      </c>
      <c r="E854" s="146">
        <v>9</v>
      </c>
      <c r="F854" s="147">
        <v>2322</v>
      </c>
      <c r="G854" s="148">
        <v>1005.8903999999999</v>
      </c>
    </row>
    <row r="855" spans="1:7">
      <c r="A855" s="144">
        <v>39783</v>
      </c>
      <c r="B855" s="145" t="s">
        <v>295</v>
      </c>
      <c r="C855" s="145" t="s">
        <v>293</v>
      </c>
      <c r="D855" s="145" t="s">
        <v>290</v>
      </c>
      <c r="E855" s="146">
        <v>7</v>
      </c>
      <c r="F855" s="147">
        <v>1302</v>
      </c>
      <c r="G855" s="148">
        <v>490.59360000000004</v>
      </c>
    </row>
    <row r="856" spans="1:7">
      <c r="A856" s="144">
        <v>39783</v>
      </c>
      <c r="B856" s="145" t="s">
        <v>296</v>
      </c>
      <c r="C856" s="145" t="s">
        <v>288</v>
      </c>
      <c r="D856" s="145" t="s">
        <v>292</v>
      </c>
      <c r="E856" s="146">
        <v>9</v>
      </c>
      <c r="F856" s="147">
        <v>900</v>
      </c>
      <c r="G856" s="148">
        <v>281.33999999999997</v>
      </c>
    </row>
    <row r="857" spans="1:7">
      <c r="A857" s="144">
        <v>39783</v>
      </c>
      <c r="B857" s="145" t="s">
        <v>296</v>
      </c>
      <c r="C857" s="145" t="s">
        <v>288</v>
      </c>
      <c r="D857" s="145" t="s">
        <v>289</v>
      </c>
      <c r="E857" s="146">
        <v>8</v>
      </c>
      <c r="F857" s="147">
        <v>1384</v>
      </c>
      <c r="G857" s="148">
        <v>427.7944</v>
      </c>
    </row>
    <row r="858" spans="1:7">
      <c r="A858" s="144">
        <v>39783</v>
      </c>
      <c r="B858" s="145" t="s">
        <v>296</v>
      </c>
      <c r="C858" s="145" t="s">
        <v>288</v>
      </c>
      <c r="D858" s="145" t="s">
        <v>290</v>
      </c>
      <c r="E858" s="146">
        <v>6</v>
      </c>
      <c r="F858" s="147">
        <v>852</v>
      </c>
      <c r="G858" s="148">
        <v>368.916</v>
      </c>
    </row>
    <row r="859" spans="1:7">
      <c r="A859" s="144">
        <v>39783</v>
      </c>
      <c r="B859" s="145" t="s">
        <v>296</v>
      </c>
      <c r="C859" s="145" t="s">
        <v>291</v>
      </c>
      <c r="D859" s="145" t="s">
        <v>292</v>
      </c>
      <c r="E859" s="146">
        <v>8</v>
      </c>
      <c r="F859" s="147">
        <v>1168</v>
      </c>
      <c r="G859" s="148">
        <v>444.19040000000001</v>
      </c>
    </row>
    <row r="860" spans="1:7">
      <c r="A860" s="144">
        <v>39783</v>
      </c>
      <c r="B860" s="145" t="s">
        <v>296</v>
      </c>
      <c r="C860" s="145" t="s">
        <v>291</v>
      </c>
      <c r="D860" s="145" t="s">
        <v>289</v>
      </c>
      <c r="E860" s="146">
        <v>6</v>
      </c>
      <c r="F860" s="147">
        <v>1140</v>
      </c>
      <c r="G860" s="148">
        <v>377.56799999999998</v>
      </c>
    </row>
    <row r="861" spans="1:7">
      <c r="A861" s="144">
        <v>39783</v>
      </c>
      <c r="B861" s="145" t="s">
        <v>296</v>
      </c>
      <c r="C861" s="145" t="s">
        <v>291</v>
      </c>
      <c r="D861" s="145" t="s">
        <v>290</v>
      </c>
      <c r="E861" s="146">
        <v>10</v>
      </c>
      <c r="F861" s="147">
        <v>1250</v>
      </c>
      <c r="G861" s="148">
        <v>483.49999999999994</v>
      </c>
    </row>
    <row r="862" spans="1:7">
      <c r="A862" s="144">
        <v>39783</v>
      </c>
      <c r="B862" s="145" t="s">
        <v>296</v>
      </c>
      <c r="C862" s="145" t="s">
        <v>293</v>
      </c>
      <c r="D862" s="145" t="s">
        <v>292</v>
      </c>
      <c r="E862" s="146">
        <v>9</v>
      </c>
      <c r="F862" s="147">
        <v>2097</v>
      </c>
      <c r="G862" s="148">
        <v>723.67470000000003</v>
      </c>
    </row>
    <row r="863" spans="1:7">
      <c r="A863" s="144">
        <v>39783</v>
      </c>
      <c r="B863" s="145" t="s">
        <v>296</v>
      </c>
      <c r="C863" s="145" t="s">
        <v>293</v>
      </c>
      <c r="D863" s="145" t="s">
        <v>289</v>
      </c>
      <c r="E863" s="146">
        <v>7</v>
      </c>
      <c r="F863" s="147">
        <v>1729</v>
      </c>
      <c r="G863" s="148">
        <v>664.28179999999998</v>
      </c>
    </row>
    <row r="864" spans="1:7">
      <c r="A864" s="144">
        <v>39783</v>
      </c>
      <c r="B864" s="145" t="s">
        <v>296</v>
      </c>
      <c r="C864" s="145" t="s">
        <v>293</v>
      </c>
      <c r="D864" s="145" t="s">
        <v>290</v>
      </c>
      <c r="E864" s="146">
        <v>9</v>
      </c>
      <c r="F864" s="147">
        <v>1953</v>
      </c>
      <c r="G864" s="148">
        <v>718.89929999999993</v>
      </c>
    </row>
    <row r="865" spans="1:7">
      <c r="A865" s="144">
        <v>39814</v>
      </c>
      <c r="B865" s="145" t="s">
        <v>287</v>
      </c>
      <c r="C865" s="145" t="s">
        <v>288</v>
      </c>
      <c r="D865" s="145" t="s">
        <v>292</v>
      </c>
      <c r="E865" s="146">
        <v>10</v>
      </c>
      <c r="F865" s="147">
        <v>1560</v>
      </c>
      <c r="G865" s="148">
        <v>609.80400000000009</v>
      </c>
    </row>
    <row r="866" spans="1:7">
      <c r="A866" s="144">
        <v>39814</v>
      </c>
      <c r="B866" s="145" t="s">
        <v>287</v>
      </c>
      <c r="C866" s="145" t="s">
        <v>288</v>
      </c>
      <c r="D866" s="145" t="s">
        <v>289</v>
      </c>
      <c r="E866" s="146">
        <v>9</v>
      </c>
      <c r="F866" s="147">
        <v>2439</v>
      </c>
      <c r="G866" s="148">
        <v>733.16339999999991</v>
      </c>
    </row>
    <row r="867" spans="1:7">
      <c r="A867" s="144">
        <v>39814</v>
      </c>
      <c r="B867" s="145" t="s">
        <v>287</v>
      </c>
      <c r="C867" s="145" t="s">
        <v>288</v>
      </c>
      <c r="D867" s="145" t="s">
        <v>290</v>
      </c>
      <c r="E867" s="146">
        <v>7</v>
      </c>
      <c r="F867" s="147">
        <v>812</v>
      </c>
      <c r="G867" s="148">
        <v>261.38280000000003</v>
      </c>
    </row>
    <row r="868" spans="1:7">
      <c r="A868" s="144">
        <v>39814</v>
      </c>
      <c r="B868" s="145" t="s">
        <v>287</v>
      </c>
      <c r="C868" s="145" t="s">
        <v>291</v>
      </c>
      <c r="D868" s="145" t="s">
        <v>292</v>
      </c>
      <c r="E868" s="146">
        <v>6</v>
      </c>
      <c r="F868" s="147">
        <v>1164</v>
      </c>
      <c r="G868" s="148">
        <v>392.15159999999997</v>
      </c>
    </row>
    <row r="869" spans="1:7">
      <c r="A869" s="144">
        <v>39814</v>
      </c>
      <c r="B869" s="145" t="s">
        <v>287</v>
      </c>
      <c r="C869" s="145" t="s">
        <v>291</v>
      </c>
      <c r="D869" s="145" t="s">
        <v>289</v>
      </c>
      <c r="E869" s="146">
        <v>8</v>
      </c>
      <c r="F869" s="147">
        <v>1680</v>
      </c>
      <c r="G869" s="148">
        <v>512.56799999999998</v>
      </c>
    </row>
    <row r="870" spans="1:7">
      <c r="A870" s="144">
        <v>39814</v>
      </c>
      <c r="B870" s="145" t="s">
        <v>287</v>
      </c>
      <c r="C870" s="145" t="s">
        <v>291</v>
      </c>
      <c r="D870" s="145" t="s">
        <v>290</v>
      </c>
      <c r="E870" s="146">
        <v>7</v>
      </c>
      <c r="F870" s="147">
        <v>1736</v>
      </c>
      <c r="G870" s="148">
        <v>645.09759999999994</v>
      </c>
    </row>
    <row r="871" spans="1:7">
      <c r="A871" s="144">
        <v>39814</v>
      </c>
      <c r="B871" s="145" t="s">
        <v>287</v>
      </c>
      <c r="C871" s="145" t="s">
        <v>293</v>
      </c>
      <c r="D871" s="145" t="s">
        <v>292</v>
      </c>
      <c r="E871" s="146">
        <v>6</v>
      </c>
      <c r="F871" s="147">
        <v>1650</v>
      </c>
      <c r="G871" s="148">
        <v>690.85500000000002</v>
      </c>
    </row>
    <row r="872" spans="1:7">
      <c r="A872" s="144">
        <v>39814</v>
      </c>
      <c r="B872" s="145" t="s">
        <v>287</v>
      </c>
      <c r="C872" s="145" t="s">
        <v>293</v>
      </c>
      <c r="D872" s="145" t="s">
        <v>289</v>
      </c>
      <c r="E872" s="146">
        <v>10</v>
      </c>
      <c r="F872" s="147">
        <v>1980</v>
      </c>
      <c r="G872" s="148">
        <v>609.84</v>
      </c>
    </row>
    <row r="873" spans="1:7">
      <c r="A873" s="144">
        <v>39814</v>
      </c>
      <c r="B873" s="145" t="s">
        <v>287</v>
      </c>
      <c r="C873" s="145" t="s">
        <v>293</v>
      </c>
      <c r="D873" s="145" t="s">
        <v>290</v>
      </c>
      <c r="E873" s="146">
        <v>10</v>
      </c>
      <c r="F873" s="147">
        <v>1770</v>
      </c>
      <c r="G873" s="148">
        <v>621.97799999999995</v>
      </c>
    </row>
    <row r="874" spans="1:7">
      <c r="A874" s="144">
        <v>39814</v>
      </c>
      <c r="B874" s="145" t="s">
        <v>294</v>
      </c>
      <c r="C874" s="145" t="s">
        <v>288</v>
      </c>
      <c r="D874" s="145" t="s">
        <v>292</v>
      </c>
      <c r="E874" s="146">
        <v>7</v>
      </c>
      <c r="F874" s="147">
        <v>1799</v>
      </c>
      <c r="G874" s="148">
        <v>619.03590000000008</v>
      </c>
    </row>
    <row r="875" spans="1:7">
      <c r="A875" s="144">
        <v>39814</v>
      </c>
      <c r="B875" s="145" t="s">
        <v>294</v>
      </c>
      <c r="C875" s="145" t="s">
        <v>288</v>
      </c>
      <c r="D875" s="145" t="s">
        <v>289</v>
      </c>
      <c r="E875" s="146">
        <v>7</v>
      </c>
      <c r="F875" s="147">
        <v>1155</v>
      </c>
      <c r="G875" s="148">
        <v>406.32900000000001</v>
      </c>
    </row>
    <row r="876" spans="1:7">
      <c r="A876" s="144">
        <v>39814</v>
      </c>
      <c r="B876" s="145" t="s">
        <v>294</v>
      </c>
      <c r="C876" s="145" t="s">
        <v>288</v>
      </c>
      <c r="D876" s="145" t="s">
        <v>290</v>
      </c>
      <c r="E876" s="146">
        <v>9</v>
      </c>
      <c r="F876" s="147">
        <v>2178</v>
      </c>
      <c r="G876" s="148">
        <v>703.05839999999989</v>
      </c>
    </row>
    <row r="877" spans="1:7">
      <c r="A877" s="144">
        <v>39814</v>
      </c>
      <c r="B877" s="145" t="s">
        <v>294</v>
      </c>
      <c r="C877" s="145" t="s">
        <v>291</v>
      </c>
      <c r="D877" s="145" t="s">
        <v>292</v>
      </c>
      <c r="E877" s="146">
        <v>10</v>
      </c>
      <c r="F877" s="147">
        <v>1330</v>
      </c>
      <c r="G877" s="148">
        <v>464.16999999999996</v>
      </c>
    </row>
    <row r="878" spans="1:7">
      <c r="A878" s="144">
        <v>39814</v>
      </c>
      <c r="B878" s="145" t="s">
        <v>294</v>
      </c>
      <c r="C878" s="145" t="s">
        <v>291</v>
      </c>
      <c r="D878" s="145" t="s">
        <v>289</v>
      </c>
      <c r="E878" s="146">
        <v>9</v>
      </c>
      <c r="F878" s="147">
        <v>1413</v>
      </c>
      <c r="G878" s="148">
        <v>621.01350000000002</v>
      </c>
    </row>
    <row r="879" spans="1:7">
      <c r="A879" s="144">
        <v>39814</v>
      </c>
      <c r="B879" s="145" t="s">
        <v>294</v>
      </c>
      <c r="C879" s="145" t="s">
        <v>291</v>
      </c>
      <c r="D879" s="145" t="s">
        <v>290</v>
      </c>
      <c r="E879" s="146">
        <v>7</v>
      </c>
      <c r="F879" s="147">
        <v>896</v>
      </c>
      <c r="G879" s="148">
        <v>391.10399999999998</v>
      </c>
    </row>
    <row r="880" spans="1:7">
      <c r="A880" s="144">
        <v>39814</v>
      </c>
      <c r="B880" s="145" t="s">
        <v>294</v>
      </c>
      <c r="C880" s="145" t="s">
        <v>293</v>
      </c>
      <c r="D880" s="145" t="s">
        <v>292</v>
      </c>
      <c r="E880" s="146">
        <v>7</v>
      </c>
      <c r="F880" s="147">
        <v>2072</v>
      </c>
      <c r="G880" s="148">
        <v>749.64960000000008</v>
      </c>
    </row>
    <row r="881" spans="1:7">
      <c r="A881" s="144">
        <v>39814</v>
      </c>
      <c r="B881" s="145" t="s">
        <v>294</v>
      </c>
      <c r="C881" s="145" t="s">
        <v>293</v>
      </c>
      <c r="D881" s="145" t="s">
        <v>289</v>
      </c>
      <c r="E881" s="146">
        <v>9</v>
      </c>
      <c r="F881" s="147">
        <v>2034</v>
      </c>
      <c r="G881" s="148">
        <v>868.9248</v>
      </c>
    </row>
    <row r="882" spans="1:7">
      <c r="A882" s="144">
        <v>39814</v>
      </c>
      <c r="B882" s="145" t="s">
        <v>294</v>
      </c>
      <c r="C882" s="145" t="s">
        <v>293</v>
      </c>
      <c r="D882" s="145" t="s">
        <v>290</v>
      </c>
      <c r="E882" s="146">
        <v>10</v>
      </c>
      <c r="F882" s="147">
        <v>1430</v>
      </c>
      <c r="G882" s="148">
        <v>534.39099999999996</v>
      </c>
    </row>
    <row r="883" spans="1:7">
      <c r="A883" s="144">
        <v>39814</v>
      </c>
      <c r="B883" s="145" t="s">
        <v>295</v>
      </c>
      <c r="C883" s="145" t="s">
        <v>288</v>
      </c>
      <c r="D883" s="145" t="s">
        <v>292</v>
      </c>
      <c r="E883" s="146">
        <v>6</v>
      </c>
      <c r="F883" s="147">
        <v>1242</v>
      </c>
      <c r="G883" s="148">
        <v>496.67579999999998</v>
      </c>
    </row>
    <row r="884" spans="1:7">
      <c r="A884" s="144">
        <v>39814</v>
      </c>
      <c r="B884" s="145" t="s">
        <v>295</v>
      </c>
      <c r="C884" s="145" t="s">
        <v>288</v>
      </c>
      <c r="D884" s="145" t="s">
        <v>289</v>
      </c>
      <c r="E884" s="146">
        <v>8</v>
      </c>
      <c r="F884" s="147">
        <v>1024</v>
      </c>
      <c r="G884" s="148">
        <v>440.2176</v>
      </c>
    </row>
    <row r="885" spans="1:7">
      <c r="A885" s="144">
        <v>39814</v>
      </c>
      <c r="B885" s="145" t="s">
        <v>295</v>
      </c>
      <c r="C885" s="145" t="s">
        <v>288</v>
      </c>
      <c r="D885" s="145" t="s">
        <v>290</v>
      </c>
      <c r="E885" s="146">
        <v>8</v>
      </c>
      <c r="F885" s="147">
        <v>2232</v>
      </c>
      <c r="G885" s="148">
        <v>869.14080000000001</v>
      </c>
    </row>
    <row r="886" spans="1:7">
      <c r="A886" s="144">
        <v>39814</v>
      </c>
      <c r="B886" s="145" t="s">
        <v>295</v>
      </c>
      <c r="C886" s="145" t="s">
        <v>291</v>
      </c>
      <c r="D886" s="145" t="s">
        <v>292</v>
      </c>
      <c r="E886" s="146">
        <v>8</v>
      </c>
      <c r="F886" s="147">
        <v>1048</v>
      </c>
      <c r="G886" s="148">
        <v>351.39439999999996</v>
      </c>
    </row>
    <row r="887" spans="1:7">
      <c r="A887" s="144">
        <v>39814</v>
      </c>
      <c r="B887" s="145" t="s">
        <v>295</v>
      </c>
      <c r="C887" s="145" t="s">
        <v>291</v>
      </c>
      <c r="D887" s="145" t="s">
        <v>289</v>
      </c>
      <c r="E887" s="146">
        <v>10</v>
      </c>
      <c r="F887" s="147">
        <v>1110</v>
      </c>
      <c r="G887" s="148">
        <v>437.78399999999999</v>
      </c>
    </row>
    <row r="888" spans="1:7">
      <c r="A888" s="144">
        <v>39814</v>
      </c>
      <c r="B888" s="145" t="s">
        <v>295</v>
      </c>
      <c r="C888" s="145" t="s">
        <v>291</v>
      </c>
      <c r="D888" s="145" t="s">
        <v>290</v>
      </c>
      <c r="E888" s="146">
        <v>8</v>
      </c>
      <c r="F888" s="147">
        <v>1136</v>
      </c>
      <c r="G888" s="148">
        <v>353.9776</v>
      </c>
    </row>
    <row r="889" spans="1:7">
      <c r="A889" s="144">
        <v>39814</v>
      </c>
      <c r="B889" s="145" t="s">
        <v>295</v>
      </c>
      <c r="C889" s="145" t="s">
        <v>293</v>
      </c>
      <c r="D889" s="145" t="s">
        <v>292</v>
      </c>
      <c r="E889" s="146">
        <v>10</v>
      </c>
      <c r="F889" s="147">
        <v>2440</v>
      </c>
      <c r="G889" s="148">
        <v>798.61199999999997</v>
      </c>
    </row>
    <row r="890" spans="1:7">
      <c r="A890" s="144">
        <v>39814</v>
      </c>
      <c r="B890" s="145" t="s">
        <v>295</v>
      </c>
      <c r="C890" s="145" t="s">
        <v>293</v>
      </c>
      <c r="D890" s="145" t="s">
        <v>289</v>
      </c>
      <c r="E890" s="146">
        <v>8</v>
      </c>
      <c r="F890" s="147">
        <v>2216</v>
      </c>
      <c r="G890" s="148">
        <v>723.30240000000003</v>
      </c>
    </row>
    <row r="891" spans="1:7">
      <c r="A891" s="144">
        <v>39814</v>
      </c>
      <c r="B891" s="145" t="s">
        <v>295</v>
      </c>
      <c r="C891" s="145" t="s">
        <v>293</v>
      </c>
      <c r="D891" s="145" t="s">
        <v>290</v>
      </c>
      <c r="E891" s="146">
        <v>7</v>
      </c>
      <c r="F891" s="147">
        <v>1484</v>
      </c>
      <c r="G891" s="148">
        <v>493.72679999999997</v>
      </c>
    </row>
    <row r="892" spans="1:7">
      <c r="A892" s="144">
        <v>39814</v>
      </c>
      <c r="B892" s="145" t="s">
        <v>296</v>
      </c>
      <c r="C892" s="145" t="s">
        <v>288</v>
      </c>
      <c r="D892" s="145" t="s">
        <v>292</v>
      </c>
      <c r="E892" s="146">
        <v>6</v>
      </c>
      <c r="F892" s="147">
        <v>1032</v>
      </c>
      <c r="G892" s="148">
        <v>436.94880000000001</v>
      </c>
    </row>
    <row r="893" spans="1:7">
      <c r="A893" s="144">
        <v>39814</v>
      </c>
      <c r="B893" s="145" t="s">
        <v>296</v>
      </c>
      <c r="C893" s="145" t="s">
        <v>288</v>
      </c>
      <c r="D893" s="145" t="s">
        <v>289</v>
      </c>
      <c r="E893" s="146">
        <v>7</v>
      </c>
      <c r="F893" s="147">
        <v>1820</v>
      </c>
      <c r="G893" s="148">
        <v>596.41399999999999</v>
      </c>
    </row>
    <row r="894" spans="1:7">
      <c r="A894" s="144">
        <v>39814</v>
      </c>
      <c r="B894" s="145" t="s">
        <v>296</v>
      </c>
      <c r="C894" s="145" t="s">
        <v>288</v>
      </c>
      <c r="D894" s="145" t="s">
        <v>290</v>
      </c>
      <c r="E894" s="146">
        <v>6</v>
      </c>
      <c r="F894" s="147">
        <v>1560</v>
      </c>
      <c r="G894" s="148">
        <v>599.50799999999992</v>
      </c>
    </row>
    <row r="895" spans="1:7">
      <c r="A895" s="144">
        <v>39814</v>
      </c>
      <c r="B895" s="145" t="s">
        <v>296</v>
      </c>
      <c r="C895" s="145" t="s">
        <v>291</v>
      </c>
      <c r="D895" s="145" t="s">
        <v>292</v>
      </c>
      <c r="E895" s="146">
        <v>8</v>
      </c>
      <c r="F895" s="147">
        <v>2040</v>
      </c>
      <c r="G895" s="148">
        <v>687.68399999999997</v>
      </c>
    </row>
    <row r="896" spans="1:7">
      <c r="A896" s="144">
        <v>39814</v>
      </c>
      <c r="B896" s="145" t="s">
        <v>296</v>
      </c>
      <c r="C896" s="145" t="s">
        <v>291</v>
      </c>
      <c r="D896" s="145" t="s">
        <v>289</v>
      </c>
      <c r="E896" s="146">
        <v>6</v>
      </c>
      <c r="F896" s="147">
        <v>1740</v>
      </c>
      <c r="G896" s="148">
        <v>549.66600000000005</v>
      </c>
    </row>
    <row r="897" spans="1:7">
      <c r="A897" s="144">
        <v>39814</v>
      </c>
      <c r="B897" s="145" t="s">
        <v>296</v>
      </c>
      <c r="C897" s="145" t="s">
        <v>291</v>
      </c>
      <c r="D897" s="145" t="s">
        <v>290</v>
      </c>
      <c r="E897" s="146">
        <v>6</v>
      </c>
      <c r="F897" s="147">
        <v>636</v>
      </c>
      <c r="G897" s="148">
        <v>238.88159999999999</v>
      </c>
    </row>
    <row r="898" spans="1:7">
      <c r="A898" s="144">
        <v>39814</v>
      </c>
      <c r="B898" s="145" t="s">
        <v>296</v>
      </c>
      <c r="C898" s="145" t="s">
        <v>293</v>
      </c>
      <c r="D898" s="145" t="s">
        <v>292</v>
      </c>
      <c r="E898" s="146">
        <v>9</v>
      </c>
      <c r="F898" s="147">
        <v>2358</v>
      </c>
      <c r="G898" s="148">
        <v>1009.2239999999999</v>
      </c>
    </row>
    <row r="899" spans="1:7">
      <c r="A899" s="144">
        <v>39814</v>
      </c>
      <c r="B899" s="145" t="s">
        <v>296</v>
      </c>
      <c r="C899" s="145" t="s">
        <v>293</v>
      </c>
      <c r="D899" s="145" t="s">
        <v>289</v>
      </c>
      <c r="E899" s="146">
        <v>6</v>
      </c>
      <c r="F899" s="147">
        <v>1470</v>
      </c>
      <c r="G899" s="148">
        <v>584.61900000000003</v>
      </c>
    </row>
    <row r="900" spans="1:7">
      <c r="A900" s="144">
        <v>39814</v>
      </c>
      <c r="B900" s="145" t="s">
        <v>296</v>
      </c>
      <c r="C900" s="145" t="s">
        <v>293</v>
      </c>
      <c r="D900" s="145" t="s">
        <v>290</v>
      </c>
      <c r="E900" s="146">
        <v>9</v>
      </c>
      <c r="F900" s="147">
        <v>1053</v>
      </c>
      <c r="G900" s="148">
        <v>458.26559999999995</v>
      </c>
    </row>
    <row r="901" spans="1:7">
      <c r="A901" s="144">
        <v>39845</v>
      </c>
      <c r="B901" s="145" t="s">
        <v>287</v>
      </c>
      <c r="C901" s="145" t="s">
        <v>288</v>
      </c>
      <c r="D901" s="145" t="s">
        <v>292</v>
      </c>
      <c r="E901" s="146">
        <v>6</v>
      </c>
      <c r="F901" s="147">
        <v>1200</v>
      </c>
      <c r="G901" s="148">
        <v>515.52</v>
      </c>
    </row>
    <row r="902" spans="1:7">
      <c r="A902" s="144">
        <v>39845</v>
      </c>
      <c r="B902" s="145" t="s">
        <v>287</v>
      </c>
      <c r="C902" s="145" t="s">
        <v>288</v>
      </c>
      <c r="D902" s="145" t="s">
        <v>289</v>
      </c>
      <c r="E902" s="146">
        <v>9</v>
      </c>
      <c r="F902" s="147">
        <v>1980</v>
      </c>
      <c r="G902" s="148">
        <v>615.38400000000001</v>
      </c>
    </row>
    <row r="903" spans="1:7">
      <c r="A903" s="144">
        <v>39845</v>
      </c>
      <c r="B903" s="145" t="s">
        <v>287</v>
      </c>
      <c r="C903" s="145" t="s">
        <v>288</v>
      </c>
      <c r="D903" s="145" t="s">
        <v>290</v>
      </c>
      <c r="E903" s="146">
        <v>9</v>
      </c>
      <c r="F903" s="147">
        <v>1548</v>
      </c>
      <c r="G903" s="148">
        <v>580.5</v>
      </c>
    </row>
    <row r="904" spans="1:7">
      <c r="A904" s="144">
        <v>39845</v>
      </c>
      <c r="B904" s="145" t="s">
        <v>287</v>
      </c>
      <c r="C904" s="145" t="s">
        <v>291</v>
      </c>
      <c r="D904" s="145" t="s">
        <v>292</v>
      </c>
      <c r="E904" s="146">
        <v>9</v>
      </c>
      <c r="F904" s="147">
        <v>1278</v>
      </c>
      <c r="G904" s="148">
        <v>478.99440000000004</v>
      </c>
    </row>
    <row r="905" spans="1:7">
      <c r="A905" s="144">
        <v>39845</v>
      </c>
      <c r="B905" s="145" t="s">
        <v>287</v>
      </c>
      <c r="C905" s="145" t="s">
        <v>291</v>
      </c>
      <c r="D905" s="145" t="s">
        <v>289</v>
      </c>
      <c r="E905" s="146">
        <v>7</v>
      </c>
      <c r="F905" s="147">
        <v>1162</v>
      </c>
      <c r="G905" s="148">
        <v>350.11060000000003</v>
      </c>
    </row>
    <row r="906" spans="1:7">
      <c r="A906" s="144">
        <v>39845</v>
      </c>
      <c r="B906" s="145" t="s">
        <v>287</v>
      </c>
      <c r="C906" s="145" t="s">
        <v>291</v>
      </c>
      <c r="D906" s="145" t="s">
        <v>290</v>
      </c>
      <c r="E906" s="146">
        <v>7</v>
      </c>
      <c r="F906" s="147">
        <v>1638</v>
      </c>
      <c r="G906" s="148">
        <v>528.58259999999996</v>
      </c>
    </row>
    <row r="907" spans="1:7">
      <c r="A907" s="144">
        <v>39845</v>
      </c>
      <c r="B907" s="145" t="s">
        <v>287</v>
      </c>
      <c r="C907" s="145" t="s">
        <v>293</v>
      </c>
      <c r="D907" s="145" t="s">
        <v>292</v>
      </c>
      <c r="E907" s="146">
        <v>10</v>
      </c>
      <c r="F907" s="147">
        <v>2140</v>
      </c>
      <c r="G907" s="148">
        <v>910.35599999999999</v>
      </c>
    </row>
    <row r="908" spans="1:7">
      <c r="A908" s="144">
        <v>39845</v>
      </c>
      <c r="B908" s="145" t="s">
        <v>287</v>
      </c>
      <c r="C908" s="145" t="s">
        <v>293</v>
      </c>
      <c r="D908" s="145" t="s">
        <v>289</v>
      </c>
      <c r="E908" s="146">
        <v>7</v>
      </c>
      <c r="F908" s="147">
        <v>1813</v>
      </c>
      <c r="G908" s="148">
        <v>710.87729999999999</v>
      </c>
    </row>
    <row r="909" spans="1:7">
      <c r="A909" s="144">
        <v>39845</v>
      </c>
      <c r="B909" s="145" t="s">
        <v>287</v>
      </c>
      <c r="C909" s="145" t="s">
        <v>293</v>
      </c>
      <c r="D909" s="145" t="s">
        <v>290</v>
      </c>
      <c r="E909" s="146">
        <v>9</v>
      </c>
      <c r="F909" s="147">
        <v>1890</v>
      </c>
      <c r="G909" s="148">
        <v>656.01900000000001</v>
      </c>
    </row>
    <row r="910" spans="1:7">
      <c r="A910" s="144">
        <v>39845</v>
      </c>
      <c r="B910" s="145" t="s">
        <v>294</v>
      </c>
      <c r="C910" s="145" t="s">
        <v>288</v>
      </c>
      <c r="D910" s="145" t="s">
        <v>292</v>
      </c>
      <c r="E910" s="146">
        <v>7</v>
      </c>
      <c r="F910" s="147">
        <v>1113</v>
      </c>
      <c r="G910" s="148">
        <v>430.73099999999999</v>
      </c>
    </row>
    <row r="911" spans="1:7">
      <c r="A911" s="144">
        <v>39845</v>
      </c>
      <c r="B911" s="145" t="s">
        <v>294</v>
      </c>
      <c r="C911" s="145" t="s">
        <v>288</v>
      </c>
      <c r="D911" s="145" t="s">
        <v>289</v>
      </c>
      <c r="E911" s="146">
        <v>10</v>
      </c>
      <c r="F911" s="147">
        <v>2850</v>
      </c>
      <c r="G911" s="148">
        <v>921.12</v>
      </c>
    </row>
    <row r="912" spans="1:7">
      <c r="A912" s="144">
        <v>39845</v>
      </c>
      <c r="B912" s="145" t="s">
        <v>294</v>
      </c>
      <c r="C912" s="145" t="s">
        <v>288</v>
      </c>
      <c r="D912" s="145" t="s">
        <v>290</v>
      </c>
      <c r="E912" s="146">
        <v>7</v>
      </c>
      <c r="F912" s="147">
        <v>1827</v>
      </c>
      <c r="G912" s="148">
        <v>582.44759999999997</v>
      </c>
    </row>
    <row r="913" spans="1:7">
      <c r="A913" s="144">
        <v>39845</v>
      </c>
      <c r="B913" s="145" t="s">
        <v>294</v>
      </c>
      <c r="C913" s="145" t="s">
        <v>291</v>
      </c>
      <c r="D913" s="145" t="s">
        <v>292</v>
      </c>
      <c r="E913" s="146">
        <v>10</v>
      </c>
      <c r="F913" s="147">
        <v>2900</v>
      </c>
      <c r="G913" s="148">
        <v>1265.27</v>
      </c>
    </row>
    <row r="914" spans="1:7">
      <c r="A914" s="144">
        <v>39845</v>
      </c>
      <c r="B914" s="145" t="s">
        <v>294</v>
      </c>
      <c r="C914" s="145" t="s">
        <v>291</v>
      </c>
      <c r="D914" s="145" t="s">
        <v>289</v>
      </c>
      <c r="E914" s="146">
        <v>8</v>
      </c>
      <c r="F914" s="147">
        <v>1112</v>
      </c>
      <c r="G914" s="148">
        <v>371.964</v>
      </c>
    </row>
    <row r="915" spans="1:7">
      <c r="A915" s="144">
        <v>39845</v>
      </c>
      <c r="B915" s="145" t="s">
        <v>294</v>
      </c>
      <c r="C915" s="145" t="s">
        <v>291</v>
      </c>
      <c r="D915" s="145" t="s">
        <v>290</v>
      </c>
      <c r="E915" s="146">
        <v>9</v>
      </c>
      <c r="F915" s="147">
        <v>2043</v>
      </c>
      <c r="G915" s="148">
        <v>729.14670000000001</v>
      </c>
    </row>
    <row r="916" spans="1:7">
      <c r="A916" s="144">
        <v>39845</v>
      </c>
      <c r="B916" s="145" t="s">
        <v>294</v>
      </c>
      <c r="C916" s="145" t="s">
        <v>293</v>
      </c>
      <c r="D916" s="145" t="s">
        <v>292</v>
      </c>
      <c r="E916" s="146">
        <v>6</v>
      </c>
      <c r="F916" s="147">
        <v>768</v>
      </c>
      <c r="G916" s="148">
        <v>328.85760000000005</v>
      </c>
    </row>
    <row r="917" spans="1:7">
      <c r="A917" s="144">
        <v>39845</v>
      </c>
      <c r="B917" s="145" t="s">
        <v>294</v>
      </c>
      <c r="C917" s="145" t="s">
        <v>293</v>
      </c>
      <c r="D917" s="145" t="s">
        <v>289</v>
      </c>
      <c r="E917" s="146">
        <v>7</v>
      </c>
      <c r="F917" s="147">
        <v>882</v>
      </c>
      <c r="G917" s="148">
        <v>351.5652</v>
      </c>
    </row>
    <row r="918" spans="1:7">
      <c r="A918" s="144">
        <v>39845</v>
      </c>
      <c r="B918" s="145" t="s">
        <v>294</v>
      </c>
      <c r="C918" s="145" t="s">
        <v>293</v>
      </c>
      <c r="D918" s="145" t="s">
        <v>290</v>
      </c>
      <c r="E918" s="146">
        <v>9</v>
      </c>
      <c r="F918" s="147">
        <v>1773</v>
      </c>
      <c r="G918" s="148">
        <v>655.83270000000005</v>
      </c>
    </row>
    <row r="919" spans="1:7">
      <c r="A919" s="144">
        <v>39845</v>
      </c>
      <c r="B919" s="145" t="s">
        <v>295</v>
      </c>
      <c r="C919" s="145" t="s">
        <v>288</v>
      </c>
      <c r="D919" s="145" t="s">
        <v>292</v>
      </c>
      <c r="E919" s="146">
        <v>8</v>
      </c>
      <c r="F919" s="147">
        <v>1888</v>
      </c>
      <c r="G919" s="148">
        <v>673.82719999999995</v>
      </c>
    </row>
    <row r="920" spans="1:7">
      <c r="A920" s="144">
        <v>39845</v>
      </c>
      <c r="B920" s="145" t="s">
        <v>295</v>
      </c>
      <c r="C920" s="145" t="s">
        <v>288</v>
      </c>
      <c r="D920" s="145" t="s">
        <v>289</v>
      </c>
      <c r="E920" s="146">
        <v>7</v>
      </c>
      <c r="F920" s="147">
        <v>2100</v>
      </c>
      <c r="G920" s="148">
        <v>872.7600000000001</v>
      </c>
    </row>
    <row r="921" spans="1:7">
      <c r="A921" s="144">
        <v>39845</v>
      </c>
      <c r="B921" s="145" t="s">
        <v>295</v>
      </c>
      <c r="C921" s="145" t="s">
        <v>288</v>
      </c>
      <c r="D921" s="145" t="s">
        <v>290</v>
      </c>
      <c r="E921" s="146">
        <v>10</v>
      </c>
      <c r="F921" s="147">
        <v>1660</v>
      </c>
      <c r="G921" s="148">
        <v>644.57799999999997</v>
      </c>
    </row>
    <row r="922" spans="1:7">
      <c r="A922" s="144">
        <v>39845</v>
      </c>
      <c r="B922" s="145" t="s">
        <v>295</v>
      </c>
      <c r="C922" s="145" t="s">
        <v>291</v>
      </c>
      <c r="D922" s="145" t="s">
        <v>292</v>
      </c>
      <c r="E922" s="146">
        <v>9</v>
      </c>
      <c r="F922" s="147">
        <v>1197</v>
      </c>
      <c r="G922" s="148">
        <v>412.4862</v>
      </c>
    </row>
    <row r="923" spans="1:7">
      <c r="A923" s="144">
        <v>39845</v>
      </c>
      <c r="B923" s="145" t="s">
        <v>295</v>
      </c>
      <c r="C923" s="145" t="s">
        <v>291</v>
      </c>
      <c r="D923" s="145" t="s">
        <v>289</v>
      </c>
      <c r="E923" s="146">
        <v>10</v>
      </c>
      <c r="F923" s="147">
        <v>1350</v>
      </c>
      <c r="G923" s="148">
        <v>567.40499999999997</v>
      </c>
    </row>
    <row r="924" spans="1:7">
      <c r="A924" s="144">
        <v>39845</v>
      </c>
      <c r="B924" s="145" t="s">
        <v>295</v>
      </c>
      <c r="C924" s="145" t="s">
        <v>291</v>
      </c>
      <c r="D924" s="145" t="s">
        <v>290</v>
      </c>
      <c r="E924" s="146">
        <v>8</v>
      </c>
      <c r="F924" s="147">
        <v>2296</v>
      </c>
      <c r="G924" s="148">
        <v>784.77279999999996</v>
      </c>
    </row>
    <row r="925" spans="1:7">
      <c r="A925" s="144">
        <v>39845</v>
      </c>
      <c r="B925" s="145" t="s">
        <v>295</v>
      </c>
      <c r="C925" s="145" t="s">
        <v>293</v>
      </c>
      <c r="D925" s="145" t="s">
        <v>292</v>
      </c>
      <c r="E925" s="146">
        <v>10</v>
      </c>
      <c r="F925" s="147">
        <v>1470</v>
      </c>
      <c r="G925" s="148">
        <v>443.79300000000001</v>
      </c>
    </row>
    <row r="926" spans="1:7">
      <c r="A926" s="144">
        <v>39845</v>
      </c>
      <c r="B926" s="145" t="s">
        <v>295</v>
      </c>
      <c r="C926" s="145" t="s">
        <v>293</v>
      </c>
      <c r="D926" s="145" t="s">
        <v>289</v>
      </c>
      <c r="E926" s="146">
        <v>9</v>
      </c>
      <c r="F926" s="147">
        <v>2169</v>
      </c>
      <c r="G926" s="148">
        <v>935.05589999999995</v>
      </c>
    </row>
    <row r="927" spans="1:7">
      <c r="A927" s="144">
        <v>39845</v>
      </c>
      <c r="B927" s="145" t="s">
        <v>295</v>
      </c>
      <c r="C927" s="145" t="s">
        <v>293</v>
      </c>
      <c r="D927" s="145" t="s">
        <v>290</v>
      </c>
      <c r="E927" s="146">
        <v>9</v>
      </c>
      <c r="F927" s="147">
        <v>1008</v>
      </c>
      <c r="G927" s="148">
        <v>347.35680000000002</v>
      </c>
    </row>
    <row r="928" spans="1:7">
      <c r="A928" s="144">
        <v>39845</v>
      </c>
      <c r="B928" s="145" t="s">
        <v>296</v>
      </c>
      <c r="C928" s="145" t="s">
        <v>288</v>
      </c>
      <c r="D928" s="145" t="s">
        <v>292</v>
      </c>
      <c r="E928" s="146">
        <v>7</v>
      </c>
      <c r="F928" s="147">
        <v>1407</v>
      </c>
      <c r="G928" s="148">
        <v>577.99559999999997</v>
      </c>
    </row>
    <row r="929" spans="1:7">
      <c r="A929" s="144">
        <v>39845</v>
      </c>
      <c r="B929" s="145" t="s">
        <v>296</v>
      </c>
      <c r="C929" s="145" t="s">
        <v>288</v>
      </c>
      <c r="D929" s="145" t="s">
        <v>289</v>
      </c>
      <c r="E929" s="146">
        <v>7</v>
      </c>
      <c r="F929" s="147">
        <v>1785</v>
      </c>
      <c r="G929" s="148">
        <v>737.02649999999994</v>
      </c>
    </row>
    <row r="930" spans="1:7">
      <c r="A930" s="144">
        <v>39845</v>
      </c>
      <c r="B930" s="145" t="s">
        <v>296</v>
      </c>
      <c r="C930" s="145" t="s">
        <v>288</v>
      </c>
      <c r="D930" s="145" t="s">
        <v>290</v>
      </c>
      <c r="E930" s="146">
        <v>9</v>
      </c>
      <c r="F930" s="147">
        <v>1206</v>
      </c>
      <c r="G930" s="148">
        <v>363.9708</v>
      </c>
    </row>
    <row r="931" spans="1:7">
      <c r="A931" s="144">
        <v>39845</v>
      </c>
      <c r="B931" s="145" t="s">
        <v>296</v>
      </c>
      <c r="C931" s="145" t="s">
        <v>291</v>
      </c>
      <c r="D931" s="145" t="s">
        <v>292</v>
      </c>
      <c r="E931" s="146">
        <v>8</v>
      </c>
      <c r="F931" s="147">
        <v>2312</v>
      </c>
      <c r="G931" s="148">
        <v>985.14319999999998</v>
      </c>
    </row>
    <row r="932" spans="1:7">
      <c r="A932" s="144">
        <v>39845</v>
      </c>
      <c r="B932" s="145" t="s">
        <v>296</v>
      </c>
      <c r="C932" s="145" t="s">
        <v>291</v>
      </c>
      <c r="D932" s="145" t="s">
        <v>289</v>
      </c>
      <c r="E932" s="146">
        <v>9</v>
      </c>
      <c r="F932" s="147">
        <v>1179</v>
      </c>
      <c r="G932" s="148">
        <v>484.21530000000001</v>
      </c>
    </row>
    <row r="933" spans="1:7">
      <c r="A933" s="144">
        <v>39845</v>
      </c>
      <c r="B933" s="145" t="s">
        <v>296</v>
      </c>
      <c r="C933" s="145" t="s">
        <v>291</v>
      </c>
      <c r="D933" s="145" t="s">
        <v>290</v>
      </c>
      <c r="E933" s="146">
        <v>10</v>
      </c>
      <c r="F933" s="147">
        <v>1280</v>
      </c>
      <c r="G933" s="148">
        <v>460.41600000000005</v>
      </c>
    </row>
    <row r="934" spans="1:7">
      <c r="A934" s="144">
        <v>39845</v>
      </c>
      <c r="B934" s="145" t="s">
        <v>296</v>
      </c>
      <c r="C934" s="145" t="s">
        <v>293</v>
      </c>
      <c r="D934" s="145" t="s">
        <v>292</v>
      </c>
      <c r="E934" s="146">
        <v>9</v>
      </c>
      <c r="F934" s="147">
        <v>1278</v>
      </c>
      <c r="G934" s="148">
        <v>462.38040000000001</v>
      </c>
    </row>
    <row r="935" spans="1:7">
      <c r="A935" s="144">
        <v>39845</v>
      </c>
      <c r="B935" s="145" t="s">
        <v>296</v>
      </c>
      <c r="C935" s="145" t="s">
        <v>293</v>
      </c>
      <c r="D935" s="145" t="s">
        <v>289</v>
      </c>
      <c r="E935" s="146">
        <v>7</v>
      </c>
      <c r="F935" s="147">
        <v>1064</v>
      </c>
      <c r="G935" s="148">
        <v>423.15280000000001</v>
      </c>
    </row>
    <row r="936" spans="1:7">
      <c r="A936" s="144">
        <v>39845</v>
      </c>
      <c r="B936" s="145" t="s">
        <v>296</v>
      </c>
      <c r="C936" s="145" t="s">
        <v>293</v>
      </c>
      <c r="D936" s="145" t="s">
        <v>290</v>
      </c>
      <c r="E936" s="146">
        <v>10</v>
      </c>
      <c r="F936" s="147">
        <v>2250</v>
      </c>
      <c r="G936" s="148">
        <v>799.2</v>
      </c>
    </row>
    <row r="937" spans="1:7">
      <c r="A937" s="144">
        <v>39873</v>
      </c>
      <c r="B937" s="145" t="s">
        <v>287</v>
      </c>
      <c r="C937" s="145" t="s">
        <v>288</v>
      </c>
      <c r="D937" s="145" t="s">
        <v>292</v>
      </c>
      <c r="E937" s="146">
        <v>9</v>
      </c>
      <c r="F937" s="147">
        <v>2151</v>
      </c>
      <c r="G937" s="148">
        <v>647.45100000000002</v>
      </c>
    </row>
    <row r="938" spans="1:7">
      <c r="A938" s="144">
        <v>39873</v>
      </c>
      <c r="B938" s="145" t="s">
        <v>287</v>
      </c>
      <c r="C938" s="145" t="s">
        <v>288</v>
      </c>
      <c r="D938" s="145" t="s">
        <v>289</v>
      </c>
      <c r="E938" s="146">
        <v>8</v>
      </c>
      <c r="F938" s="147">
        <v>2392</v>
      </c>
      <c r="G938" s="148">
        <v>1069.9415999999999</v>
      </c>
    </row>
    <row r="939" spans="1:7">
      <c r="A939" s="144">
        <v>39873</v>
      </c>
      <c r="B939" s="145" t="s">
        <v>287</v>
      </c>
      <c r="C939" s="145" t="s">
        <v>288</v>
      </c>
      <c r="D939" s="145" t="s">
        <v>290</v>
      </c>
      <c r="E939" s="146">
        <v>6</v>
      </c>
      <c r="F939" s="147">
        <v>870</v>
      </c>
      <c r="G939" s="148">
        <v>376.88399999999996</v>
      </c>
    </row>
    <row r="940" spans="1:7">
      <c r="A940" s="144">
        <v>39873</v>
      </c>
      <c r="B940" s="145" t="s">
        <v>287</v>
      </c>
      <c r="C940" s="145" t="s">
        <v>291</v>
      </c>
      <c r="D940" s="145" t="s">
        <v>292</v>
      </c>
      <c r="E940" s="146">
        <v>6</v>
      </c>
      <c r="F940" s="147">
        <v>846</v>
      </c>
      <c r="G940" s="148">
        <v>307.60559999999998</v>
      </c>
    </row>
    <row r="941" spans="1:7">
      <c r="A941" s="144">
        <v>39873</v>
      </c>
      <c r="B941" s="145" t="s">
        <v>287</v>
      </c>
      <c r="C941" s="145" t="s">
        <v>291</v>
      </c>
      <c r="D941" s="145" t="s">
        <v>289</v>
      </c>
      <c r="E941" s="146">
        <v>6</v>
      </c>
      <c r="F941" s="147">
        <v>1032</v>
      </c>
      <c r="G941" s="148">
        <v>367.59840000000003</v>
      </c>
    </row>
    <row r="942" spans="1:7">
      <c r="A942" s="144">
        <v>39873</v>
      </c>
      <c r="B942" s="145" t="s">
        <v>287</v>
      </c>
      <c r="C942" s="145" t="s">
        <v>291</v>
      </c>
      <c r="D942" s="145" t="s">
        <v>290</v>
      </c>
      <c r="E942" s="146">
        <v>10</v>
      </c>
      <c r="F942" s="147">
        <v>1490</v>
      </c>
      <c r="G942" s="148">
        <v>487.23</v>
      </c>
    </row>
    <row r="943" spans="1:7">
      <c r="A943" s="144">
        <v>39873</v>
      </c>
      <c r="B943" s="145" t="s">
        <v>287</v>
      </c>
      <c r="C943" s="145" t="s">
        <v>293</v>
      </c>
      <c r="D943" s="145" t="s">
        <v>292</v>
      </c>
      <c r="E943" s="146">
        <v>8</v>
      </c>
      <c r="F943" s="147">
        <v>1872</v>
      </c>
      <c r="G943" s="148">
        <v>842.02559999999994</v>
      </c>
    </row>
    <row r="944" spans="1:7">
      <c r="A944" s="144">
        <v>39873</v>
      </c>
      <c r="B944" s="145" t="s">
        <v>287</v>
      </c>
      <c r="C944" s="145" t="s">
        <v>293</v>
      </c>
      <c r="D944" s="145" t="s">
        <v>289</v>
      </c>
      <c r="E944" s="146">
        <v>10</v>
      </c>
      <c r="F944" s="147">
        <v>2530</v>
      </c>
      <c r="G944" s="148">
        <v>986.44700000000012</v>
      </c>
    </row>
    <row r="945" spans="1:7">
      <c r="A945" s="144">
        <v>39873</v>
      </c>
      <c r="B945" s="145" t="s">
        <v>287</v>
      </c>
      <c r="C945" s="145" t="s">
        <v>293</v>
      </c>
      <c r="D945" s="145" t="s">
        <v>290</v>
      </c>
      <c r="E945" s="146">
        <v>6</v>
      </c>
      <c r="F945" s="147">
        <v>660</v>
      </c>
      <c r="G945" s="148">
        <v>277.39800000000002</v>
      </c>
    </row>
    <row r="946" spans="1:7">
      <c r="A946" s="144">
        <v>39873</v>
      </c>
      <c r="B946" s="145" t="s">
        <v>294</v>
      </c>
      <c r="C946" s="145" t="s">
        <v>288</v>
      </c>
      <c r="D946" s="145" t="s">
        <v>292</v>
      </c>
      <c r="E946" s="146">
        <v>10</v>
      </c>
      <c r="F946" s="147">
        <v>2020</v>
      </c>
      <c r="G946" s="148">
        <v>726.39199999999994</v>
      </c>
    </row>
    <row r="947" spans="1:7">
      <c r="A947" s="144">
        <v>39873</v>
      </c>
      <c r="B947" s="145" t="s">
        <v>294</v>
      </c>
      <c r="C947" s="145" t="s">
        <v>288</v>
      </c>
      <c r="D947" s="145" t="s">
        <v>289</v>
      </c>
      <c r="E947" s="146">
        <v>10</v>
      </c>
      <c r="F947" s="147">
        <v>2070</v>
      </c>
      <c r="G947" s="148">
        <v>683.51400000000001</v>
      </c>
    </row>
    <row r="948" spans="1:7">
      <c r="A948" s="144">
        <v>39873</v>
      </c>
      <c r="B948" s="145" t="s">
        <v>294</v>
      </c>
      <c r="C948" s="145" t="s">
        <v>288</v>
      </c>
      <c r="D948" s="145" t="s">
        <v>290</v>
      </c>
      <c r="E948" s="146">
        <v>9</v>
      </c>
      <c r="F948" s="147">
        <v>2277</v>
      </c>
      <c r="G948" s="148">
        <v>852.96420000000001</v>
      </c>
    </row>
    <row r="949" spans="1:7">
      <c r="A949" s="144">
        <v>39873</v>
      </c>
      <c r="B949" s="145" t="s">
        <v>294</v>
      </c>
      <c r="C949" s="145" t="s">
        <v>291</v>
      </c>
      <c r="D949" s="145" t="s">
        <v>292</v>
      </c>
      <c r="E949" s="146">
        <v>6</v>
      </c>
      <c r="F949" s="147">
        <v>642</v>
      </c>
      <c r="G949" s="148">
        <v>209.292</v>
      </c>
    </row>
    <row r="950" spans="1:7">
      <c r="A950" s="144">
        <v>39873</v>
      </c>
      <c r="B950" s="145" t="s">
        <v>294</v>
      </c>
      <c r="C950" s="145" t="s">
        <v>291</v>
      </c>
      <c r="D950" s="145" t="s">
        <v>289</v>
      </c>
      <c r="E950" s="146">
        <v>8</v>
      </c>
      <c r="F950" s="147">
        <v>1448</v>
      </c>
      <c r="G950" s="148">
        <v>455.54079999999999</v>
      </c>
    </row>
    <row r="951" spans="1:7">
      <c r="A951" s="144">
        <v>39873</v>
      </c>
      <c r="B951" s="145" t="s">
        <v>294</v>
      </c>
      <c r="C951" s="145" t="s">
        <v>291</v>
      </c>
      <c r="D951" s="145" t="s">
        <v>290</v>
      </c>
      <c r="E951" s="146">
        <v>6</v>
      </c>
      <c r="F951" s="147">
        <v>1014</v>
      </c>
      <c r="G951" s="148">
        <v>316.26659999999998</v>
      </c>
    </row>
    <row r="952" spans="1:7">
      <c r="A952" s="144">
        <v>39873</v>
      </c>
      <c r="B952" s="145" t="s">
        <v>294</v>
      </c>
      <c r="C952" s="145" t="s">
        <v>293</v>
      </c>
      <c r="D952" s="145" t="s">
        <v>292</v>
      </c>
      <c r="E952" s="146">
        <v>9</v>
      </c>
      <c r="F952" s="147">
        <v>2502</v>
      </c>
      <c r="G952" s="148">
        <v>754.35299999999995</v>
      </c>
    </row>
    <row r="953" spans="1:7">
      <c r="A953" s="144">
        <v>39873</v>
      </c>
      <c r="B953" s="145" t="s">
        <v>294</v>
      </c>
      <c r="C953" s="145" t="s">
        <v>293</v>
      </c>
      <c r="D953" s="145" t="s">
        <v>289</v>
      </c>
      <c r="E953" s="146">
        <v>9</v>
      </c>
      <c r="F953" s="147">
        <v>1422</v>
      </c>
      <c r="G953" s="148">
        <v>578.75399999999991</v>
      </c>
    </row>
    <row r="954" spans="1:7">
      <c r="A954" s="144">
        <v>39873</v>
      </c>
      <c r="B954" s="145" t="s">
        <v>294</v>
      </c>
      <c r="C954" s="145" t="s">
        <v>293</v>
      </c>
      <c r="D954" s="145" t="s">
        <v>290</v>
      </c>
      <c r="E954" s="146">
        <v>9</v>
      </c>
      <c r="F954" s="147">
        <v>2673</v>
      </c>
      <c r="G954" s="148">
        <v>1150.7265</v>
      </c>
    </row>
    <row r="955" spans="1:7">
      <c r="A955" s="144">
        <v>39873</v>
      </c>
      <c r="B955" s="145" t="s">
        <v>295</v>
      </c>
      <c r="C955" s="145" t="s">
        <v>288</v>
      </c>
      <c r="D955" s="145" t="s">
        <v>292</v>
      </c>
      <c r="E955" s="146">
        <v>8</v>
      </c>
      <c r="F955" s="147">
        <v>984</v>
      </c>
      <c r="G955" s="148">
        <v>320.48879999999997</v>
      </c>
    </row>
    <row r="956" spans="1:7">
      <c r="A956" s="144">
        <v>39873</v>
      </c>
      <c r="B956" s="145" t="s">
        <v>295</v>
      </c>
      <c r="C956" s="145" t="s">
        <v>288</v>
      </c>
      <c r="D956" s="145" t="s">
        <v>289</v>
      </c>
      <c r="E956" s="146">
        <v>7</v>
      </c>
      <c r="F956" s="147">
        <v>1904</v>
      </c>
      <c r="G956" s="148">
        <v>584.33760000000007</v>
      </c>
    </row>
    <row r="957" spans="1:7">
      <c r="A957" s="144">
        <v>39873</v>
      </c>
      <c r="B957" s="145" t="s">
        <v>295</v>
      </c>
      <c r="C957" s="145" t="s">
        <v>288</v>
      </c>
      <c r="D957" s="145" t="s">
        <v>290</v>
      </c>
      <c r="E957" s="146">
        <v>7</v>
      </c>
      <c r="F957" s="147">
        <v>1925</v>
      </c>
      <c r="G957" s="148">
        <v>696.46500000000003</v>
      </c>
    </row>
    <row r="958" spans="1:7">
      <c r="A958" s="144">
        <v>39873</v>
      </c>
      <c r="B958" s="145" t="s">
        <v>295</v>
      </c>
      <c r="C958" s="145" t="s">
        <v>291</v>
      </c>
      <c r="D958" s="145" t="s">
        <v>292</v>
      </c>
      <c r="E958" s="146">
        <v>8</v>
      </c>
      <c r="F958" s="147">
        <v>2400</v>
      </c>
      <c r="G958" s="148">
        <v>739.92000000000007</v>
      </c>
    </row>
    <row r="959" spans="1:7">
      <c r="A959" s="144">
        <v>39873</v>
      </c>
      <c r="B959" s="145" t="s">
        <v>295</v>
      </c>
      <c r="C959" s="145" t="s">
        <v>291</v>
      </c>
      <c r="D959" s="145" t="s">
        <v>289</v>
      </c>
      <c r="E959" s="146">
        <v>10</v>
      </c>
      <c r="F959" s="147">
        <v>1130</v>
      </c>
      <c r="G959" s="148">
        <v>496.97400000000005</v>
      </c>
    </row>
    <row r="960" spans="1:7">
      <c r="A960" s="144">
        <v>39873</v>
      </c>
      <c r="B960" s="145" t="s">
        <v>295</v>
      </c>
      <c r="C960" s="145" t="s">
        <v>291</v>
      </c>
      <c r="D960" s="145" t="s">
        <v>290</v>
      </c>
      <c r="E960" s="146">
        <v>7</v>
      </c>
      <c r="F960" s="147">
        <v>1190</v>
      </c>
      <c r="G960" s="148">
        <v>426.73399999999998</v>
      </c>
    </row>
    <row r="961" spans="1:7">
      <c r="A961" s="144">
        <v>39873</v>
      </c>
      <c r="B961" s="145" t="s">
        <v>295</v>
      </c>
      <c r="C961" s="145" t="s">
        <v>293</v>
      </c>
      <c r="D961" s="145" t="s">
        <v>292</v>
      </c>
      <c r="E961" s="146">
        <v>6</v>
      </c>
      <c r="F961" s="147">
        <v>696</v>
      </c>
      <c r="G961" s="148">
        <v>261.06959999999998</v>
      </c>
    </row>
    <row r="962" spans="1:7">
      <c r="A962" s="144">
        <v>39873</v>
      </c>
      <c r="B962" s="145" t="s">
        <v>295</v>
      </c>
      <c r="C962" s="145" t="s">
        <v>293</v>
      </c>
      <c r="D962" s="145" t="s">
        <v>289</v>
      </c>
      <c r="E962" s="146">
        <v>8</v>
      </c>
      <c r="F962" s="147">
        <v>1072</v>
      </c>
      <c r="G962" s="148">
        <v>366.94560000000001</v>
      </c>
    </row>
    <row r="963" spans="1:7">
      <c r="A963" s="144">
        <v>39873</v>
      </c>
      <c r="B963" s="145" t="s">
        <v>295</v>
      </c>
      <c r="C963" s="145" t="s">
        <v>293</v>
      </c>
      <c r="D963" s="145" t="s">
        <v>290</v>
      </c>
      <c r="E963" s="146">
        <v>10</v>
      </c>
      <c r="F963" s="147">
        <v>2060</v>
      </c>
      <c r="G963" s="148">
        <v>918.76</v>
      </c>
    </row>
    <row r="964" spans="1:7">
      <c r="A964" s="144">
        <v>39873</v>
      </c>
      <c r="B964" s="145" t="s">
        <v>296</v>
      </c>
      <c r="C964" s="145" t="s">
        <v>288</v>
      </c>
      <c r="D964" s="145" t="s">
        <v>292</v>
      </c>
      <c r="E964" s="146">
        <v>6</v>
      </c>
      <c r="F964" s="147">
        <v>1452</v>
      </c>
      <c r="G964" s="148">
        <v>637.28280000000007</v>
      </c>
    </row>
    <row r="965" spans="1:7">
      <c r="A965" s="144">
        <v>39873</v>
      </c>
      <c r="B965" s="145" t="s">
        <v>296</v>
      </c>
      <c r="C965" s="145" t="s">
        <v>288</v>
      </c>
      <c r="D965" s="145" t="s">
        <v>289</v>
      </c>
      <c r="E965" s="146">
        <v>6</v>
      </c>
      <c r="F965" s="147">
        <v>1464</v>
      </c>
      <c r="G965" s="148">
        <v>618.24720000000002</v>
      </c>
    </row>
    <row r="966" spans="1:7">
      <c r="A966" s="144">
        <v>39873</v>
      </c>
      <c r="B966" s="145" t="s">
        <v>296</v>
      </c>
      <c r="C966" s="145" t="s">
        <v>288</v>
      </c>
      <c r="D966" s="145" t="s">
        <v>290</v>
      </c>
      <c r="E966" s="146">
        <v>10</v>
      </c>
      <c r="F966" s="147">
        <v>1420</v>
      </c>
      <c r="G966" s="148">
        <v>456.67199999999997</v>
      </c>
    </row>
    <row r="967" spans="1:7">
      <c r="A967" s="144">
        <v>39873</v>
      </c>
      <c r="B967" s="145" t="s">
        <v>296</v>
      </c>
      <c r="C967" s="145" t="s">
        <v>291</v>
      </c>
      <c r="D967" s="145" t="s">
        <v>292</v>
      </c>
      <c r="E967" s="146">
        <v>9</v>
      </c>
      <c r="F967" s="147">
        <v>2610</v>
      </c>
      <c r="G967" s="148">
        <v>1041.3900000000001</v>
      </c>
    </row>
    <row r="968" spans="1:7">
      <c r="A968" s="144">
        <v>39873</v>
      </c>
      <c r="B968" s="145" t="s">
        <v>296</v>
      </c>
      <c r="C968" s="145" t="s">
        <v>291</v>
      </c>
      <c r="D968" s="145" t="s">
        <v>289</v>
      </c>
      <c r="E968" s="146">
        <v>6</v>
      </c>
      <c r="F968" s="147">
        <v>1734</v>
      </c>
      <c r="G968" s="148">
        <v>560.42880000000002</v>
      </c>
    </row>
    <row r="969" spans="1:7">
      <c r="A969" s="144">
        <v>39873</v>
      </c>
      <c r="B969" s="145" t="s">
        <v>296</v>
      </c>
      <c r="C969" s="145" t="s">
        <v>291</v>
      </c>
      <c r="D969" s="145" t="s">
        <v>290</v>
      </c>
      <c r="E969" s="146">
        <v>9</v>
      </c>
      <c r="F969" s="147">
        <v>2475</v>
      </c>
      <c r="G969" s="148">
        <v>780.12</v>
      </c>
    </row>
    <row r="970" spans="1:7">
      <c r="A970" s="144">
        <v>39873</v>
      </c>
      <c r="B970" s="145" t="s">
        <v>296</v>
      </c>
      <c r="C970" s="145" t="s">
        <v>293</v>
      </c>
      <c r="D970" s="145" t="s">
        <v>292</v>
      </c>
      <c r="E970" s="146">
        <v>10</v>
      </c>
      <c r="F970" s="147">
        <v>1740</v>
      </c>
      <c r="G970" s="148">
        <v>636.14400000000001</v>
      </c>
    </row>
    <row r="971" spans="1:7">
      <c r="A971" s="144">
        <v>39873</v>
      </c>
      <c r="B971" s="145" t="s">
        <v>296</v>
      </c>
      <c r="C971" s="145" t="s">
        <v>293</v>
      </c>
      <c r="D971" s="145" t="s">
        <v>289</v>
      </c>
      <c r="E971" s="146">
        <v>8</v>
      </c>
      <c r="F971" s="147">
        <v>2392</v>
      </c>
      <c r="G971" s="148">
        <v>834.80799999999999</v>
      </c>
    </row>
    <row r="972" spans="1:7">
      <c r="A972" s="144">
        <v>39873</v>
      </c>
      <c r="B972" s="145" t="s">
        <v>296</v>
      </c>
      <c r="C972" s="145" t="s">
        <v>293</v>
      </c>
      <c r="D972" s="145" t="s">
        <v>290</v>
      </c>
      <c r="E972" s="146">
        <v>10</v>
      </c>
      <c r="F972" s="147">
        <v>2650</v>
      </c>
      <c r="G972" s="148">
        <v>1113.53</v>
      </c>
    </row>
    <row r="973" spans="1:7">
      <c r="A973" s="144">
        <v>39904</v>
      </c>
      <c r="B973" s="145" t="s">
        <v>287</v>
      </c>
      <c r="C973" s="145" t="s">
        <v>288</v>
      </c>
      <c r="D973" s="145" t="s">
        <v>292</v>
      </c>
      <c r="E973" s="146">
        <v>9</v>
      </c>
      <c r="F973" s="147">
        <v>1665</v>
      </c>
      <c r="G973" s="148">
        <v>719.44650000000001</v>
      </c>
    </row>
    <row r="974" spans="1:7">
      <c r="A974" s="144">
        <v>39904</v>
      </c>
      <c r="B974" s="145" t="s">
        <v>287</v>
      </c>
      <c r="C974" s="145" t="s">
        <v>288</v>
      </c>
      <c r="D974" s="145" t="s">
        <v>289</v>
      </c>
      <c r="E974" s="146">
        <v>9</v>
      </c>
      <c r="F974" s="147">
        <v>972</v>
      </c>
      <c r="G974" s="148">
        <v>374.31720000000001</v>
      </c>
    </row>
    <row r="975" spans="1:7">
      <c r="A975" s="144">
        <v>39904</v>
      </c>
      <c r="B975" s="145" t="s">
        <v>287</v>
      </c>
      <c r="C975" s="145" t="s">
        <v>288</v>
      </c>
      <c r="D975" s="145" t="s">
        <v>290</v>
      </c>
      <c r="E975" s="146">
        <v>7</v>
      </c>
      <c r="F975" s="147">
        <v>1638</v>
      </c>
      <c r="G975" s="148">
        <v>607.69799999999998</v>
      </c>
    </row>
    <row r="976" spans="1:7">
      <c r="A976" s="144">
        <v>39904</v>
      </c>
      <c r="B976" s="145" t="s">
        <v>287</v>
      </c>
      <c r="C976" s="145" t="s">
        <v>291</v>
      </c>
      <c r="D976" s="145" t="s">
        <v>292</v>
      </c>
      <c r="E976" s="146">
        <v>8</v>
      </c>
      <c r="F976" s="147">
        <v>2112</v>
      </c>
      <c r="G976" s="148">
        <v>915.76319999999998</v>
      </c>
    </row>
    <row r="977" spans="1:7">
      <c r="A977" s="144">
        <v>39904</v>
      </c>
      <c r="B977" s="145" t="s">
        <v>287</v>
      </c>
      <c r="C977" s="145" t="s">
        <v>291</v>
      </c>
      <c r="D977" s="145" t="s">
        <v>289</v>
      </c>
      <c r="E977" s="146">
        <v>7</v>
      </c>
      <c r="F977" s="147">
        <v>1421</v>
      </c>
      <c r="G977" s="148">
        <v>482.00319999999999</v>
      </c>
    </row>
    <row r="978" spans="1:7">
      <c r="A978" s="144">
        <v>39904</v>
      </c>
      <c r="B978" s="145" t="s">
        <v>287</v>
      </c>
      <c r="C978" s="145" t="s">
        <v>291</v>
      </c>
      <c r="D978" s="145" t="s">
        <v>290</v>
      </c>
      <c r="E978" s="146">
        <v>7</v>
      </c>
      <c r="F978" s="147">
        <v>1015</v>
      </c>
      <c r="G978" s="148">
        <v>406.40600000000001</v>
      </c>
    </row>
    <row r="979" spans="1:7">
      <c r="A979" s="144">
        <v>39904</v>
      </c>
      <c r="B979" s="145" t="s">
        <v>287</v>
      </c>
      <c r="C979" s="145" t="s">
        <v>293</v>
      </c>
      <c r="D979" s="145" t="s">
        <v>292</v>
      </c>
      <c r="E979" s="146">
        <v>6</v>
      </c>
      <c r="F979" s="147">
        <v>648</v>
      </c>
      <c r="G979" s="148">
        <v>290.56319999999999</v>
      </c>
    </row>
    <row r="980" spans="1:7">
      <c r="A980" s="144">
        <v>39904</v>
      </c>
      <c r="B980" s="145" t="s">
        <v>287</v>
      </c>
      <c r="C980" s="145" t="s">
        <v>293</v>
      </c>
      <c r="D980" s="145" t="s">
        <v>289</v>
      </c>
      <c r="E980" s="146">
        <v>7</v>
      </c>
      <c r="F980" s="147">
        <v>826</v>
      </c>
      <c r="G980" s="148">
        <v>314.29300000000001</v>
      </c>
    </row>
    <row r="981" spans="1:7">
      <c r="A981" s="144">
        <v>39904</v>
      </c>
      <c r="B981" s="145" t="s">
        <v>287</v>
      </c>
      <c r="C981" s="145" t="s">
        <v>293</v>
      </c>
      <c r="D981" s="145" t="s">
        <v>290</v>
      </c>
      <c r="E981" s="146">
        <v>8</v>
      </c>
      <c r="F981" s="147">
        <v>1736</v>
      </c>
      <c r="G981" s="148">
        <v>689.53920000000005</v>
      </c>
    </row>
    <row r="982" spans="1:7">
      <c r="A982" s="144">
        <v>39904</v>
      </c>
      <c r="B982" s="145" t="s">
        <v>294</v>
      </c>
      <c r="C982" s="145" t="s">
        <v>288</v>
      </c>
      <c r="D982" s="145" t="s">
        <v>292</v>
      </c>
      <c r="E982" s="146">
        <v>6</v>
      </c>
      <c r="F982" s="147">
        <v>984</v>
      </c>
      <c r="G982" s="148">
        <v>399.99599999999998</v>
      </c>
    </row>
    <row r="983" spans="1:7">
      <c r="A983" s="144">
        <v>39904</v>
      </c>
      <c r="B983" s="145" t="s">
        <v>294</v>
      </c>
      <c r="C983" s="145" t="s">
        <v>288</v>
      </c>
      <c r="D983" s="145" t="s">
        <v>289</v>
      </c>
      <c r="E983" s="146">
        <v>6</v>
      </c>
      <c r="F983" s="147">
        <v>984</v>
      </c>
      <c r="G983" s="148">
        <v>432.86160000000001</v>
      </c>
    </row>
    <row r="984" spans="1:7">
      <c r="A984" s="144">
        <v>39904</v>
      </c>
      <c r="B984" s="145" t="s">
        <v>294</v>
      </c>
      <c r="C984" s="145" t="s">
        <v>288</v>
      </c>
      <c r="D984" s="145" t="s">
        <v>290</v>
      </c>
      <c r="E984" s="146">
        <v>8</v>
      </c>
      <c r="F984" s="147">
        <v>1208</v>
      </c>
      <c r="G984" s="148">
        <v>385.83520000000004</v>
      </c>
    </row>
    <row r="985" spans="1:7">
      <c r="A985" s="144">
        <v>39904</v>
      </c>
      <c r="B985" s="145" t="s">
        <v>294</v>
      </c>
      <c r="C985" s="145" t="s">
        <v>291</v>
      </c>
      <c r="D985" s="145" t="s">
        <v>292</v>
      </c>
      <c r="E985" s="146">
        <v>7</v>
      </c>
      <c r="F985" s="147">
        <v>1232</v>
      </c>
      <c r="G985" s="148">
        <v>496.74239999999998</v>
      </c>
    </row>
    <row r="986" spans="1:7">
      <c r="A986" s="144">
        <v>39904</v>
      </c>
      <c r="B986" s="145" t="s">
        <v>294</v>
      </c>
      <c r="C986" s="145" t="s">
        <v>291</v>
      </c>
      <c r="D986" s="145" t="s">
        <v>289</v>
      </c>
      <c r="E986" s="146">
        <v>8</v>
      </c>
      <c r="F986" s="147">
        <v>2344</v>
      </c>
      <c r="G986" s="148">
        <v>1008.3888000000001</v>
      </c>
    </row>
    <row r="987" spans="1:7">
      <c r="A987" s="144">
        <v>39904</v>
      </c>
      <c r="B987" s="145" t="s">
        <v>294</v>
      </c>
      <c r="C987" s="145" t="s">
        <v>291</v>
      </c>
      <c r="D987" s="145" t="s">
        <v>290</v>
      </c>
      <c r="E987" s="146">
        <v>6</v>
      </c>
      <c r="F987" s="147">
        <v>816</v>
      </c>
      <c r="G987" s="148">
        <v>260.54879999999997</v>
      </c>
    </row>
    <row r="988" spans="1:7">
      <c r="A988" s="144">
        <v>39904</v>
      </c>
      <c r="B988" s="145" t="s">
        <v>294</v>
      </c>
      <c r="C988" s="145" t="s">
        <v>293</v>
      </c>
      <c r="D988" s="145" t="s">
        <v>292</v>
      </c>
      <c r="E988" s="146">
        <v>9</v>
      </c>
      <c r="F988" s="147">
        <v>1098</v>
      </c>
      <c r="G988" s="148">
        <v>417.1302</v>
      </c>
    </row>
    <row r="989" spans="1:7">
      <c r="A989" s="144">
        <v>39904</v>
      </c>
      <c r="B989" s="145" t="s">
        <v>294</v>
      </c>
      <c r="C989" s="145" t="s">
        <v>293</v>
      </c>
      <c r="D989" s="145" t="s">
        <v>289</v>
      </c>
      <c r="E989" s="146">
        <v>8</v>
      </c>
      <c r="F989" s="147">
        <v>1672</v>
      </c>
      <c r="G989" s="148">
        <v>575.33519999999999</v>
      </c>
    </row>
    <row r="990" spans="1:7">
      <c r="A990" s="144">
        <v>39904</v>
      </c>
      <c r="B990" s="145" t="s">
        <v>294</v>
      </c>
      <c r="C990" s="145" t="s">
        <v>293</v>
      </c>
      <c r="D990" s="145" t="s">
        <v>290</v>
      </c>
      <c r="E990" s="146">
        <v>7</v>
      </c>
      <c r="F990" s="147">
        <v>1022</v>
      </c>
      <c r="G990" s="148">
        <v>449.16899999999998</v>
      </c>
    </row>
    <row r="991" spans="1:7">
      <c r="A991" s="144">
        <v>39904</v>
      </c>
      <c r="B991" s="145" t="s">
        <v>295</v>
      </c>
      <c r="C991" s="145" t="s">
        <v>288</v>
      </c>
      <c r="D991" s="145" t="s">
        <v>292</v>
      </c>
      <c r="E991" s="146">
        <v>6</v>
      </c>
      <c r="F991" s="147">
        <v>1146</v>
      </c>
      <c r="G991" s="148">
        <v>508.93860000000001</v>
      </c>
    </row>
    <row r="992" spans="1:7">
      <c r="A992" s="144">
        <v>39904</v>
      </c>
      <c r="B992" s="145" t="s">
        <v>295</v>
      </c>
      <c r="C992" s="145" t="s">
        <v>288</v>
      </c>
      <c r="D992" s="145" t="s">
        <v>289</v>
      </c>
      <c r="E992" s="146">
        <v>9</v>
      </c>
      <c r="F992" s="147">
        <v>2079</v>
      </c>
      <c r="G992" s="148">
        <v>922.66019999999992</v>
      </c>
    </row>
    <row r="993" spans="1:7">
      <c r="A993" s="144">
        <v>39904</v>
      </c>
      <c r="B993" s="145" t="s">
        <v>295</v>
      </c>
      <c r="C993" s="145" t="s">
        <v>288</v>
      </c>
      <c r="D993" s="145" t="s">
        <v>290</v>
      </c>
      <c r="E993" s="146">
        <v>9</v>
      </c>
      <c r="F993" s="147">
        <v>1980</v>
      </c>
      <c r="G993" s="148">
        <v>849.22199999999998</v>
      </c>
    </row>
    <row r="994" spans="1:7">
      <c r="A994" s="144">
        <v>39904</v>
      </c>
      <c r="B994" s="145" t="s">
        <v>295</v>
      </c>
      <c r="C994" s="145" t="s">
        <v>291</v>
      </c>
      <c r="D994" s="145" t="s">
        <v>292</v>
      </c>
      <c r="E994" s="146">
        <v>7</v>
      </c>
      <c r="F994" s="147">
        <v>2044</v>
      </c>
      <c r="G994" s="148">
        <v>671.45400000000006</v>
      </c>
    </row>
    <row r="995" spans="1:7">
      <c r="A995" s="144">
        <v>39904</v>
      </c>
      <c r="B995" s="145" t="s">
        <v>295</v>
      </c>
      <c r="C995" s="145" t="s">
        <v>291</v>
      </c>
      <c r="D995" s="145" t="s">
        <v>289</v>
      </c>
      <c r="E995" s="146">
        <v>10</v>
      </c>
      <c r="F995" s="147">
        <v>2930</v>
      </c>
      <c r="G995" s="148">
        <v>1014.0730000000001</v>
      </c>
    </row>
    <row r="996" spans="1:7">
      <c r="A996" s="144">
        <v>39904</v>
      </c>
      <c r="B996" s="145" t="s">
        <v>295</v>
      </c>
      <c r="C996" s="145" t="s">
        <v>291</v>
      </c>
      <c r="D996" s="145" t="s">
        <v>290</v>
      </c>
      <c r="E996" s="146">
        <v>8</v>
      </c>
      <c r="F996" s="147">
        <v>984</v>
      </c>
      <c r="G996" s="148">
        <v>418.00319999999999</v>
      </c>
    </row>
    <row r="997" spans="1:7">
      <c r="A997" s="144">
        <v>39904</v>
      </c>
      <c r="B997" s="145" t="s">
        <v>295</v>
      </c>
      <c r="C997" s="145" t="s">
        <v>293</v>
      </c>
      <c r="D997" s="145" t="s">
        <v>292</v>
      </c>
      <c r="E997" s="146">
        <v>6</v>
      </c>
      <c r="F997" s="147">
        <v>1680</v>
      </c>
      <c r="G997" s="148">
        <v>653.01599999999996</v>
      </c>
    </row>
    <row r="998" spans="1:7">
      <c r="A998" s="144">
        <v>39904</v>
      </c>
      <c r="B998" s="145" t="s">
        <v>295</v>
      </c>
      <c r="C998" s="145" t="s">
        <v>293</v>
      </c>
      <c r="D998" s="145" t="s">
        <v>289</v>
      </c>
      <c r="E998" s="146">
        <v>8</v>
      </c>
      <c r="F998" s="147">
        <v>1208</v>
      </c>
      <c r="G998" s="148">
        <v>427.3904</v>
      </c>
    </row>
    <row r="999" spans="1:7">
      <c r="A999" s="144">
        <v>39904</v>
      </c>
      <c r="B999" s="145" t="s">
        <v>295</v>
      </c>
      <c r="C999" s="145" t="s">
        <v>293</v>
      </c>
      <c r="D999" s="145" t="s">
        <v>290</v>
      </c>
      <c r="E999" s="146">
        <v>8</v>
      </c>
      <c r="F999" s="147">
        <v>1504</v>
      </c>
      <c r="G999" s="148">
        <v>655.74400000000003</v>
      </c>
    </row>
    <row r="1000" spans="1:7">
      <c r="A1000" s="144">
        <v>39904</v>
      </c>
      <c r="B1000" s="145" t="s">
        <v>296</v>
      </c>
      <c r="C1000" s="145" t="s">
        <v>288</v>
      </c>
      <c r="D1000" s="145" t="s">
        <v>292</v>
      </c>
      <c r="E1000" s="146">
        <v>10</v>
      </c>
      <c r="F1000" s="147">
        <v>2060</v>
      </c>
      <c r="G1000" s="148">
        <v>813.49399999999991</v>
      </c>
    </row>
    <row r="1001" spans="1:7">
      <c r="A1001" s="144">
        <v>39904</v>
      </c>
      <c r="B1001" s="145" t="s">
        <v>296</v>
      </c>
      <c r="C1001" s="145" t="s">
        <v>288</v>
      </c>
      <c r="D1001" s="145" t="s">
        <v>289</v>
      </c>
      <c r="E1001" s="146">
        <v>7</v>
      </c>
      <c r="F1001" s="147">
        <v>966</v>
      </c>
      <c r="G1001" s="148">
        <v>373.84199999999998</v>
      </c>
    </row>
    <row r="1002" spans="1:7">
      <c r="A1002" s="144">
        <v>39904</v>
      </c>
      <c r="B1002" s="145" t="s">
        <v>296</v>
      </c>
      <c r="C1002" s="145" t="s">
        <v>288</v>
      </c>
      <c r="D1002" s="145" t="s">
        <v>290</v>
      </c>
      <c r="E1002" s="146">
        <v>6</v>
      </c>
      <c r="F1002" s="147">
        <v>954</v>
      </c>
      <c r="G1002" s="148">
        <v>400.58460000000002</v>
      </c>
    </row>
    <row r="1003" spans="1:7">
      <c r="A1003" s="144">
        <v>39904</v>
      </c>
      <c r="B1003" s="145" t="s">
        <v>296</v>
      </c>
      <c r="C1003" s="145" t="s">
        <v>291</v>
      </c>
      <c r="D1003" s="145" t="s">
        <v>292</v>
      </c>
      <c r="E1003" s="146">
        <v>8</v>
      </c>
      <c r="F1003" s="147">
        <v>1608</v>
      </c>
      <c r="G1003" s="148">
        <v>535.78560000000004</v>
      </c>
    </row>
    <row r="1004" spans="1:7">
      <c r="A1004" s="144">
        <v>39904</v>
      </c>
      <c r="B1004" s="145" t="s">
        <v>296</v>
      </c>
      <c r="C1004" s="145" t="s">
        <v>291</v>
      </c>
      <c r="D1004" s="145" t="s">
        <v>289</v>
      </c>
      <c r="E1004" s="146">
        <v>8</v>
      </c>
      <c r="F1004" s="147">
        <v>2128</v>
      </c>
      <c r="G1004" s="148">
        <v>673.51200000000006</v>
      </c>
    </row>
    <row r="1005" spans="1:7">
      <c r="A1005" s="144">
        <v>39904</v>
      </c>
      <c r="B1005" s="145" t="s">
        <v>296</v>
      </c>
      <c r="C1005" s="145" t="s">
        <v>291</v>
      </c>
      <c r="D1005" s="145" t="s">
        <v>290</v>
      </c>
      <c r="E1005" s="146">
        <v>8</v>
      </c>
      <c r="F1005" s="147">
        <v>1240</v>
      </c>
      <c r="G1005" s="148">
        <v>378.94399999999996</v>
      </c>
    </row>
    <row r="1006" spans="1:7">
      <c r="A1006" s="144">
        <v>39904</v>
      </c>
      <c r="B1006" s="145" t="s">
        <v>296</v>
      </c>
      <c r="C1006" s="145" t="s">
        <v>293</v>
      </c>
      <c r="D1006" s="145" t="s">
        <v>292</v>
      </c>
      <c r="E1006" s="146">
        <v>6</v>
      </c>
      <c r="F1006" s="147">
        <v>1188</v>
      </c>
      <c r="G1006" s="148">
        <v>479.47680000000003</v>
      </c>
    </row>
    <row r="1007" spans="1:7">
      <c r="A1007" s="144">
        <v>39904</v>
      </c>
      <c r="B1007" s="145" t="s">
        <v>296</v>
      </c>
      <c r="C1007" s="145" t="s">
        <v>293</v>
      </c>
      <c r="D1007" s="145" t="s">
        <v>289</v>
      </c>
      <c r="E1007" s="146">
        <v>6</v>
      </c>
      <c r="F1007" s="147">
        <v>1608</v>
      </c>
      <c r="G1007" s="148">
        <v>650.91840000000002</v>
      </c>
    </row>
    <row r="1008" spans="1:7">
      <c r="A1008" s="144">
        <v>39904</v>
      </c>
      <c r="B1008" s="145" t="s">
        <v>296</v>
      </c>
      <c r="C1008" s="145" t="s">
        <v>293</v>
      </c>
      <c r="D1008" s="145" t="s">
        <v>290</v>
      </c>
      <c r="E1008" s="146">
        <v>8</v>
      </c>
      <c r="F1008" s="147">
        <v>1992</v>
      </c>
      <c r="G1008" s="148">
        <v>778.27440000000001</v>
      </c>
    </row>
    <row r="1009" spans="1:7">
      <c r="A1009" s="144">
        <v>39934</v>
      </c>
      <c r="B1009" s="145" t="s">
        <v>287</v>
      </c>
      <c r="C1009" s="145" t="s">
        <v>288</v>
      </c>
      <c r="D1009" s="145" t="s">
        <v>292</v>
      </c>
      <c r="E1009" s="146">
        <v>8</v>
      </c>
      <c r="F1009" s="147">
        <v>1168</v>
      </c>
      <c r="G1009" s="148">
        <v>505.27679999999998</v>
      </c>
    </row>
    <row r="1010" spans="1:7">
      <c r="A1010" s="144">
        <v>39934</v>
      </c>
      <c r="B1010" s="145" t="s">
        <v>287</v>
      </c>
      <c r="C1010" s="145" t="s">
        <v>288</v>
      </c>
      <c r="D1010" s="145" t="s">
        <v>289</v>
      </c>
      <c r="E1010" s="146">
        <v>8</v>
      </c>
      <c r="F1010" s="147">
        <v>1784</v>
      </c>
      <c r="G1010" s="148">
        <v>698.79279999999994</v>
      </c>
    </row>
    <row r="1011" spans="1:7">
      <c r="A1011" s="144">
        <v>39934</v>
      </c>
      <c r="B1011" s="145" t="s">
        <v>287</v>
      </c>
      <c r="C1011" s="145" t="s">
        <v>288</v>
      </c>
      <c r="D1011" s="145" t="s">
        <v>290</v>
      </c>
      <c r="E1011" s="146">
        <v>9</v>
      </c>
      <c r="F1011" s="147">
        <v>1512</v>
      </c>
      <c r="G1011" s="148">
        <v>660.13919999999996</v>
      </c>
    </row>
    <row r="1012" spans="1:7">
      <c r="A1012" s="144">
        <v>39934</v>
      </c>
      <c r="B1012" s="145" t="s">
        <v>287</v>
      </c>
      <c r="C1012" s="145" t="s">
        <v>291</v>
      </c>
      <c r="D1012" s="145" t="s">
        <v>292</v>
      </c>
      <c r="E1012" s="146">
        <v>6</v>
      </c>
      <c r="F1012" s="147">
        <v>1170</v>
      </c>
      <c r="G1012" s="148">
        <v>394.173</v>
      </c>
    </row>
    <row r="1013" spans="1:7">
      <c r="A1013" s="144">
        <v>39934</v>
      </c>
      <c r="B1013" s="145" t="s">
        <v>287</v>
      </c>
      <c r="C1013" s="145" t="s">
        <v>291</v>
      </c>
      <c r="D1013" s="145" t="s">
        <v>289</v>
      </c>
      <c r="E1013" s="146">
        <v>10</v>
      </c>
      <c r="F1013" s="147">
        <v>2100</v>
      </c>
      <c r="G1013" s="148">
        <v>812.28</v>
      </c>
    </row>
    <row r="1014" spans="1:7">
      <c r="A1014" s="144">
        <v>39934</v>
      </c>
      <c r="B1014" s="145" t="s">
        <v>287</v>
      </c>
      <c r="C1014" s="145" t="s">
        <v>291</v>
      </c>
      <c r="D1014" s="145" t="s">
        <v>290</v>
      </c>
      <c r="E1014" s="146">
        <v>6</v>
      </c>
      <c r="F1014" s="147">
        <v>1650</v>
      </c>
      <c r="G1014" s="148">
        <v>502.92</v>
      </c>
    </row>
    <row r="1015" spans="1:7">
      <c r="A1015" s="144">
        <v>39934</v>
      </c>
      <c r="B1015" s="145" t="s">
        <v>287</v>
      </c>
      <c r="C1015" s="145" t="s">
        <v>293</v>
      </c>
      <c r="D1015" s="145" t="s">
        <v>292</v>
      </c>
      <c r="E1015" s="146">
        <v>8</v>
      </c>
      <c r="F1015" s="147">
        <v>1392</v>
      </c>
      <c r="G1015" s="148">
        <v>591.04319999999996</v>
      </c>
    </row>
    <row r="1016" spans="1:7">
      <c r="A1016" s="144">
        <v>39934</v>
      </c>
      <c r="B1016" s="145" t="s">
        <v>287</v>
      </c>
      <c r="C1016" s="145" t="s">
        <v>293</v>
      </c>
      <c r="D1016" s="145" t="s">
        <v>289</v>
      </c>
      <c r="E1016" s="146">
        <v>8</v>
      </c>
      <c r="F1016" s="147">
        <v>1704</v>
      </c>
      <c r="G1016" s="148">
        <v>722.66639999999995</v>
      </c>
    </row>
    <row r="1017" spans="1:7">
      <c r="A1017" s="144">
        <v>39934</v>
      </c>
      <c r="B1017" s="145" t="s">
        <v>287</v>
      </c>
      <c r="C1017" s="145" t="s">
        <v>293</v>
      </c>
      <c r="D1017" s="145" t="s">
        <v>290</v>
      </c>
      <c r="E1017" s="146">
        <v>9</v>
      </c>
      <c r="F1017" s="147">
        <v>1251</v>
      </c>
      <c r="G1017" s="148">
        <v>520.16579999999999</v>
      </c>
    </row>
    <row r="1018" spans="1:7">
      <c r="A1018" s="144">
        <v>39934</v>
      </c>
      <c r="B1018" s="145" t="s">
        <v>294</v>
      </c>
      <c r="C1018" s="145" t="s">
        <v>288</v>
      </c>
      <c r="D1018" s="145" t="s">
        <v>292</v>
      </c>
      <c r="E1018" s="146">
        <v>9</v>
      </c>
      <c r="F1018" s="147">
        <v>1233</v>
      </c>
      <c r="G1018" s="148">
        <v>501.09119999999996</v>
      </c>
    </row>
    <row r="1019" spans="1:7">
      <c r="A1019" s="144">
        <v>39934</v>
      </c>
      <c r="B1019" s="145" t="s">
        <v>294</v>
      </c>
      <c r="C1019" s="145" t="s">
        <v>288</v>
      </c>
      <c r="D1019" s="145" t="s">
        <v>289</v>
      </c>
      <c r="E1019" s="146">
        <v>7</v>
      </c>
      <c r="F1019" s="147">
        <v>924</v>
      </c>
      <c r="G1019" s="148">
        <v>303.2568</v>
      </c>
    </row>
    <row r="1020" spans="1:7">
      <c r="A1020" s="144">
        <v>39934</v>
      </c>
      <c r="B1020" s="145" t="s">
        <v>294</v>
      </c>
      <c r="C1020" s="145" t="s">
        <v>288</v>
      </c>
      <c r="D1020" s="145" t="s">
        <v>290</v>
      </c>
      <c r="E1020" s="146">
        <v>8</v>
      </c>
      <c r="F1020" s="147">
        <v>1176</v>
      </c>
      <c r="G1020" s="148">
        <v>411.7176</v>
      </c>
    </row>
    <row r="1021" spans="1:7">
      <c r="A1021" s="144">
        <v>39934</v>
      </c>
      <c r="B1021" s="145" t="s">
        <v>294</v>
      </c>
      <c r="C1021" s="145" t="s">
        <v>291</v>
      </c>
      <c r="D1021" s="145" t="s">
        <v>292</v>
      </c>
      <c r="E1021" s="146">
        <v>8</v>
      </c>
      <c r="F1021" s="147">
        <v>1192</v>
      </c>
      <c r="G1021" s="148">
        <v>516.61279999999999</v>
      </c>
    </row>
    <row r="1022" spans="1:7">
      <c r="A1022" s="144">
        <v>39934</v>
      </c>
      <c r="B1022" s="145" t="s">
        <v>294</v>
      </c>
      <c r="C1022" s="145" t="s">
        <v>291</v>
      </c>
      <c r="D1022" s="145" t="s">
        <v>289</v>
      </c>
      <c r="E1022" s="146">
        <v>8</v>
      </c>
      <c r="F1022" s="147">
        <v>1896</v>
      </c>
      <c r="G1022" s="148">
        <v>641.0376</v>
      </c>
    </row>
    <row r="1023" spans="1:7">
      <c r="A1023" s="144">
        <v>39934</v>
      </c>
      <c r="B1023" s="145" t="s">
        <v>294</v>
      </c>
      <c r="C1023" s="145" t="s">
        <v>291</v>
      </c>
      <c r="D1023" s="145" t="s">
        <v>290</v>
      </c>
      <c r="E1023" s="146">
        <v>9</v>
      </c>
      <c r="F1023" s="147">
        <v>2691</v>
      </c>
      <c r="G1023" s="148">
        <v>1054.8720000000001</v>
      </c>
    </row>
    <row r="1024" spans="1:7">
      <c r="A1024" s="144">
        <v>39934</v>
      </c>
      <c r="B1024" s="145" t="s">
        <v>294</v>
      </c>
      <c r="C1024" s="145" t="s">
        <v>293</v>
      </c>
      <c r="D1024" s="145" t="s">
        <v>292</v>
      </c>
      <c r="E1024" s="146">
        <v>7</v>
      </c>
      <c r="F1024" s="147">
        <v>756</v>
      </c>
      <c r="G1024" s="148">
        <v>317.97359999999998</v>
      </c>
    </row>
    <row r="1025" spans="1:7">
      <c r="A1025" s="144">
        <v>39934</v>
      </c>
      <c r="B1025" s="145" t="s">
        <v>294</v>
      </c>
      <c r="C1025" s="145" t="s">
        <v>293</v>
      </c>
      <c r="D1025" s="145" t="s">
        <v>289</v>
      </c>
      <c r="E1025" s="146">
        <v>9</v>
      </c>
      <c r="F1025" s="147">
        <v>2511</v>
      </c>
      <c r="G1025" s="148">
        <v>759.32640000000004</v>
      </c>
    </row>
    <row r="1026" spans="1:7">
      <c r="A1026" s="144">
        <v>39934</v>
      </c>
      <c r="B1026" s="145" t="s">
        <v>294</v>
      </c>
      <c r="C1026" s="145" t="s">
        <v>293</v>
      </c>
      <c r="D1026" s="145" t="s">
        <v>290</v>
      </c>
      <c r="E1026" s="146">
        <v>6</v>
      </c>
      <c r="F1026" s="147">
        <v>1536</v>
      </c>
      <c r="G1026" s="148">
        <v>596.42879999999991</v>
      </c>
    </row>
    <row r="1027" spans="1:7">
      <c r="A1027" s="144">
        <v>39934</v>
      </c>
      <c r="B1027" s="145" t="s">
        <v>295</v>
      </c>
      <c r="C1027" s="145" t="s">
        <v>288</v>
      </c>
      <c r="D1027" s="145" t="s">
        <v>292</v>
      </c>
      <c r="E1027" s="146">
        <v>8</v>
      </c>
      <c r="F1027" s="147">
        <v>1320</v>
      </c>
      <c r="G1027" s="148">
        <v>475.33199999999999</v>
      </c>
    </row>
    <row r="1028" spans="1:7">
      <c r="A1028" s="144">
        <v>39934</v>
      </c>
      <c r="B1028" s="145" t="s">
        <v>295</v>
      </c>
      <c r="C1028" s="145" t="s">
        <v>288</v>
      </c>
      <c r="D1028" s="145" t="s">
        <v>289</v>
      </c>
      <c r="E1028" s="146">
        <v>6</v>
      </c>
      <c r="F1028" s="147">
        <v>1176</v>
      </c>
      <c r="G1028" s="148">
        <v>381.37679999999995</v>
      </c>
    </row>
    <row r="1029" spans="1:7">
      <c r="A1029" s="144">
        <v>39934</v>
      </c>
      <c r="B1029" s="145" t="s">
        <v>295</v>
      </c>
      <c r="C1029" s="145" t="s">
        <v>288</v>
      </c>
      <c r="D1029" s="145" t="s">
        <v>290</v>
      </c>
      <c r="E1029" s="146">
        <v>6</v>
      </c>
      <c r="F1029" s="147">
        <v>1722</v>
      </c>
      <c r="G1029" s="148">
        <v>697.41000000000008</v>
      </c>
    </row>
    <row r="1030" spans="1:7">
      <c r="A1030" s="144">
        <v>39934</v>
      </c>
      <c r="B1030" s="145" t="s">
        <v>295</v>
      </c>
      <c r="C1030" s="145" t="s">
        <v>291</v>
      </c>
      <c r="D1030" s="145" t="s">
        <v>292</v>
      </c>
      <c r="E1030" s="146">
        <v>8</v>
      </c>
      <c r="F1030" s="147">
        <v>1696</v>
      </c>
      <c r="G1030" s="148">
        <v>512.53120000000001</v>
      </c>
    </row>
    <row r="1031" spans="1:7">
      <c r="A1031" s="144">
        <v>39934</v>
      </c>
      <c r="B1031" s="145" t="s">
        <v>295</v>
      </c>
      <c r="C1031" s="145" t="s">
        <v>291</v>
      </c>
      <c r="D1031" s="145" t="s">
        <v>289</v>
      </c>
      <c r="E1031" s="146">
        <v>8</v>
      </c>
      <c r="F1031" s="147">
        <v>1112</v>
      </c>
      <c r="G1031" s="148">
        <v>445.1336</v>
      </c>
    </row>
    <row r="1032" spans="1:7">
      <c r="A1032" s="144">
        <v>39934</v>
      </c>
      <c r="B1032" s="145" t="s">
        <v>295</v>
      </c>
      <c r="C1032" s="145" t="s">
        <v>291</v>
      </c>
      <c r="D1032" s="145" t="s">
        <v>290</v>
      </c>
      <c r="E1032" s="146">
        <v>8</v>
      </c>
      <c r="F1032" s="147">
        <v>1744</v>
      </c>
      <c r="G1032" s="148">
        <v>731.25919999999996</v>
      </c>
    </row>
    <row r="1033" spans="1:7">
      <c r="A1033" s="144">
        <v>39934</v>
      </c>
      <c r="B1033" s="145" t="s">
        <v>295</v>
      </c>
      <c r="C1033" s="145" t="s">
        <v>293</v>
      </c>
      <c r="D1033" s="145" t="s">
        <v>292</v>
      </c>
      <c r="E1033" s="146">
        <v>8</v>
      </c>
      <c r="F1033" s="147">
        <v>2048</v>
      </c>
      <c r="G1033" s="148">
        <v>846.4384</v>
      </c>
    </row>
    <row r="1034" spans="1:7">
      <c r="A1034" s="144">
        <v>39934</v>
      </c>
      <c r="B1034" s="145" t="s">
        <v>295</v>
      </c>
      <c r="C1034" s="145" t="s">
        <v>293</v>
      </c>
      <c r="D1034" s="145" t="s">
        <v>289</v>
      </c>
      <c r="E1034" s="146">
        <v>8</v>
      </c>
      <c r="F1034" s="147">
        <v>1408</v>
      </c>
      <c r="G1034" s="148">
        <v>437.32479999999998</v>
      </c>
    </row>
    <row r="1035" spans="1:7">
      <c r="A1035" s="144">
        <v>39934</v>
      </c>
      <c r="B1035" s="145" t="s">
        <v>295</v>
      </c>
      <c r="C1035" s="145" t="s">
        <v>293</v>
      </c>
      <c r="D1035" s="145" t="s">
        <v>290</v>
      </c>
      <c r="E1035" s="146">
        <v>7</v>
      </c>
      <c r="F1035" s="147">
        <v>882</v>
      </c>
      <c r="G1035" s="148">
        <v>394.34219999999999</v>
      </c>
    </row>
    <row r="1036" spans="1:7">
      <c r="A1036" s="144">
        <v>39934</v>
      </c>
      <c r="B1036" s="145" t="s">
        <v>296</v>
      </c>
      <c r="C1036" s="145" t="s">
        <v>288</v>
      </c>
      <c r="D1036" s="145" t="s">
        <v>292</v>
      </c>
      <c r="E1036" s="146">
        <v>9</v>
      </c>
      <c r="F1036" s="147">
        <v>2466</v>
      </c>
      <c r="G1036" s="148">
        <v>877.64940000000001</v>
      </c>
    </row>
    <row r="1037" spans="1:7">
      <c r="A1037" s="144">
        <v>39934</v>
      </c>
      <c r="B1037" s="145" t="s">
        <v>296</v>
      </c>
      <c r="C1037" s="145" t="s">
        <v>288</v>
      </c>
      <c r="D1037" s="145" t="s">
        <v>289</v>
      </c>
      <c r="E1037" s="146">
        <v>9</v>
      </c>
      <c r="F1037" s="147">
        <v>2385</v>
      </c>
      <c r="G1037" s="148">
        <v>777.0329999999999</v>
      </c>
    </row>
    <row r="1038" spans="1:7">
      <c r="A1038" s="144">
        <v>39934</v>
      </c>
      <c r="B1038" s="145" t="s">
        <v>296</v>
      </c>
      <c r="C1038" s="145" t="s">
        <v>288</v>
      </c>
      <c r="D1038" s="145" t="s">
        <v>290</v>
      </c>
      <c r="E1038" s="146">
        <v>7</v>
      </c>
      <c r="F1038" s="147">
        <v>1827</v>
      </c>
      <c r="G1038" s="148">
        <v>624.46860000000004</v>
      </c>
    </row>
    <row r="1039" spans="1:7">
      <c r="A1039" s="144">
        <v>39934</v>
      </c>
      <c r="B1039" s="145" t="s">
        <v>296</v>
      </c>
      <c r="C1039" s="145" t="s">
        <v>291</v>
      </c>
      <c r="D1039" s="145" t="s">
        <v>292</v>
      </c>
      <c r="E1039" s="146">
        <v>6</v>
      </c>
      <c r="F1039" s="147">
        <v>1680</v>
      </c>
      <c r="G1039" s="148">
        <v>623.28</v>
      </c>
    </row>
    <row r="1040" spans="1:7">
      <c r="A1040" s="144">
        <v>39934</v>
      </c>
      <c r="B1040" s="145" t="s">
        <v>296</v>
      </c>
      <c r="C1040" s="145" t="s">
        <v>291</v>
      </c>
      <c r="D1040" s="145" t="s">
        <v>289</v>
      </c>
      <c r="E1040" s="146">
        <v>9</v>
      </c>
      <c r="F1040" s="147">
        <v>2160</v>
      </c>
      <c r="G1040" s="148">
        <v>937.65599999999995</v>
      </c>
    </row>
    <row r="1041" spans="1:7">
      <c r="A1041" s="144">
        <v>39934</v>
      </c>
      <c r="B1041" s="145" t="s">
        <v>296</v>
      </c>
      <c r="C1041" s="145" t="s">
        <v>291</v>
      </c>
      <c r="D1041" s="145" t="s">
        <v>290</v>
      </c>
      <c r="E1041" s="146">
        <v>10</v>
      </c>
      <c r="F1041" s="147">
        <v>1440</v>
      </c>
      <c r="G1041" s="148">
        <v>640.22400000000005</v>
      </c>
    </row>
    <row r="1042" spans="1:7">
      <c r="A1042" s="144">
        <v>39934</v>
      </c>
      <c r="B1042" s="145" t="s">
        <v>296</v>
      </c>
      <c r="C1042" s="145" t="s">
        <v>293</v>
      </c>
      <c r="D1042" s="145" t="s">
        <v>292</v>
      </c>
      <c r="E1042" s="146">
        <v>6</v>
      </c>
      <c r="F1042" s="147">
        <v>984</v>
      </c>
      <c r="G1042" s="148">
        <v>313.30560000000003</v>
      </c>
    </row>
    <row r="1043" spans="1:7">
      <c r="A1043" s="144">
        <v>39934</v>
      </c>
      <c r="B1043" s="145" t="s">
        <v>296</v>
      </c>
      <c r="C1043" s="145" t="s">
        <v>293</v>
      </c>
      <c r="D1043" s="145" t="s">
        <v>289</v>
      </c>
      <c r="E1043" s="146">
        <v>6</v>
      </c>
      <c r="F1043" s="147">
        <v>642</v>
      </c>
      <c r="G1043" s="148">
        <v>235.22880000000001</v>
      </c>
    </row>
    <row r="1044" spans="1:7">
      <c r="A1044" s="144">
        <v>39934</v>
      </c>
      <c r="B1044" s="145" t="s">
        <v>296</v>
      </c>
      <c r="C1044" s="145" t="s">
        <v>293</v>
      </c>
      <c r="D1044" s="145" t="s">
        <v>290</v>
      </c>
      <c r="E1044" s="146">
        <v>6</v>
      </c>
      <c r="F1044" s="147">
        <v>1644</v>
      </c>
      <c r="G1044" s="148">
        <v>656.44920000000002</v>
      </c>
    </row>
    <row r="1045" spans="1:7">
      <c r="A1045" s="144">
        <v>39965</v>
      </c>
      <c r="B1045" s="145" t="s">
        <v>287</v>
      </c>
      <c r="C1045" s="145" t="s">
        <v>288</v>
      </c>
      <c r="D1045" s="145" t="s">
        <v>292</v>
      </c>
      <c r="E1045" s="146">
        <v>8</v>
      </c>
      <c r="F1045" s="147">
        <v>1968</v>
      </c>
      <c r="G1045" s="148">
        <v>879.69600000000003</v>
      </c>
    </row>
    <row r="1046" spans="1:7">
      <c r="A1046" s="144">
        <v>39965</v>
      </c>
      <c r="B1046" s="145" t="s">
        <v>287</v>
      </c>
      <c r="C1046" s="145" t="s">
        <v>288</v>
      </c>
      <c r="D1046" s="145" t="s">
        <v>289</v>
      </c>
      <c r="E1046" s="146">
        <v>6</v>
      </c>
      <c r="F1046" s="147">
        <v>960</v>
      </c>
      <c r="G1046" s="148">
        <v>318.91199999999998</v>
      </c>
    </row>
    <row r="1047" spans="1:7">
      <c r="A1047" s="144">
        <v>39965</v>
      </c>
      <c r="B1047" s="145" t="s">
        <v>287</v>
      </c>
      <c r="C1047" s="145" t="s">
        <v>288</v>
      </c>
      <c r="D1047" s="145" t="s">
        <v>290</v>
      </c>
      <c r="E1047" s="146">
        <v>9</v>
      </c>
      <c r="F1047" s="147">
        <v>1125</v>
      </c>
      <c r="G1047" s="148">
        <v>462.48750000000001</v>
      </c>
    </row>
    <row r="1048" spans="1:7">
      <c r="A1048" s="144">
        <v>39965</v>
      </c>
      <c r="B1048" s="145" t="s">
        <v>287</v>
      </c>
      <c r="C1048" s="145" t="s">
        <v>291</v>
      </c>
      <c r="D1048" s="145" t="s">
        <v>292</v>
      </c>
      <c r="E1048" s="146">
        <v>6</v>
      </c>
      <c r="F1048" s="147">
        <v>1602</v>
      </c>
      <c r="G1048" s="148">
        <v>640.15920000000006</v>
      </c>
    </row>
    <row r="1049" spans="1:7">
      <c r="A1049" s="144">
        <v>39965</v>
      </c>
      <c r="B1049" s="145" t="s">
        <v>287</v>
      </c>
      <c r="C1049" s="145" t="s">
        <v>291</v>
      </c>
      <c r="D1049" s="145" t="s">
        <v>289</v>
      </c>
      <c r="E1049" s="146">
        <v>9</v>
      </c>
      <c r="F1049" s="147">
        <v>2088</v>
      </c>
      <c r="G1049" s="148">
        <v>908.69759999999997</v>
      </c>
    </row>
    <row r="1050" spans="1:7">
      <c r="A1050" s="144">
        <v>39965</v>
      </c>
      <c r="B1050" s="145" t="s">
        <v>287</v>
      </c>
      <c r="C1050" s="145" t="s">
        <v>291</v>
      </c>
      <c r="D1050" s="145" t="s">
        <v>290</v>
      </c>
      <c r="E1050" s="146">
        <v>6</v>
      </c>
      <c r="F1050" s="147">
        <v>1020</v>
      </c>
      <c r="G1050" s="148">
        <v>426.46200000000005</v>
      </c>
    </row>
    <row r="1051" spans="1:7">
      <c r="A1051" s="144">
        <v>39965</v>
      </c>
      <c r="B1051" s="145" t="s">
        <v>287</v>
      </c>
      <c r="C1051" s="145" t="s">
        <v>293</v>
      </c>
      <c r="D1051" s="145" t="s">
        <v>292</v>
      </c>
      <c r="E1051" s="146">
        <v>6</v>
      </c>
      <c r="F1051" s="147">
        <v>1434</v>
      </c>
      <c r="G1051" s="148">
        <v>556.39200000000005</v>
      </c>
    </row>
    <row r="1052" spans="1:7">
      <c r="A1052" s="144">
        <v>39965</v>
      </c>
      <c r="B1052" s="145" t="s">
        <v>287</v>
      </c>
      <c r="C1052" s="145" t="s">
        <v>293</v>
      </c>
      <c r="D1052" s="145" t="s">
        <v>289</v>
      </c>
      <c r="E1052" s="146">
        <v>7</v>
      </c>
      <c r="F1052" s="147">
        <v>1316</v>
      </c>
      <c r="G1052" s="148">
        <v>447.57159999999999</v>
      </c>
    </row>
    <row r="1053" spans="1:7">
      <c r="A1053" s="144">
        <v>39965</v>
      </c>
      <c r="B1053" s="145" t="s">
        <v>287</v>
      </c>
      <c r="C1053" s="145" t="s">
        <v>293</v>
      </c>
      <c r="D1053" s="145" t="s">
        <v>290</v>
      </c>
      <c r="E1053" s="146">
        <v>7</v>
      </c>
      <c r="F1053" s="147">
        <v>2079</v>
      </c>
      <c r="G1053" s="148">
        <v>816.83910000000003</v>
      </c>
    </row>
    <row r="1054" spans="1:7">
      <c r="A1054" s="144">
        <v>39965</v>
      </c>
      <c r="B1054" s="145" t="s">
        <v>294</v>
      </c>
      <c r="C1054" s="145" t="s">
        <v>288</v>
      </c>
      <c r="D1054" s="145" t="s">
        <v>292</v>
      </c>
      <c r="E1054" s="146">
        <v>10</v>
      </c>
      <c r="F1054" s="147">
        <v>1490</v>
      </c>
      <c r="G1054" s="148">
        <v>560.83600000000001</v>
      </c>
    </row>
    <row r="1055" spans="1:7">
      <c r="A1055" s="144">
        <v>39965</v>
      </c>
      <c r="B1055" s="145" t="s">
        <v>294</v>
      </c>
      <c r="C1055" s="145" t="s">
        <v>288</v>
      </c>
      <c r="D1055" s="145" t="s">
        <v>289</v>
      </c>
      <c r="E1055" s="146">
        <v>10</v>
      </c>
      <c r="F1055" s="147">
        <v>2930</v>
      </c>
      <c r="G1055" s="148">
        <v>1186.6500000000001</v>
      </c>
    </row>
    <row r="1056" spans="1:7">
      <c r="A1056" s="144">
        <v>39965</v>
      </c>
      <c r="B1056" s="145" t="s">
        <v>294</v>
      </c>
      <c r="C1056" s="145" t="s">
        <v>288</v>
      </c>
      <c r="D1056" s="145" t="s">
        <v>290</v>
      </c>
      <c r="E1056" s="146">
        <v>10</v>
      </c>
      <c r="F1056" s="147">
        <v>1890</v>
      </c>
      <c r="G1056" s="148">
        <v>602.91</v>
      </c>
    </row>
    <row r="1057" spans="1:7">
      <c r="A1057" s="144">
        <v>39965</v>
      </c>
      <c r="B1057" s="145" t="s">
        <v>294</v>
      </c>
      <c r="C1057" s="145" t="s">
        <v>291</v>
      </c>
      <c r="D1057" s="145" t="s">
        <v>292</v>
      </c>
      <c r="E1057" s="146">
        <v>8</v>
      </c>
      <c r="F1057" s="147">
        <v>2080</v>
      </c>
      <c r="G1057" s="148">
        <v>736.94399999999996</v>
      </c>
    </row>
    <row r="1058" spans="1:7">
      <c r="A1058" s="144">
        <v>39965</v>
      </c>
      <c r="B1058" s="145" t="s">
        <v>294</v>
      </c>
      <c r="C1058" s="145" t="s">
        <v>291</v>
      </c>
      <c r="D1058" s="145" t="s">
        <v>289</v>
      </c>
      <c r="E1058" s="146">
        <v>9</v>
      </c>
      <c r="F1058" s="147">
        <v>1071</v>
      </c>
      <c r="G1058" s="148">
        <v>421.33140000000003</v>
      </c>
    </row>
    <row r="1059" spans="1:7">
      <c r="A1059" s="144">
        <v>39965</v>
      </c>
      <c r="B1059" s="145" t="s">
        <v>294</v>
      </c>
      <c r="C1059" s="145" t="s">
        <v>291</v>
      </c>
      <c r="D1059" s="145" t="s">
        <v>290</v>
      </c>
      <c r="E1059" s="146">
        <v>7</v>
      </c>
      <c r="F1059" s="147">
        <v>861</v>
      </c>
      <c r="G1059" s="148">
        <v>385.64190000000002</v>
      </c>
    </row>
    <row r="1060" spans="1:7">
      <c r="A1060" s="144">
        <v>39965</v>
      </c>
      <c r="B1060" s="145" t="s">
        <v>294</v>
      </c>
      <c r="C1060" s="145" t="s">
        <v>293</v>
      </c>
      <c r="D1060" s="145" t="s">
        <v>292</v>
      </c>
      <c r="E1060" s="146">
        <v>8</v>
      </c>
      <c r="F1060" s="147">
        <v>1296</v>
      </c>
      <c r="G1060" s="148">
        <v>444.00960000000003</v>
      </c>
    </row>
    <row r="1061" spans="1:7">
      <c r="A1061" s="144">
        <v>39965</v>
      </c>
      <c r="B1061" s="145" t="s">
        <v>294</v>
      </c>
      <c r="C1061" s="145" t="s">
        <v>293</v>
      </c>
      <c r="D1061" s="145" t="s">
        <v>289</v>
      </c>
      <c r="E1061" s="146">
        <v>6</v>
      </c>
      <c r="F1061" s="147">
        <v>714</v>
      </c>
      <c r="G1061" s="148">
        <v>229.05119999999999</v>
      </c>
    </row>
    <row r="1062" spans="1:7">
      <c r="A1062" s="144">
        <v>39965</v>
      </c>
      <c r="B1062" s="145" t="s">
        <v>294</v>
      </c>
      <c r="C1062" s="145" t="s">
        <v>293</v>
      </c>
      <c r="D1062" s="145" t="s">
        <v>290</v>
      </c>
      <c r="E1062" s="146">
        <v>10</v>
      </c>
      <c r="F1062" s="147">
        <v>1660</v>
      </c>
      <c r="G1062" s="148">
        <v>544.48</v>
      </c>
    </row>
    <row r="1063" spans="1:7">
      <c r="A1063" s="144">
        <v>39965</v>
      </c>
      <c r="B1063" s="145" t="s">
        <v>295</v>
      </c>
      <c r="C1063" s="145" t="s">
        <v>288</v>
      </c>
      <c r="D1063" s="145" t="s">
        <v>292</v>
      </c>
      <c r="E1063" s="146">
        <v>8</v>
      </c>
      <c r="F1063" s="147">
        <v>1672</v>
      </c>
      <c r="G1063" s="148">
        <v>717.12080000000003</v>
      </c>
    </row>
    <row r="1064" spans="1:7">
      <c r="A1064" s="144">
        <v>39965</v>
      </c>
      <c r="B1064" s="145" t="s">
        <v>295</v>
      </c>
      <c r="C1064" s="145" t="s">
        <v>288</v>
      </c>
      <c r="D1064" s="145" t="s">
        <v>289</v>
      </c>
      <c r="E1064" s="146">
        <v>10</v>
      </c>
      <c r="F1064" s="147">
        <v>1510</v>
      </c>
      <c r="G1064" s="148">
        <v>592.37299999999993</v>
      </c>
    </row>
    <row r="1065" spans="1:7">
      <c r="A1065" s="144">
        <v>39965</v>
      </c>
      <c r="B1065" s="145" t="s">
        <v>295</v>
      </c>
      <c r="C1065" s="145" t="s">
        <v>288</v>
      </c>
      <c r="D1065" s="145" t="s">
        <v>290</v>
      </c>
      <c r="E1065" s="146">
        <v>8</v>
      </c>
      <c r="F1065" s="147">
        <v>1656</v>
      </c>
      <c r="G1065" s="148">
        <v>582.74639999999999</v>
      </c>
    </row>
    <row r="1066" spans="1:7">
      <c r="A1066" s="144">
        <v>39965</v>
      </c>
      <c r="B1066" s="145" t="s">
        <v>295</v>
      </c>
      <c r="C1066" s="145" t="s">
        <v>291</v>
      </c>
      <c r="D1066" s="145" t="s">
        <v>292</v>
      </c>
      <c r="E1066" s="146">
        <v>8</v>
      </c>
      <c r="F1066" s="147">
        <v>1656</v>
      </c>
      <c r="G1066" s="148">
        <v>606.75840000000005</v>
      </c>
    </row>
    <row r="1067" spans="1:7">
      <c r="A1067" s="144">
        <v>39965</v>
      </c>
      <c r="B1067" s="145" t="s">
        <v>295</v>
      </c>
      <c r="C1067" s="145" t="s">
        <v>291</v>
      </c>
      <c r="D1067" s="145" t="s">
        <v>289</v>
      </c>
      <c r="E1067" s="146">
        <v>8</v>
      </c>
      <c r="F1067" s="147">
        <v>928</v>
      </c>
      <c r="G1067" s="148">
        <v>416.9504</v>
      </c>
    </row>
    <row r="1068" spans="1:7">
      <c r="A1068" s="144">
        <v>39965</v>
      </c>
      <c r="B1068" s="145" t="s">
        <v>295</v>
      </c>
      <c r="C1068" s="145" t="s">
        <v>291</v>
      </c>
      <c r="D1068" s="145" t="s">
        <v>290</v>
      </c>
      <c r="E1068" s="146">
        <v>6</v>
      </c>
      <c r="F1068" s="147">
        <v>1698</v>
      </c>
      <c r="G1068" s="148">
        <v>579.86700000000008</v>
      </c>
    </row>
    <row r="1069" spans="1:7">
      <c r="A1069" s="144">
        <v>39965</v>
      </c>
      <c r="B1069" s="145" t="s">
        <v>295</v>
      </c>
      <c r="C1069" s="145" t="s">
        <v>293</v>
      </c>
      <c r="D1069" s="145" t="s">
        <v>292</v>
      </c>
      <c r="E1069" s="146">
        <v>7</v>
      </c>
      <c r="F1069" s="147">
        <v>1575</v>
      </c>
      <c r="G1069" s="148">
        <v>492.97500000000002</v>
      </c>
    </row>
    <row r="1070" spans="1:7">
      <c r="A1070" s="144">
        <v>39965</v>
      </c>
      <c r="B1070" s="145" t="s">
        <v>295</v>
      </c>
      <c r="C1070" s="145" t="s">
        <v>293</v>
      </c>
      <c r="D1070" s="145" t="s">
        <v>289</v>
      </c>
      <c r="E1070" s="146">
        <v>7</v>
      </c>
      <c r="F1070" s="147">
        <v>1666</v>
      </c>
      <c r="G1070" s="148">
        <v>680.06119999999999</v>
      </c>
    </row>
    <row r="1071" spans="1:7">
      <c r="A1071" s="144">
        <v>39965</v>
      </c>
      <c r="B1071" s="145" t="s">
        <v>295</v>
      </c>
      <c r="C1071" s="145" t="s">
        <v>293</v>
      </c>
      <c r="D1071" s="145" t="s">
        <v>290</v>
      </c>
      <c r="E1071" s="146">
        <v>9</v>
      </c>
      <c r="F1071" s="147">
        <v>1611</v>
      </c>
      <c r="G1071" s="148">
        <v>484.42770000000002</v>
      </c>
    </row>
    <row r="1072" spans="1:7">
      <c r="A1072" s="144">
        <v>39965</v>
      </c>
      <c r="B1072" s="145" t="s">
        <v>296</v>
      </c>
      <c r="C1072" s="145" t="s">
        <v>288</v>
      </c>
      <c r="D1072" s="145" t="s">
        <v>292</v>
      </c>
      <c r="E1072" s="146">
        <v>8</v>
      </c>
      <c r="F1072" s="147">
        <v>1584</v>
      </c>
      <c r="G1072" s="148">
        <v>547.11360000000002</v>
      </c>
    </row>
    <row r="1073" spans="1:7">
      <c r="A1073" s="144">
        <v>39965</v>
      </c>
      <c r="B1073" s="145" t="s">
        <v>296</v>
      </c>
      <c r="C1073" s="145" t="s">
        <v>288</v>
      </c>
      <c r="D1073" s="145" t="s">
        <v>289</v>
      </c>
      <c r="E1073" s="146">
        <v>9</v>
      </c>
      <c r="F1073" s="147">
        <v>2628</v>
      </c>
      <c r="G1073" s="148">
        <v>1054.0907999999999</v>
      </c>
    </row>
    <row r="1074" spans="1:7">
      <c r="A1074" s="144">
        <v>39965</v>
      </c>
      <c r="B1074" s="145" t="s">
        <v>296</v>
      </c>
      <c r="C1074" s="145" t="s">
        <v>288</v>
      </c>
      <c r="D1074" s="145" t="s">
        <v>290</v>
      </c>
      <c r="E1074" s="146">
        <v>8</v>
      </c>
      <c r="F1074" s="147">
        <v>1600</v>
      </c>
      <c r="G1074" s="148">
        <v>651.19999999999993</v>
      </c>
    </row>
    <row r="1075" spans="1:7">
      <c r="A1075" s="144">
        <v>39965</v>
      </c>
      <c r="B1075" s="145" t="s">
        <v>296</v>
      </c>
      <c r="C1075" s="145" t="s">
        <v>291</v>
      </c>
      <c r="D1075" s="145" t="s">
        <v>292</v>
      </c>
      <c r="E1075" s="146">
        <v>7</v>
      </c>
      <c r="F1075" s="147">
        <v>1512</v>
      </c>
      <c r="G1075" s="148">
        <v>551.88</v>
      </c>
    </row>
    <row r="1076" spans="1:7">
      <c r="A1076" s="144">
        <v>39965</v>
      </c>
      <c r="B1076" s="145" t="s">
        <v>296</v>
      </c>
      <c r="C1076" s="145" t="s">
        <v>291</v>
      </c>
      <c r="D1076" s="145" t="s">
        <v>289</v>
      </c>
      <c r="E1076" s="146">
        <v>6</v>
      </c>
      <c r="F1076" s="147">
        <v>1590</v>
      </c>
      <c r="G1076" s="148">
        <v>650.94600000000003</v>
      </c>
    </row>
    <row r="1077" spans="1:7">
      <c r="A1077" s="144">
        <v>39965</v>
      </c>
      <c r="B1077" s="145" t="s">
        <v>296</v>
      </c>
      <c r="C1077" s="145" t="s">
        <v>291</v>
      </c>
      <c r="D1077" s="145" t="s">
        <v>290</v>
      </c>
      <c r="E1077" s="146">
        <v>10</v>
      </c>
      <c r="F1077" s="147">
        <v>2660</v>
      </c>
      <c r="G1077" s="148">
        <v>1008.14</v>
      </c>
    </row>
    <row r="1078" spans="1:7">
      <c r="A1078" s="144">
        <v>39965</v>
      </c>
      <c r="B1078" s="145" t="s">
        <v>296</v>
      </c>
      <c r="C1078" s="145" t="s">
        <v>293</v>
      </c>
      <c r="D1078" s="145" t="s">
        <v>292</v>
      </c>
      <c r="E1078" s="146">
        <v>9</v>
      </c>
      <c r="F1078" s="147">
        <v>2097</v>
      </c>
      <c r="G1078" s="148">
        <v>867.94830000000002</v>
      </c>
    </row>
    <row r="1079" spans="1:7">
      <c r="A1079" s="144">
        <v>39965</v>
      </c>
      <c r="B1079" s="145" t="s">
        <v>296</v>
      </c>
      <c r="C1079" s="145" t="s">
        <v>293</v>
      </c>
      <c r="D1079" s="145" t="s">
        <v>289</v>
      </c>
      <c r="E1079" s="146">
        <v>7</v>
      </c>
      <c r="F1079" s="147">
        <v>1015</v>
      </c>
      <c r="G1079" s="148">
        <v>339.61900000000003</v>
      </c>
    </row>
    <row r="1080" spans="1:7" ht="15.75" thickBot="1">
      <c r="A1080" s="149">
        <v>39965</v>
      </c>
      <c r="B1080" s="150" t="s">
        <v>296</v>
      </c>
      <c r="C1080" s="150" t="s">
        <v>293</v>
      </c>
      <c r="D1080" s="150" t="s">
        <v>290</v>
      </c>
      <c r="E1080" s="151">
        <v>9</v>
      </c>
      <c r="F1080" s="152">
        <v>945</v>
      </c>
      <c r="G1080" s="153">
        <v>302.40000000000003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2:T76"/>
  <sheetViews>
    <sheetView showGridLines="0" zoomScale="40" zoomScaleNormal="40" workbookViewId="0">
      <selection activeCell="H19" sqref="H19"/>
    </sheetView>
  </sheetViews>
  <sheetFormatPr defaultRowHeight="15"/>
  <cols>
    <col min="2" max="2" width="32" bestFit="1" customWidth="1"/>
    <col min="3" max="3" width="10.42578125" customWidth="1"/>
    <col min="4" max="4" width="11.140625" customWidth="1"/>
    <col min="5" max="5" width="15.140625" customWidth="1"/>
    <col min="6" max="6" width="31.5703125" customWidth="1"/>
    <col min="7" max="7" width="18.140625" bestFit="1" customWidth="1"/>
    <col min="8" max="8" width="20.28515625" customWidth="1"/>
    <col min="9" max="9" width="24.42578125" customWidth="1"/>
    <col min="10" max="10" width="20.5703125" bestFit="1" customWidth="1"/>
    <col min="11" max="11" width="12.140625" bestFit="1" customWidth="1"/>
    <col min="17" max="17" width="18.140625" bestFit="1" customWidth="1"/>
    <col min="19" max="19" width="16.42578125" bestFit="1" customWidth="1"/>
    <col min="22" max="22" width="12" bestFit="1" customWidth="1"/>
  </cols>
  <sheetData>
    <row r="2" spans="1:20" s="108" customFormat="1" ht="21">
      <c r="B2" s="108" t="s">
        <v>264</v>
      </c>
    </row>
    <row r="4" spans="1:20" s="115" customFormat="1" ht="18.75">
      <c r="B4" s="403" t="s">
        <v>267</v>
      </c>
      <c r="C4" s="403"/>
      <c r="D4" s="403"/>
      <c r="E4" s="403"/>
      <c r="F4" s="403"/>
    </row>
    <row r="5" spans="1:20" ht="15.75" thickBot="1"/>
    <row r="6" spans="1:20" ht="15.75" thickBot="1">
      <c r="I6" s="181" t="s">
        <v>265</v>
      </c>
    </row>
    <row r="7" spans="1:20" ht="15.75" thickBot="1">
      <c r="I7" s="110" t="s">
        <v>48</v>
      </c>
      <c r="S7" s="79" t="s">
        <v>268</v>
      </c>
    </row>
    <row r="8" spans="1:20">
      <c r="G8" s="236"/>
      <c r="H8" s="236" t="str">
        <f ca="1">IF(T8&lt;0,REPT("n",ABS(T8)),"")</f>
        <v/>
      </c>
      <c r="I8" s="182" t="s">
        <v>2</v>
      </c>
      <c r="J8" s="235" t="str">
        <f ca="1">IF(T8&gt;0,REPT("n",T8),"")</f>
        <v>nnnn</v>
      </c>
      <c r="R8" s="112" t="str">
        <f>I8</f>
        <v>ADVANC</v>
      </c>
      <c r="S8" s="183">
        <f ca="1">HLOOKUP(R8,TAB_PAST,2,FALSE)</f>
        <v>1.4501896164938273E-2</v>
      </c>
      <c r="T8" s="184">
        <f ca="1">ROUND(S8*300,0)</f>
        <v>4</v>
      </c>
    </row>
    <row r="9" spans="1:20">
      <c r="G9" s="236"/>
      <c r="H9" s="236" t="str">
        <f t="shared" ref="H9:H12" ca="1" si="0">IF(T9&lt;0,REPT("n",ABS(T9)),"")</f>
        <v/>
      </c>
      <c r="I9" s="182" t="s">
        <v>9</v>
      </c>
      <c r="J9" s="235" t="str">
        <f t="shared" ref="J9:J12" ca="1" si="1">IF(T9&gt;0,REPT("n",T9),"")</f>
        <v>nnnnnnn</v>
      </c>
      <c r="R9" s="113" t="str">
        <f t="shared" ref="R9:R12" si="2">I9</f>
        <v>BEC</v>
      </c>
      <c r="S9" s="185">
        <f ca="1">HLOOKUP(R9,TAB_PAST,2,FALSE)</f>
        <v>2.3154245371698818E-2</v>
      </c>
      <c r="T9" s="169">
        <f t="shared" ref="T9:T12" ca="1" si="3">ROUND(S9*300,0)</f>
        <v>7</v>
      </c>
    </row>
    <row r="10" spans="1:20">
      <c r="G10" s="236"/>
      <c r="H10" s="236" t="str">
        <f t="shared" ca="1" si="0"/>
        <v/>
      </c>
      <c r="I10" s="182" t="s">
        <v>6</v>
      </c>
      <c r="J10" s="235" t="str">
        <f t="shared" ca="1" si="1"/>
        <v>nnnnnnnnn</v>
      </c>
      <c r="R10" s="113" t="str">
        <f t="shared" si="2"/>
        <v>BECL</v>
      </c>
      <c r="S10" s="185">
        <f ca="1">HLOOKUP(R10,TAB_PAST,2,FALSE)</f>
        <v>3.1342038583823277E-2</v>
      </c>
      <c r="T10" s="169">
        <f t="shared" ca="1" si="3"/>
        <v>9</v>
      </c>
    </row>
    <row r="11" spans="1:20">
      <c r="G11" s="236"/>
      <c r="H11" s="236" t="str">
        <f t="shared" ca="1" si="0"/>
        <v/>
      </c>
      <c r="I11" s="182" t="s">
        <v>11</v>
      </c>
      <c r="J11" s="235" t="str">
        <f t="shared" ca="1" si="1"/>
        <v>nnnnnnnnnnn</v>
      </c>
      <c r="R11" s="113" t="str">
        <f t="shared" si="2"/>
        <v>BH</v>
      </c>
      <c r="S11" s="185">
        <f ca="1">HLOOKUP(R11,TAB_PAST,2,FALSE)</f>
        <v>3.8140262071474557E-2</v>
      </c>
      <c r="T11" s="169">
        <f t="shared" ca="1" si="3"/>
        <v>11</v>
      </c>
    </row>
    <row r="12" spans="1:20" ht="15.75" thickBot="1">
      <c r="G12" s="236"/>
      <c r="H12" s="236" t="str">
        <f t="shared" ca="1" si="0"/>
        <v>nnnnnnnnnnnnnnnnnn</v>
      </c>
      <c r="I12" s="186" t="s">
        <v>8</v>
      </c>
      <c r="J12" s="235" t="str">
        <f t="shared" ca="1" si="1"/>
        <v/>
      </c>
      <c r="R12" s="114" t="str">
        <f t="shared" si="2"/>
        <v>BANPU</v>
      </c>
      <c r="S12" s="187">
        <f ca="1">HLOOKUP(R12,TAB_PAST,2,FALSE)</f>
        <v>-5.9531491772022688E-2</v>
      </c>
      <c r="T12" s="172">
        <f t="shared" ca="1" si="3"/>
        <v>-18</v>
      </c>
    </row>
    <row r="14" spans="1:20" s="115" customFormat="1" ht="18.75">
      <c r="B14" s="403" t="s">
        <v>310</v>
      </c>
      <c r="C14" s="403"/>
      <c r="D14" s="403"/>
      <c r="E14" s="403"/>
      <c r="F14" s="403"/>
    </row>
    <row r="15" spans="1:20" ht="15.75" thickBot="1"/>
    <row r="16" spans="1:20">
      <c r="A16" s="188" t="s">
        <v>311</v>
      </c>
      <c r="B16" s="189" t="s">
        <v>55</v>
      </c>
      <c r="C16" s="190" t="s">
        <v>58</v>
      </c>
      <c r="D16" s="190" t="s">
        <v>72</v>
      </c>
      <c r="E16" s="190" t="s">
        <v>84</v>
      </c>
      <c r="F16" s="190" t="s">
        <v>57</v>
      </c>
      <c r="H16" s="90"/>
    </row>
    <row r="17" spans="1:7">
      <c r="A17" s="182" t="s">
        <v>42</v>
      </c>
      <c r="B17" s="191" t="str">
        <f t="shared" ref="B17:F21" si="4">VLOOKUP($A17,TAB_FINDATA,MATCH(B$16,TAB_FINDATA_HEADER,0),FALSE)</f>
        <v>THANACHART CAPITAL PCL</v>
      </c>
      <c r="C17" s="191">
        <f t="shared" si="4"/>
        <v>37.75</v>
      </c>
      <c r="D17" s="191">
        <f t="shared" si="4"/>
        <v>48.237566406249996</v>
      </c>
      <c r="E17" s="191" t="str">
        <f t="shared" si="4"/>
        <v>#N/A N/A</v>
      </c>
      <c r="F17" s="191" t="str">
        <f t="shared" si="4"/>
        <v>Banks</v>
      </c>
    </row>
    <row r="18" spans="1:7">
      <c r="A18" s="182" t="s">
        <v>9</v>
      </c>
      <c r="B18" s="191" t="str">
        <f t="shared" si="4"/>
        <v>BEC WORLD PUBLIC CO LTD</v>
      </c>
      <c r="C18" s="191">
        <f t="shared" si="4"/>
        <v>58</v>
      </c>
      <c r="D18" s="191">
        <f t="shared" si="4"/>
        <v>116</v>
      </c>
      <c r="E18" s="191" t="str">
        <f t="shared" si="4"/>
        <v>A</v>
      </c>
      <c r="F18" s="191" t="str">
        <f t="shared" si="4"/>
        <v>Media</v>
      </c>
    </row>
    <row r="19" spans="1:7">
      <c r="A19" s="182" t="s">
        <v>6</v>
      </c>
      <c r="B19" s="191" t="str">
        <f t="shared" si="4"/>
        <v>BANGKOK EXPRESSWAY PUB CO</v>
      </c>
      <c r="C19" s="191">
        <f t="shared" si="4"/>
        <v>29</v>
      </c>
      <c r="D19" s="191">
        <f t="shared" si="4"/>
        <v>22.33</v>
      </c>
      <c r="E19" s="191" t="str">
        <f t="shared" si="4"/>
        <v>C</v>
      </c>
      <c r="F19" s="191" t="str">
        <f t="shared" si="4"/>
        <v>Commercial Services</v>
      </c>
    </row>
    <row r="20" spans="1:7">
      <c r="A20" s="182" t="s">
        <v>11</v>
      </c>
      <c r="B20" s="191" t="str">
        <f t="shared" si="4"/>
        <v>BUMRUNGRAD HOSPITAL PUB CO</v>
      </c>
      <c r="C20" s="191">
        <f t="shared" si="4"/>
        <v>76.75</v>
      </c>
      <c r="D20" s="191">
        <f t="shared" si="4"/>
        <v>55.904179687499997</v>
      </c>
      <c r="E20" s="191" t="str">
        <f t="shared" si="4"/>
        <v>A</v>
      </c>
      <c r="F20" s="191" t="str">
        <f t="shared" si="4"/>
        <v>Healthcare-Services</v>
      </c>
    </row>
    <row r="21" spans="1:7" ht="15.75" thickBot="1">
      <c r="A21" s="186" t="s">
        <v>8</v>
      </c>
      <c r="B21" s="191" t="str">
        <f t="shared" si="4"/>
        <v>BANPU PUBLIC CO LTD</v>
      </c>
      <c r="C21" s="191">
        <f t="shared" si="4"/>
        <v>389</v>
      </c>
      <c r="D21" s="191">
        <f t="shared" si="4"/>
        <v>105.7099140625</v>
      </c>
      <c r="E21" s="191" t="str">
        <f t="shared" si="4"/>
        <v>C+</v>
      </c>
      <c r="F21" s="191" t="str">
        <f t="shared" si="4"/>
        <v>Coal</v>
      </c>
    </row>
    <row r="24" spans="1:7" s="115" customFormat="1" ht="18.75">
      <c r="B24" s="403" t="s">
        <v>312</v>
      </c>
      <c r="C24" s="403"/>
      <c r="D24" s="403"/>
      <c r="E24" s="403"/>
      <c r="F24" s="403"/>
    </row>
    <row r="25" spans="1:7" ht="15.75" thickBot="1">
      <c r="A25" s="130"/>
      <c r="B25" s="130"/>
      <c r="C25" s="130"/>
      <c r="D25" s="130"/>
      <c r="E25" s="130"/>
    </row>
    <row r="26" spans="1:7">
      <c r="A26" s="200">
        <v>1</v>
      </c>
      <c r="B26" s="201" t="s">
        <v>1</v>
      </c>
      <c r="C26" s="201" t="s">
        <v>4</v>
      </c>
      <c r="D26" s="201" t="s">
        <v>22</v>
      </c>
      <c r="E26" s="202" t="s">
        <v>35</v>
      </c>
      <c r="G26" s="178" t="s">
        <v>313</v>
      </c>
    </row>
    <row r="27" spans="1:7" ht="15.75" thickBot="1">
      <c r="A27" s="192">
        <v>2</v>
      </c>
      <c r="B27" s="193">
        <v>39719</v>
      </c>
      <c r="C27" s="194">
        <f t="shared" ref="C27:E46" ca="1" si="5">HLOOKUP(C$26,INDIRECT($G$27),$A27,FALSE)</f>
        <v>0</v>
      </c>
      <c r="D27" s="194">
        <f t="shared" ca="1" si="5"/>
        <v>0</v>
      </c>
      <c r="E27" s="194">
        <f t="shared" ca="1" si="5"/>
        <v>0</v>
      </c>
      <c r="G27" s="248" t="s">
        <v>316</v>
      </c>
    </row>
    <row r="28" spans="1:7">
      <c r="A28" s="192">
        <v>3</v>
      </c>
      <c r="B28" s="193">
        <v>39749</v>
      </c>
      <c r="C28" s="194">
        <f t="shared" ca="1" si="5"/>
        <v>-0.51239918821342112</v>
      </c>
      <c r="D28" s="194">
        <f t="shared" ca="1" si="5"/>
        <v>-0.27996002635787059</v>
      </c>
      <c r="E28" s="194">
        <f t="shared" ca="1" si="5"/>
        <v>-0.34860224621362124</v>
      </c>
      <c r="G28" s="96" t="s">
        <v>315</v>
      </c>
    </row>
    <row r="29" spans="1:7">
      <c r="A29" s="192">
        <v>4</v>
      </c>
      <c r="B29" s="193">
        <v>39780</v>
      </c>
      <c r="C29" s="194">
        <f t="shared" ca="1" si="5"/>
        <v>3.1010236742560218E-2</v>
      </c>
      <c r="D29" s="194">
        <f t="shared" ca="1" si="5"/>
        <v>-0.13720112151348501</v>
      </c>
      <c r="E29" s="194">
        <f t="shared" ca="1" si="5"/>
        <v>-3.5809452696710889E-2</v>
      </c>
      <c r="G29" s="195" t="s">
        <v>314</v>
      </c>
    </row>
    <row r="30" spans="1:7" ht="15.75" thickBot="1">
      <c r="A30" s="192">
        <v>5</v>
      </c>
      <c r="B30" s="193">
        <v>39810</v>
      </c>
      <c r="C30" s="194">
        <f t="shared" ca="1" si="5"/>
        <v>4.4783602626973444E-2</v>
      </c>
      <c r="D30" s="194">
        <f t="shared" ca="1" si="5"/>
        <v>7.3687715791159125E-2</v>
      </c>
      <c r="E30" s="194">
        <f t="shared" ca="1" si="5"/>
        <v>2.061928720273561E-2</v>
      </c>
      <c r="G30" s="97" t="s">
        <v>316</v>
      </c>
    </row>
    <row r="31" spans="1:7">
      <c r="A31" s="192">
        <v>6</v>
      </c>
      <c r="B31" s="193">
        <v>39841</v>
      </c>
      <c r="C31" s="194">
        <f t="shared" ca="1" si="5"/>
        <v>8.3965380117334121E-2</v>
      </c>
      <c r="D31" s="194">
        <f t="shared" ca="1" si="5"/>
        <v>2.6955809988528295E-2</v>
      </c>
      <c r="E31" s="194">
        <f t="shared" ca="1" si="5"/>
        <v>9.7163748453647669E-2</v>
      </c>
    </row>
    <row r="32" spans="1:7">
      <c r="A32" s="192">
        <v>7</v>
      </c>
      <c r="B32" s="193">
        <v>39872</v>
      </c>
      <c r="C32" s="194">
        <f t="shared" ca="1" si="5"/>
        <v>0</v>
      </c>
      <c r="D32" s="194">
        <f t="shared" ca="1" si="5"/>
        <v>-5.4658412537864083E-2</v>
      </c>
      <c r="E32" s="194">
        <f t="shared" ca="1" si="5"/>
        <v>3.6367644170874791E-2</v>
      </c>
    </row>
    <row r="33" spans="1:5">
      <c r="A33" s="192">
        <v>8</v>
      </c>
      <c r="B33" s="193">
        <v>39900</v>
      </c>
      <c r="C33" s="194">
        <f t="shared" ca="1" si="5"/>
        <v>2.6491615446976285E-2</v>
      </c>
      <c r="D33" s="194">
        <f t="shared" ca="1" si="5"/>
        <v>4.3963123421116204E-2</v>
      </c>
      <c r="E33" s="194">
        <f t="shared" ca="1" si="5"/>
        <v>-8.9686699827603751E-3</v>
      </c>
    </row>
    <row r="34" spans="1:5">
      <c r="A34" s="192">
        <v>9</v>
      </c>
      <c r="B34" s="193">
        <v>39931</v>
      </c>
      <c r="C34" s="194">
        <f t="shared" ca="1" si="5"/>
        <v>2.8987536873252187E-2</v>
      </c>
      <c r="D34" s="194">
        <f t="shared" ca="1" si="5"/>
        <v>9.726330542520685E-2</v>
      </c>
      <c r="E34" s="194">
        <f t="shared" ca="1" si="5"/>
        <v>5.2643733485421881E-2</v>
      </c>
    </row>
    <row r="35" spans="1:5">
      <c r="A35" s="192">
        <v>10</v>
      </c>
      <c r="B35" s="193">
        <v>39961</v>
      </c>
      <c r="C35" s="194">
        <f t="shared" ca="1" si="5"/>
        <v>0.11954515064978273</v>
      </c>
      <c r="D35" s="194">
        <f t="shared" ca="1" si="5"/>
        <v>8.4161792321710657E-2</v>
      </c>
      <c r="E35" s="194">
        <f t="shared" ca="1" si="5"/>
        <v>0.13566586515315518</v>
      </c>
    </row>
    <row r="36" spans="1:5">
      <c r="A36" s="192">
        <v>11</v>
      </c>
      <c r="B36" s="193">
        <v>39992</v>
      </c>
      <c r="C36" s="194">
        <f t="shared" ca="1" si="5"/>
        <v>0.17761566575654195</v>
      </c>
      <c r="D36" s="194">
        <f t="shared" ca="1" si="5"/>
        <v>0.17255805452610354</v>
      </c>
      <c r="E36" s="194">
        <f t="shared" ca="1" si="5"/>
        <v>9.9372473813203771E-2</v>
      </c>
    </row>
    <row r="37" spans="1:5">
      <c r="A37" s="192">
        <v>12</v>
      </c>
      <c r="B37" s="193">
        <v>40022</v>
      </c>
      <c r="C37" s="194">
        <f t="shared" ca="1" si="5"/>
        <v>8.1493034251183011E-2</v>
      </c>
      <c r="D37" s="194">
        <f t="shared" ca="1" si="5"/>
        <v>8.3230654149723707E-2</v>
      </c>
      <c r="E37" s="194">
        <f t="shared" ca="1" si="5"/>
        <v>5.2643733485421881E-2</v>
      </c>
    </row>
    <row r="38" spans="1:5">
      <c r="A38" s="192">
        <v>13</v>
      </c>
      <c r="B38" s="193">
        <v>40053</v>
      </c>
      <c r="C38" s="194">
        <f t="shared" ca="1" si="5"/>
        <v>-2.6433257068155483E-2</v>
      </c>
      <c r="D38" s="194">
        <f t="shared" ca="1" si="5"/>
        <v>1.3793322132335769E-2</v>
      </c>
      <c r="E38" s="194">
        <f t="shared" ca="1" si="5"/>
        <v>-1.6155440222285256E-2</v>
      </c>
    </row>
    <row r="39" spans="1:5">
      <c r="A39" s="192">
        <v>14</v>
      </c>
      <c r="B39" s="193">
        <v>40084</v>
      </c>
      <c r="C39" s="194">
        <f t="shared" ca="1" si="5"/>
        <v>4.3675063502661635E-2</v>
      </c>
      <c r="D39" s="194">
        <f t="shared" ca="1" si="5"/>
        <v>8.2147971608998879E-2</v>
      </c>
      <c r="E39" s="194">
        <f t="shared" ca="1" si="5"/>
        <v>7.5270627789865777E-2</v>
      </c>
    </row>
    <row r="40" spans="1:5">
      <c r="A40" s="192">
        <v>15</v>
      </c>
      <c r="B40" s="193">
        <v>40114</v>
      </c>
      <c r="C40" s="194">
        <f t="shared" ca="1" si="5"/>
        <v>-3.4786116085415542E-2</v>
      </c>
      <c r="D40" s="194">
        <f t="shared" ca="1" si="5"/>
        <v>3.1058397019972803E-2</v>
      </c>
      <c r="E40" s="194">
        <f t="shared" ca="1" si="5"/>
        <v>-2.7566829832654592E-2</v>
      </c>
    </row>
    <row r="41" spans="1:5">
      <c r="A41" s="192">
        <v>16</v>
      </c>
      <c r="B41" s="193">
        <v>40145</v>
      </c>
      <c r="C41" s="194">
        <f t="shared" ca="1" si="5"/>
        <v>-1.3363227812167141E-2</v>
      </c>
      <c r="D41" s="194">
        <f t="shared" ca="1" si="5"/>
        <v>-6.134988567515944E-3</v>
      </c>
      <c r="E41" s="194">
        <f t="shared" ca="1" si="5"/>
        <v>-2.5158559636154987E-2</v>
      </c>
    </row>
    <row r="42" spans="1:5">
      <c r="A42" s="192">
        <v>17</v>
      </c>
      <c r="B42" s="193">
        <v>40175</v>
      </c>
      <c r="C42" s="194">
        <f t="shared" ca="1" si="5"/>
        <v>3.9565600206191098E-2</v>
      </c>
      <c r="D42" s="194">
        <f t="shared" ca="1" si="5"/>
        <v>4.2174925050712714E-2</v>
      </c>
      <c r="E42" s="194">
        <f t="shared" ca="1" si="5"/>
        <v>8.5417751154351768E-2</v>
      </c>
    </row>
    <row r="43" spans="1:5">
      <c r="A43" s="192">
        <v>18</v>
      </c>
      <c r="B43" s="193">
        <v>40206</v>
      </c>
      <c r="C43" s="194">
        <f t="shared" ca="1" si="5"/>
        <v>-3.5091319811270061E-2</v>
      </c>
      <c r="D43" s="194">
        <f t="shared" ca="1" si="5"/>
        <v>-3.9102726013742602E-2</v>
      </c>
      <c r="E43" s="194">
        <f t="shared" ca="1" si="5"/>
        <v>-7.2759354282428315E-2</v>
      </c>
    </row>
    <row r="44" spans="1:5">
      <c r="A44" s="192">
        <v>19</v>
      </c>
      <c r="B44" s="193">
        <v>40237</v>
      </c>
      <c r="C44" s="194">
        <f t="shared" ca="1" si="5"/>
        <v>3.9392401710660684E-2</v>
      </c>
      <c r="D44" s="194">
        <f t="shared" ca="1" si="5"/>
        <v>5.95413936910167E-2</v>
      </c>
      <c r="E44" s="194">
        <f t="shared" ca="1" si="5"/>
        <v>5.5059777183027389E-2</v>
      </c>
    </row>
    <row r="45" spans="1:5">
      <c r="A45" s="192">
        <v>20</v>
      </c>
      <c r="B45" s="193">
        <v>40265</v>
      </c>
      <c r="C45" s="194">
        <f t="shared" ca="1" si="5"/>
        <v>0.14738350543267428</v>
      </c>
      <c r="D45" s="194">
        <f t="shared" ca="1" si="5"/>
        <v>0.12482306473273837</v>
      </c>
      <c r="E45" s="194">
        <f t="shared" ca="1" si="5"/>
        <v>0.10714463745132774</v>
      </c>
    </row>
    <row r="46" spans="1:5">
      <c r="A46" s="192">
        <v>21</v>
      </c>
      <c r="B46" s="193">
        <v>40296</v>
      </c>
      <c r="C46" s="194">
        <f t="shared" ca="1" si="5"/>
        <v>-0.17788695972608889</v>
      </c>
      <c r="D46" s="194">
        <f t="shared" ca="1" si="5"/>
        <v>-8.7939451302183613E-2</v>
      </c>
      <c r="E46" s="194">
        <f t="shared" ca="1" si="5"/>
        <v>-0.16220441463435514</v>
      </c>
    </row>
    <row r="47" spans="1:5">
      <c r="A47" s="192">
        <v>22</v>
      </c>
      <c r="B47" s="193">
        <v>40326</v>
      </c>
      <c r="C47" s="194">
        <f t="shared" ref="C47:E66" ca="1" si="6">HLOOKUP(C$26,INDIRECT($G$27),$A47,FALSE)</f>
        <v>4.4150182091166933E-3</v>
      </c>
      <c r="D47" s="194">
        <f t="shared" ca="1" si="6"/>
        <v>-4.8511651425673673E-2</v>
      </c>
      <c r="E47" s="194">
        <f t="shared" ca="1" si="6"/>
        <v>3.1397200046678463E-3</v>
      </c>
    </row>
    <row r="48" spans="1:5">
      <c r="A48" s="192">
        <v>23</v>
      </c>
      <c r="B48" s="193">
        <v>40357</v>
      </c>
      <c r="C48" s="194">
        <f t="shared" ca="1" si="6"/>
        <v>0.10050292165038115</v>
      </c>
      <c r="D48" s="194">
        <f t="shared" ca="1" si="6"/>
        <v>7.0551110991965191E-2</v>
      </c>
      <c r="E48" s="194">
        <f t="shared" ca="1" si="6"/>
        <v>3.3901551675681416E-2</v>
      </c>
    </row>
    <row r="49" spans="1:5">
      <c r="A49" s="192">
        <v>24</v>
      </c>
      <c r="B49" s="193">
        <v>40387</v>
      </c>
      <c r="C49" s="194">
        <f t="shared" ca="1" si="6"/>
        <v>0.1164541318063296</v>
      </c>
      <c r="D49" s="194">
        <f t="shared" ca="1" si="6"/>
        <v>0.10590532634959142</v>
      </c>
      <c r="E49" s="194">
        <f t="shared" ca="1" si="6"/>
        <v>9.2551557365245105E-2</v>
      </c>
    </row>
    <row r="50" spans="1:5">
      <c r="A50" s="192">
        <v>25</v>
      </c>
      <c r="B50" s="193">
        <v>40418</v>
      </c>
      <c r="C50" s="194">
        <f t="shared" ca="1" si="6"/>
        <v>7.0671672230923528E-3</v>
      </c>
      <c r="D50" s="194">
        <f t="shared" ca="1" si="6"/>
        <v>3.8466280827796143E-2</v>
      </c>
      <c r="E50" s="194">
        <f t="shared" ca="1" si="6"/>
        <v>1.6438726343159939E-2</v>
      </c>
    </row>
    <row r="51" spans="1:5">
      <c r="A51" s="192">
        <v>26</v>
      </c>
      <c r="B51" s="193">
        <v>40449</v>
      </c>
      <c r="C51" s="194">
        <f t="shared" ca="1" si="6"/>
        <v>7.4610863791174639E-2</v>
      </c>
      <c r="D51" s="194">
        <f t="shared" ca="1" si="6"/>
        <v>7.7135728882227236E-2</v>
      </c>
      <c r="E51" s="194">
        <f t="shared" ca="1" si="6"/>
        <v>0.10807422152942252</v>
      </c>
    </row>
    <row r="52" spans="1:5">
      <c r="A52" s="192">
        <v>27</v>
      </c>
      <c r="B52" s="193">
        <v>40479</v>
      </c>
      <c r="C52" s="194">
        <f t="shared" ca="1" si="6"/>
        <v>-1.3158084577511088E-2</v>
      </c>
      <c r="D52" s="194">
        <f t="shared" ca="1" si="6"/>
        <v>2.5863510589919373E-2</v>
      </c>
      <c r="E52" s="194">
        <f t="shared" ca="1" si="6"/>
        <v>9.7088141269609032E-3</v>
      </c>
    </row>
    <row r="53" spans="1:5">
      <c r="A53" s="192">
        <v>28</v>
      </c>
      <c r="B53" s="193">
        <v>40510</v>
      </c>
      <c r="C53" s="194">
        <f t="shared" ca="1" si="6"/>
        <v>-2.6847250036188052E-2</v>
      </c>
      <c r="D53" s="194">
        <f t="shared" ca="1" si="6"/>
        <v>-1.2848142477849024E-2</v>
      </c>
      <c r="E53" s="194">
        <f t="shared" ca="1" si="6"/>
        <v>4.8192864359489218E-3</v>
      </c>
    </row>
    <row r="54" spans="1:5">
      <c r="A54" s="192">
        <v>29</v>
      </c>
      <c r="B54" s="193">
        <v>40540</v>
      </c>
      <c r="C54" s="194">
        <f t="shared" ca="1" si="6"/>
        <v>-1.3698844358161915E-2</v>
      </c>
      <c r="D54" s="194">
        <f t="shared" ca="1" si="6"/>
        <v>7.0715524798397669E-2</v>
      </c>
      <c r="E54" s="194">
        <f t="shared" ca="1" si="6"/>
        <v>0</v>
      </c>
    </row>
    <row r="55" spans="1:5">
      <c r="A55" s="192">
        <v>30</v>
      </c>
      <c r="B55" s="193">
        <v>40571</v>
      </c>
      <c r="C55" s="194">
        <f t="shared" ca="1" si="6"/>
        <v>5.6966824606677451E-2</v>
      </c>
      <c r="D55" s="194">
        <f t="shared" ca="1" si="6"/>
        <v>-4.9392755329576474E-2</v>
      </c>
      <c r="E55" s="194">
        <f t="shared" ca="1" si="6"/>
        <v>-8.004270767353637E-2</v>
      </c>
    </row>
    <row r="56" spans="1:5">
      <c r="A56" s="192">
        <v>31</v>
      </c>
      <c r="B56" s="193">
        <v>40602</v>
      </c>
      <c r="C56" s="194">
        <f t="shared" ca="1" si="6"/>
        <v>4.1473248206575095E-2</v>
      </c>
      <c r="D56" s="194">
        <f t="shared" ca="1" si="6"/>
        <v>-8.4746269909722321E-3</v>
      </c>
      <c r="E56" s="194">
        <f t="shared" ca="1" si="6"/>
        <v>6.062462181643484E-2</v>
      </c>
    </row>
    <row r="57" spans="1:5">
      <c r="A57" s="192">
        <v>32</v>
      </c>
      <c r="B57" s="193">
        <v>40630</v>
      </c>
      <c r="C57" s="194">
        <f t="shared" ca="1" si="6"/>
        <v>3.0771658666753687E-2</v>
      </c>
      <c r="D57" s="194">
        <f t="shared" ca="1" si="6"/>
        <v>7.3803974583361381E-2</v>
      </c>
      <c r="E57" s="194">
        <f t="shared" ca="1" si="6"/>
        <v>2.421425812059453E-2</v>
      </c>
    </row>
    <row r="58" spans="1:5">
      <c r="A58" s="192">
        <v>33</v>
      </c>
      <c r="B58" s="193">
        <v>40661</v>
      </c>
      <c r="C58" s="194">
        <f t="shared" ca="1" si="6"/>
        <v>3.8637792705413919E-2</v>
      </c>
      <c r="D58" s="194">
        <f t="shared" ca="1" si="6"/>
        <v>-1.1928570865273845E-2</v>
      </c>
      <c r="E58" s="194">
        <f t="shared" ca="1" si="6"/>
        <v>0.10870420160088951</v>
      </c>
    </row>
    <row r="59" spans="1:5">
      <c r="A59" s="192">
        <v>34</v>
      </c>
      <c r="B59" s="193">
        <v>40691</v>
      </c>
      <c r="C59" s="194">
        <f t="shared" ca="1" si="6"/>
        <v>-6.3178901621531558E-2</v>
      </c>
      <c r="D59" s="194">
        <f t="shared" ca="1" si="6"/>
        <v>-2.4292692569044587E-2</v>
      </c>
      <c r="E59" s="194">
        <f t="shared" ca="1" si="6"/>
        <v>-2.6088436084297853E-2</v>
      </c>
    </row>
    <row r="60" spans="1:5">
      <c r="A60" s="192">
        <v>35</v>
      </c>
      <c r="B60" s="193">
        <v>40722</v>
      </c>
      <c r="C60" s="194">
        <f t="shared" ca="1" si="6"/>
        <v>-5.7523844138186599E-2</v>
      </c>
      <c r="D60" s="194">
        <f t="shared" ca="1" si="6"/>
        <v>-4.6129771727501295E-2</v>
      </c>
      <c r="E60" s="194">
        <f t="shared" ca="1" si="6"/>
        <v>-5.8974002459551193E-2</v>
      </c>
    </row>
    <row r="61" spans="1:5">
      <c r="A61" s="192">
        <v>36</v>
      </c>
      <c r="B61" s="193">
        <v>40752</v>
      </c>
      <c r="C61" s="194">
        <f t="shared" ca="1" si="6"/>
        <v>0.13229707854063752</v>
      </c>
      <c r="D61" s="194">
        <f t="shared" ca="1" si="6"/>
        <v>0.19086861737241304</v>
      </c>
      <c r="E61" s="194">
        <f t="shared" ca="1" si="6"/>
        <v>0.17135825199668511</v>
      </c>
    </row>
    <row r="62" spans="1:5">
      <c r="A62" s="192">
        <v>37</v>
      </c>
      <c r="B62" s="193">
        <v>40783</v>
      </c>
      <c r="C62" s="194">
        <f t="shared" ca="1" si="6"/>
        <v>-0.13229707854063744</v>
      </c>
      <c r="D62" s="194">
        <f t="shared" ca="1" si="6"/>
        <v>-0.12044615307586722</v>
      </c>
      <c r="E62" s="194">
        <f t="shared" ca="1" si="6"/>
        <v>-0.10361226346429699</v>
      </c>
    </row>
    <row r="63" spans="1:5">
      <c r="A63" s="192">
        <v>38</v>
      </c>
      <c r="B63" s="193">
        <v>40814</v>
      </c>
      <c r="C63" s="194">
        <f t="shared" ca="1" si="6"/>
        <v>-4.714677842570196E-2</v>
      </c>
      <c r="D63" s="194">
        <f t="shared" ca="1" si="6"/>
        <v>-6.6139802504544945E-2</v>
      </c>
      <c r="E63" s="194">
        <f t="shared" ca="1" si="6"/>
        <v>-5.8443595870074666E-2</v>
      </c>
    </row>
    <row r="64" spans="1:5">
      <c r="A64" s="192">
        <v>39</v>
      </c>
      <c r="B64" s="193">
        <v>40844</v>
      </c>
      <c r="C64" s="194">
        <f t="shared" ca="1" si="6"/>
        <v>2.3851215822179847E-2</v>
      </c>
      <c r="D64" s="194">
        <f t="shared" ca="1" si="6"/>
        <v>5.0010420574661416E-2</v>
      </c>
      <c r="E64" s="194">
        <f t="shared" ca="1" si="6"/>
        <v>8.8553397341445031E-2</v>
      </c>
    </row>
    <row r="65" spans="1:5">
      <c r="A65" s="192">
        <v>40</v>
      </c>
      <c r="B65" s="193">
        <v>40875</v>
      </c>
      <c r="C65" s="194">
        <f t="shared" ca="1" si="6"/>
        <v>-4.8285241159461999E-2</v>
      </c>
      <c r="D65" s="194">
        <f t="shared" ca="1" si="6"/>
        <v>-7.1609532378123147E-2</v>
      </c>
      <c r="E65" s="194">
        <f t="shared" ca="1" si="6"/>
        <v>-0.11672427430814143</v>
      </c>
    </row>
    <row r="66" spans="1:5">
      <c r="A66" s="192">
        <v>41</v>
      </c>
      <c r="B66" s="193">
        <v>40905</v>
      </c>
      <c r="C66" s="194">
        <f t="shared" ca="1" si="6"/>
        <v>7.1580803762984146E-2</v>
      </c>
      <c r="D66" s="194">
        <f t="shared" ca="1" si="6"/>
        <v>6.7536206990487277E-2</v>
      </c>
      <c r="E66" s="194">
        <f t="shared" ca="1" si="6"/>
        <v>9.5310179804324935E-2</v>
      </c>
    </row>
    <row r="67" spans="1:5">
      <c r="A67" s="192">
        <v>42</v>
      </c>
      <c r="B67" s="193">
        <v>40936</v>
      </c>
      <c r="C67" s="194">
        <f t="shared" ref="C67:E76" ca="1" si="7">HLOOKUP(C$26,INDIRECT($G$27),$A67,FALSE)</f>
        <v>3.2840752011900187E-3</v>
      </c>
      <c r="D67" s="194">
        <f t="shared" ca="1" si="7"/>
        <v>3.2131278182793196E-2</v>
      </c>
      <c r="E67" s="194">
        <f t="shared" ca="1" si="7"/>
        <v>4.6520015634892907E-2</v>
      </c>
    </row>
    <row r="68" spans="1:5">
      <c r="A68" s="192">
        <v>43</v>
      </c>
      <c r="B68" s="193">
        <v>40967</v>
      </c>
      <c r="C68" s="194">
        <f t="shared" ca="1" si="7"/>
        <v>0.14898513652636283</v>
      </c>
      <c r="D68" s="194">
        <f t="shared" ca="1" si="7"/>
        <v>0.13649143425299951</v>
      </c>
      <c r="E68" s="194">
        <f t="shared" ca="1" si="7"/>
        <v>4.4451762570833796E-2</v>
      </c>
    </row>
    <row r="69" spans="1:5">
      <c r="A69" s="192">
        <v>44</v>
      </c>
      <c r="B69" s="193">
        <v>40996</v>
      </c>
      <c r="C69" s="194">
        <f t="shared" ca="1" si="7"/>
        <v>5.495888428075741E-2</v>
      </c>
      <c r="D69" s="194">
        <f t="shared" ca="1" si="7"/>
        <v>5.6966824606677451E-2</v>
      </c>
      <c r="E69" s="194">
        <f t="shared" ca="1" si="7"/>
        <v>0.14336431354076151</v>
      </c>
    </row>
    <row r="70" spans="1:5">
      <c r="A70" s="192">
        <v>45</v>
      </c>
      <c r="B70" s="193">
        <v>41027</v>
      </c>
      <c r="C70" s="194">
        <f t="shared" ca="1" si="7"/>
        <v>-5.3619431413853991E-3</v>
      </c>
      <c r="D70" s="194">
        <f t="shared" ca="1" si="7"/>
        <v>9.7245498919947809E-3</v>
      </c>
      <c r="E70" s="194">
        <f t="shared" ca="1" si="7"/>
        <v>1.3605652055778678E-2</v>
      </c>
    </row>
    <row r="71" spans="1:5">
      <c r="A71" s="192">
        <v>46</v>
      </c>
      <c r="B71" s="193">
        <v>41057</v>
      </c>
      <c r="C71" s="194">
        <f t="shared" ca="1" si="7"/>
        <v>-3.0015895940265609E-2</v>
      </c>
      <c r="D71" s="194">
        <f t="shared" ca="1" si="7"/>
        <v>-3.6128724088505537E-2</v>
      </c>
      <c r="E71" s="194">
        <f t="shared" ca="1" si="7"/>
        <v>-6.2738340633423359E-2</v>
      </c>
    </row>
    <row r="72" spans="1:5">
      <c r="A72" s="192">
        <v>47</v>
      </c>
      <c r="B72" s="193">
        <v>41088</v>
      </c>
      <c r="C72" s="194">
        <f t="shared" ca="1" si="7"/>
        <v>3.8048067637529964E-2</v>
      </c>
      <c r="D72" s="194">
        <f t="shared" ca="1" si="7"/>
        <v>8.0299942401642913E-2</v>
      </c>
      <c r="E72" s="194">
        <f t="shared" ca="1" si="7"/>
        <v>4.5702153480855379E-2</v>
      </c>
    </row>
    <row r="73" spans="1:5">
      <c r="A73" s="192">
        <v>48</v>
      </c>
      <c r="B73" s="193">
        <v>41118</v>
      </c>
      <c r="C73" s="194">
        <f t="shared" ca="1" si="7"/>
        <v>1.5873349156290163E-2</v>
      </c>
      <c r="D73" s="194">
        <f t="shared" ca="1" si="7"/>
        <v>2.7398974188114347E-2</v>
      </c>
      <c r="E73" s="194">
        <f t="shared" ca="1" si="7"/>
        <v>5.0261834780888297E-2</v>
      </c>
    </row>
    <row r="74" spans="1:5">
      <c r="A74" s="192">
        <v>49</v>
      </c>
      <c r="B74" s="193">
        <v>41149</v>
      </c>
      <c r="C74" s="194">
        <f t="shared" ca="1" si="7"/>
        <v>2.0779968491745435E-2</v>
      </c>
      <c r="D74" s="194">
        <f t="shared" ca="1" si="7"/>
        <v>3.8296285077280327E-2</v>
      </c>
      <c r="E74" s="194">
        <f t="shared" ca="1" si="7"/>
        <v>3.2626456348163694E-3</v>
      </c>
    </row>
    <row r="75" spans="1:5">
      <c r="A75" s="192">
        <v>50</v>
      </c>
      <c r="B75" s="193">
        <v>41180</v>
      </c>
      <c r="C75" s="194">
        <f t="shared" ca="1" si="7"/>
        <v>-2.5740039951728773E-3</v>
      </c>
      <c r="D75" s="194">
        <f t="shared" ca="1" si="7"/>
        <v>5.3458578524767195E-2</v>
      </c>
      <c r="E75" s="194">
        <f t="shared" ca="1" si="7"/>
        <v>9.3235182765164612E-2</v>
      </c>
    </row>
    <row r="76" spans="1:5" ht="15.75" thickBot="1">
      <c r="A76" s="196">
        <v>51</v>
      </c>
      <c r="B76" s="197">
        <v>41210</v>
      </c>
      <c r="C76" s="194">
        <f t="shared" ca="1" si="7"/>
        <v>-0.10307218513981406</v>
      </c>
      <c r="D76" s="194">
        <f t="shared" ca="1" si="7"/>
        <v>-4.1964199099032193E-2</v>
      </c>
      <c r="E76" s="194">
        <f t="shared" ca="1" si="7"/>
        <v>-6.1181156475081162E-2</v>
      </c>
    </row>
  </sheetData>
  <mergeCells count="3">
    <mergeCell ref="B4:F4"/>
    <mergeCell ref="B14:F14"/>
    <mergeCell ref="B24:F24"/>
  </mergeCells>
  <dataValidations count="4">
    <dataValidation type="list" allowBlank="1" showInputMessage="1" showErrorMessage="1" sqref="G27">
      <formula1>$G$28:$G$30</formula1>
    </dataValidation>
    <dataValidation type="list" allowBlank="1" showInputMessage="1" showErrorMessage="1" sqref="A17:A21 C26:E26">
      <formula1>STOCKLIST</formula1>
    </dataValidation>
    <dataValidation type="list" allowBlank="1" showInputMessage="1" showErrorMessage="1" sqref="C16:F16">
      <formula1>TAB_FINDATA_HEADER</formula1>
    </dataValidation>
    <dataValidation type="list" allowBlank="1" showInputMessage="1" showErrorMessage="1" sqref="I7">
      <formula1>SELECTIONS</formula1>
    </dataValidation>
  </dataValidation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O39"/>
  <sheetViews>
    <sheetView showGridLines="0" zoomScale="130" zoomScaleNormal="130" workbookViewId="0">
      <selection activeCell="E4" sqref="E4:E13"/>
    </sheetView>
  </sheetViews>
  <sheetFormatPr defaultRowHeight="15"/>
  <cols>
    <col min="1" max="1" width="13" customWidth="1"/>
    <col min="3" max="3" width="9" customWidth="1"/>
    <col min="4" max="4" width="7.5703125" bestFit="1" customWidth="1"/>
    <col min="5" max="5" width="11.28515625" bestFit="1" customWidth="1"/>
    <col min="9" max="9" width="16.85546875" customWidth="1"/>
    <col min="10" max="10" width="11.7109375" bestFit="1" customWidth="1"/>
    <col min="17" max="17" width="11.28515625" bestFit="1" customWidth="1"/>
  </cols>
  <sheetData>
    <row r="1" spans="1:15">
      <c r="A1" s="102" t="s">
        <v>212</v>
      </c>
      <c r="B1" s="102" t="s">
        <v>55</v>
      </c>
      <c r="C1" s="102" t="s">
        <v>211</v>
      </c>
      <c r="D1" s="102" t="s">
        <v>213</v>
      </c>
      <c r="E1" s="102" t="s">
        <v>219</v>
      </c>
      <c r="F1" s="87">
        <f>AVERAGEIFS(E2:E13,D2:D13,"F")</f>
        <v>208</v>
      </c>
      <c r="G1" s="440">
        <f>AVERAGE(E4:E13)</f>
        <v>243</v>
      </c>
      <c r="I1" s="90" t="s">
        <v>276</v>
      </c>
    </row>
    <row r="2" spans="1:15">
      <c r="A2" s="118">
        <v>66701</v>
      </c>
      <c r="B2" s="76" t="s">
        <v>209</v>
      </c>
      <c r="C2" s="76">
        <v>30</v>
      </c>
      <c r="D2" s="82" t="s">
        <v>214</v>
      </c>
      <c r="E2" s="55">
        <v>280</v>
      </c>
      <c r="I2" s="102" t="s">
        <v>212</v>
      </c>
      <c r="K2" s="102" t="s">
        <v>212</v>
      </c>
      <c r="L2" s="102" t="s">
        <v>55</v>
      </c>
      <c r="M2" s="102" t="s">
        <v>211</v>
      </c>
      <c r="N2" s="102" t="s">
        <v>213</v>
      </c>
      <c r="O2" s="102" t="s">
        <v>219</v>
      </c>
    </row>
    <row r="3" spans="1:15">
      <c r="A3" s="118">
        <v>55709</v>
      </c>
      <c r="B3" s="124" t="s">
        <v>208</v>
      </c>
      <c r="C3" s="124">
        <v>27</v>
      </c>
      <c r="D3" s="125" t="s">
        <v>214</v>
      </c>
      <c r="E3" s="125">
        <v>300</v>
      </c>
      <c r="K3" s="118">
        <v>66701</v>
      </c>
      <c r="L3" s="76" t="s">
        <v>209</v>
      </c>
      <c r="M3" s="76">
        <v>30</v>
      </c>
      <c r="N3" s="82" t="s">
        <v>214</v>
      </c>
      <c r="O3" s="55">
        <v>280</v>
      </c>
    </row>
    <row r="4" spans="1:15">
      <c r="A4" s="118">
        <v>55018</v>
      </c>
      <c r="B4" s="120" t="s">
        <v>207</v>
      </c>
      <c r="C4" s="120">
        <v>25</v>
      </c>
      <c r="D4" s="121" t="s">
        <v>186</v>
      </c>
      <c r="E4" s="121">
        <v>180</v>
      </c>
      <c r="K4" s="118">
        <v>55709</v>
      </c>
      <c r="L4" s="124" t="s">
        <v>208</v>
      </c>
      <c r="M4" s="124">
        <v>27</v>
      </c>
      <c r="N4" s="125" t="s">
        <v>214</v>
      </c>
      <c r="O4" s="125">
        <v>300</v>
      </c>
    </row>
    <row r="5" spans="1:15">
      <c r="A5" s="118">
        <v>36890</v>
      </c>
      <c r="B5" s="122" t="s">
        <v>210</v>
      </c>
      <c r="C5" s="122">
        <v>60</v>
      </c>
      <c r="D5" s="123" t="s">
        <v>214</v>
      </c>
      <c r="E5" s="123">
        <v>255</v>
      </c>
      <c r="K5" s="118">
        <v>55018</v>
      </c>
      <c r="L5" s="120" t="s">
        <v>207</v>
      </c>
      <c r="M5" s="120">
        <v>25</v>
      </c>
      <c r="N5" s="121" t="s">
        <v>186</v>
      </c>
      <c r="O5" s="121">
        <v>180</v>
      </c>
    </row>
    <row r="6" spans="1:15">
      <c r="A6" s="118">
        <v>34674</v>
      </c>
      <c r="B6" s="81" t="s">
        <v>270</v>
      </c>
      <c r="C6" s="81">
        <v>45</v>
      </c>
      <c r="D6" s="82" t="s">
        <v>186</v>
      </c>
      <c r="E6" s="55">
        <v>250</v>
      </c>
      <c r="K6" s="118">
        <v>36890</v>
      </c>
      <c r="L6" s="122" t="s">
        <v>210</v>
      </c>
      <c r="M6" s="122">
        <v>60</v>
      </c>
      <c r="N6" s="123" t="s">
        <v>214</v>
      </c>
      <c r="O6" s="123">
        <v>255</v>
      </c>
    </row>
    <row r="7" spans="1:15">
      <c r="A7" s="118">
        <v>96701</v>
      </c>
      <c r="B7" s="76" t="s">
        <v>271</v>
      </c>
      <c r="C7" s="76">
        <v>30</v>
      </c>
      <c r="D7" s="82" t="s">
        <v>214</v>
      </c>
      <c r="E7" s="55">
        <v>280</v>
      </c>
      <c r="K7" s="118">
        <v>34674</v>
      </c>
      <c r="L7" s="81" t="s">
        <v>270</v>
      </c>
      <c r="M7" s="81">
        <v>45</v>
      </c>
      <c r="N7" s="82" t="s">
        <v>186</v>
      </c>
      <c r="O7" s="55">
        <v>250</v>
      </c>
    </row>
    <row r="8" spans="1:15">
      <c r="A8" s="118">
        <v>50709</v>
      </c>
      <c r="B8" s="76" t="s">
        <v>274</v>
      </c>
      <c r="C8" s="76">
        <v>27</v>
      </c>
      <c r="D8" s="55" t="s">
        <v>214</v>
      </c>
      <c r="E8" s="55">
        <v>300</v>
      </c>
      <c r="K8" s="118">
        <v>96701</v>
      </c>
      <c r="L8" s="76" t="s">
        <v>271</v>
      </c>
      <c r="M8" s="76">
        <v>30</v>
      </c>
      <c r="N8" s="82" t="s">
        <v>214</v>
      </c>
      <c r="O8" s="55">
        <v>280</v>
      </c>
    </row>
    <row r="9" spans="1:15">
      <c r="A9" s="118">
        <v>75018</v>
      </c>
      <c r="B9" s="76" t="s">
        <v>272</v>
      </c>
      <c r="C9" s="76">
        <v>25</v>
      </c>
      <c r="D9" s="55" t="s">
        <v>186</v>
      </c>
      <c r="E9" s="55">
        <v>180</v>
      </c>
      <c r="K9" s="118">
        <v>50709</v>
      </c>
      <c r="L9" s="76" t="s">
        <v>274</v>
      </c>
      <c r="M9" s="76">
        <v>27</v>
      </c>
      <c r="N9" s="55" t="s">
        <v>214</v>
      </c>
      <c r="O9" s="55">
        <v>300</v>
      </c>
    </row>
    <row r="10" spans="1:15">
      <c r="A10" s="118">
        <v>36890</v>
      </c>
      <c r="B10" s="122" t="s">
        <v>210</v>
      </c>
      <c r="C10" s="122">
        <v>60</v>
      </c>
      <c r="D10" s="123" t="s">
        <v>214</v>
      </c>
      <c r="E10" s="123">
        <v>255</v>
      </c>
      <c r="K10" s="118">
        <v>75018</v>
      </c>
      <c r="L10" s="76" t="s">
        <v>272</v>
      </c>
      <c r="M10" s="76">
        <v>25</v>
      </c>
      <c r="N10" s="55" t="s">
        <v>186</v>
      </c>
      <c r="O10" s="55">
        <v>180</v>
      </c>
    </row>
    <row r="11" spans="1:15">
      <c r="A11" s="118">
        <v>34670</v>
      </c>
      <c r="B11" s="81" t="s">
        <v>215</v>
      </c>
      <c r="C11" s="81">
        <v>45</v>
      </c>
      <c r="D11" s="82" t="s">
        <v>186</v>
      </c>
      <c r="E11" s="82">
        <v>250</v>
      </c>
      <c r="K11" s="118">
        <v>34670</v>
      </c>
      <c r="L11" s="81" t="s">
        <v>215</v>
      </c>
      <c r="M11" s="81">
        <v>45</v>
      </c>
      <c r="N11" s="82" t="s">
        <v>186</v>
      </c>
      <c r="O11" s="82">
        <v>250</v>
      </c>
    </row>
    <row r="12" spans="1:15">
      <c r="A12" s="118">
        <v>55709</v>
      </c>
      <c r="B12" s="124" t="s">
        <v>208</v>
      </c>
      <c r="C12" s="124">
        <v>27</v>
      </c>
      <c r="D12" s="125" t="s">
        <v>214</v>
      </c>
      <c r="E12" s="125">
        <v>300</v>
      </c>
    </row>
    <row r="13" spans="1:15" ht="15.75" thickBot="1">
      <c r="A13" s="118">
        <v>55018</v>
      </c>
      <c r="B13" s="120" t="s">
        <v>207</v>
      </c>
      <c r="C13" s="120">
        <v>25</v>
      </c>
      <c r="D13" s="121" t="s">
        <v>186</v>
      </c>
      <c r="E13" s="121">
        <v>180</v>
      </c>
      <c r="I13" s="90" t="s">
        <v>275</v>
      </c>
    </row>
    <row r="14" spans="1:15">
      <c r="I14" s="75" t="s">
        <v>211</v>
      </c>
      <c r="K14" s="102" t="s">
        <v>212</v>
      </c>
      <c r="L14" s="102" t="s">
        <v>55</v>
      </c>
      <c r="M14" s="102" t="s">
        <v>211</v>
      </c>
      <c r="N14" s="102" t="s">
        <v>213</v>
      </c>
      <c r="O14" s="102" t="s">
        <v>219</v>
      </c>
    </row>
    <row r="15" spans="1:15">
      <c r="I15" s="119" t="s">
        <v>838</v>
      </c>
    </row>
    <row r="25" spans="9:10" ht="15.75" thickBot="1">
      <c r="I25" s="90" t="s">
        <v>417</v>
      </c>
    </row>
    <row r="26" spans="9:10">
      <c r="I26" s="75" t="s">
        <v>211</v>
      </c>
      <c r="J26" s="74" t="s">
        <v>213</v>
      </c>
    </row>
    <row r="27" spans="9:10">
      <c r="I27" s="119" t="s">
        <v>273</v>
      </c>
      <c r="J27" s="119" t="s">
        <v>214</v>
      </c>
    </row>
    <row r="36" spans="9:10">
      <c r="I36" s="90" t="s">
        <v>416</v>
      </c>
    </row>
    <row r="37" spans="9:10">
      <c r="I37" s="102" t="s">
        <v>211</v>
      </c>
      <c r="J37" s="102" t="s">
        <v>219</v>
      </c>
    </row>
    <row r="38" spans="9:10">
      <c r="I38" s="126" t="s">
        <v>273</v>
      </c>
      <c r="J38" s="126">
        <v>200</v>
      </c>
    </row>
    <row r="39" spans="9:10">
      <c r="I39" s="126"/>
      <c r="J39" s="126" t="s">
        <v>277</v>
      </c>
    </row>
  </sheetData>
  <autoFilter ref="A1:E1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E370"/>
  <sheetViews>
    <sheetView zoomScale="25" zoomScaleNormal="25" workbookViewId="0">
      <selection activeCell="A3" sqref="A3:A46"/>
    </sheetView>
  </sheetViews>
  <sheetFormatPr defaultColWidth="9.140625" defaultRowHeight="12.75"/>
  <cols>
    <col min="1" max="1" width="11.5703125" style="1" bestFit="1" customWidth="1"/>
    <col min="2" max="2" width="34.85546875" style="1" bestFit="1" customWidth="1"/>
    <col min="3" max="3" width="39.7109375" style="1" bestFit="1" customWidth="1"/>
    <col min="4" max="4" width="35.42578125" style="1" bestFit="1" customWidth="1"/>
    <col min="5" max="5" width="8.28515625" style="1" bestFit="1" customWidth="1"/>
    <col min="6" max="7" width="7" style="1" bestFit="1" customWidth="1"/>
    <col min="8" max="8" width="15" style="1" bestFit="1" customWidth="1"/>
    <col min="9" max="9" width="11.140625" style="1" bestFit="1" customWidth="1"/>
    <col min="10" max="10" width="9.140625" style="1"/>
    <col min="11" max="11" width="8.140625" style="1" bestFit="1" customWidth="1"/>
    <col min="12" max="12" width="9.140625" style="1"/>
    <col min="13" max="13" width="12.5703125" style="1" bestFit="1" customWidth="1"/>
    <col min="14" max="14" width="13" style="1" customWidth="1"/>
    <col min="15" max="15" width="11.85546875" style="1" customWidth="1"/>
    <col min="16" max="16" width="8.7109375" style="1" bestFit="1" customWidth="1"/>
    <col min="17" max="17" width="9.28515625" style="1" bestFit="1" customWidth="1"/>
    <col min="18" max="18" width="11.7109375" style="1" customWidth="1"/>
    <col min="19" max="19" width="11.28515625" style="1" bestFit="1" customWidth="1"/>
    <col min="20" max="22" width="8.7109375" style="1" bestFit="1" customWidth="1"/>
    <col min="23" max="23" width="8.42578125" style="1" customWidth="1"/>
    <col min="24" max="24" width="9.28515625" style="1" customWidth="1"/>
    <col min="25" max="27" width="6.28515625" style="1" bestFit="1" customWidth="1"/>
    <col min="28" max="28" width="4.85546875" style="1" bestFit="1" customWidth="1"/>
    <col min="29" max="30" width="5" style="1" bestFit="1" customWidth="1"/>
    <col min="31" max="31" width="8.5703125" style="1" bestFit="1" customWidth="1"/>
    <col min="32" max="16384" width="9.140625" style="1"/>
  </cols>
  <sheetData>
    <row r="1" spans="1:31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</row>
    <row r="2" spans="1:31" s="33" customFormat="1" ht="63.75">
      <c r="A2" s="32" t="s">
        <v>54</v>
      </c>
      <c r="B2" s="32" t="s">
        <v>55</v>
      </c>
      <c r="C2" s="32" t="s">
        <v>56</v>
      </c>
      <c r="D2" s="32" t="s">
        <v>57</v>
      </c>
      <c r="E2" s="32" t="s">
        <v>58</v>
      </c>
      <c r="F2" s="32" t="s">
        <v>59</v>
      </c>
      <c r="G2" s="32" t="s">
        <v>60</v>
      </c>
      <c r="H2" s="32" t="s">
        <v>61</v>
      </c>
      <c r="I2" s="32" t="s">
        <v>62</v>
      </c>
      <c r="J2" s="32" t="s">
        <v>63</v>
      </c>
      <c r="K2" s="32" t="s">
        <v>64</v>
      </c>
      <c r="L2" s="32" t="s">
        <v>65</v>
      </c>
      <c r="M2" s="32" t="s">
        <v>66</v>
      </c>
      <c r="N2" s="32" t="s">
        <v>67</v>
      </c>
      <c r="O2" s="32" t="s">
        <v>68</v>
      </c>
      <c r="P2" s="32" t="s">
        <v>69</v>
      </c>
      <c r="Q2" s="32" t="s">
        <v>70</v>
      </c>
      <c r="R2" s="32" t="s">
        <v>71</v>
      </c>
      <c r="S2" s="32" t="s">
        <v>72</v>
      </c>
      <c r="T2" s="32" t="s">
        <v>73</v>
      </c>
      <c r="U2" s="32" t="s">
        <v>74</v>
      </c>
      <c r="V2" s="32" t="s">
        <v>75</v>
      </c>
      <c r="W2" s="32" t="s">
        <v>76</v>
      </c>
      <c r="X2" s="32" t="s">
        <v>77</v>
      </c>
      <c r="Y2" s="32" t="s">
        <v>78</v>
      </c>
      <c r="Z2" s="32" t="s">
        <v>79</v>
      </c>
      <c r="AA2" s="32" t="s">
        <v>80</v>
      </c>
      <c r="AB2" s="32" t="s">
        <v>81</v>
      </c>
      <c r="AC2" s="32" t="s">
        <v>82</v>
      </c>
      <c r="AD2" s="32" t="s">
        <v>83</v>
      </c>
      <c r="AE2" s="32" t="s">
        <v>84</v>
      </c>
    </row>
    <row r="3" spans="1:31">
      <c r="A3" s="34" t="s">
        <v>2</v>
      </c>
      <c r="B3" s="34" t="s">
        <v>85</v>
      </c>
      <c r="C3" s="34" t="s">
        <v>86</v>
      </c>
      <c r="D3" s="34" t="s">
        <v>87</v>
      </c>
      <c r="E3" s="35">
        <v>189.5</v>
      </c>
      <c r="F3" s="35">
        <v>227</v>
      </c>
      <c r="G3" s="35">
        <v>132</v>
      </c>
      <c r="H3" s="36">
        <v>13982500</v>
      </c>
      <c r="I3" s="36">
        <v>4832285</v>
      </c>
      <c r="J3" s="36">
        <v>208.52</v>
      </c>
      <c r="K3" s="36">
        <v>185.76</v>
      </c>
      <c r="L3" s="37">
        <v>0.63342050000000005</v>
      </c>
      <c r="M3" s="37">
        <v>4.1176469999999998</v>
      </c>
      <c r="N3" s="38">
        <v>0.44980189999999998</v>
      </c>
      <c r="O3" s="35">
        <v>0.56060606546142644</v>
      </c>
      <c r="P3" s="39">
        <v>0.39717164272848215</v>
      </c>
      <c r="Q3" s="39">
        <v>0.17572126379667943</v>
      </c>
      <c r="R3" s="35">
        <v>2973.0949999999998</v>
      </c>
      <c r="S3" s="40">
        <v>563.40156249999995</v>
      </c>
      <c r="T3" s="41">
        <v>9.2439999999999998</v>
      </c>
      <c r="U3" s="42">
        <v>3.157</v>
      </c>
      <c r="V3" s="35">
        <v>12.083</v>
      </c>
      <c r="W3" s="35">
        <v>20.499783643444395</v>
      </c>
      <c r="X3" s="35">
        <v>15.683191260448563</v>
      </c>
      <c r="Y3" s="34">
        <v>4.2071221135433374</v>
      </c>
      <c r="Z3" s="34">
        <v>12.737549308296224</v>
      </c>
      <c r="AA3" s="34">
        <v>11.122639044278346</v>
      </c>
      <c r="AB3" s="34">
        <v>63.853620085963961</v>
      </c>
      <c r="AC3" s="34">
        <v>27.527391026207393</v>
      </c>
      <c r="AD3" s="34">
        <v>38.944415477662631</v>
      </c>
      <c r="AE3" s="34" t="s">
        <v>88</v>
      </c>
    </row>
    <row r="4" spans="1:31">
      <c r="A4" s="34" t="s">
        <v>3</v>
      </c>
      <c r="B4" s="34" t="s">
        <v>89</v>
      </c>
      <c r="C4" s="34" t="s">
        <v>90</v>
      </c>
      <c r="D4" s="34" t="s">
        <v>91</v>
      </c>
      <c r="E4" s="35">
        <v>82.5</v>
      </c>
      <c r="F4" s="35">
        <v>88.25</v>
      </c>
      <c r="G4" s="35">
        <v>35.75</v>
      </c>
      <c r="H4" s="36">
        <v>2076800</v>
      </c>
      <c r="I4" s="36">
        <v>3434030</v>
      </c>
      <c r="J4" s="36">
        <v>77.83</v>
      </c>
      <c r="K4" s="36">
        <v>63.068750000000001</v>
      </c>
      <c r="L4" s="37">
        <v>0.97706150000000003</v>
      </c>
      <c r="M4" s="37">
        <v>3.95</v>
      </c>
      <c r="N4" s="38">
        <v>0.74740640000000003</v>
      </c>
      <c r="O4" s="35">
        <v>0.89004505572431103</v>
      </c>
      <c r="P4" s="39" t="e">
        <v>#VALUE!</v>
      </c>
      <c r="Q4" s="39">
        <v>8.8276475504646415E-2</v>
      </c>
      <c r="R4" s="35">
        <v>1428.57</v>
      </c>
      <c r="S4" s="40">
        <v>117.8570234375</v>
      </c>
      <c r="T4" s="41">
        <v>3.5819999999999999</v>
      </c>
      <c r="U4" s="42">
        <v>1.6300000000000001</v>
      </c>
      <c r="V4" s="35">
        <v>4.3730000000000002</v>
      </c>
      <c r="W4" s="35">
        <v>23.031825795644892</v>
      </c>
      <c r="X4" s="35">
        <v>18.865767207866451</v>
      </c>
      <c r="Y4" s="34">
        <v>3.9349568340512806</v>
      </c>
      <c r="Z4" s="34">
        <v>1.5503295937093362</v>
      </c>
      <c r="AA4" s="34">
        <v>8.4440243709098564</v>
      </c>
      <c r="AB4" s="34">
        <v>6.7483940955681856</v>
      </c>
      <c r="AC4" s="34">
        <v>3.4526643044690553</v>
      </c>
      <c r="AD4" s="34">
        <v>4.730938411956199</v>
      </c>
      <c r="AE4" s="34" t="s">
        <v>92</v>
      </c>
    </row>
    <row r="5" spans="1:31">
      <c r="A5" s="34" t="s">
        <v>4</v>
      </c>
      <c r="B5" s="34" t="s">
        <v>93</v>
      </c>
      <c r="C5" s="34" t="s">
        <v>94</v>
      </c>
      <c r="D5" s="34" t="s">
        <v>95</v>
      </c>
      <c r="E5" s="35">
        <v>178</v>
      </c>
      <c r="F5" s="35">
        <v>203</v>
      </c>
      <c r="G5" s="35">
        <v>136</v>
      </c>
      <c r="H5" s="36">
        <v>6640300</v>
      </c>
      <c r="I5" s="36">
        <v>5056697</v>
      </c>
      <c r="J5" s="36">
        <v>189.71</v>
      </c>
      <c r="K5" s="36">
        <v>183.55250000000001</v>
      </c>
      <c r="L5" s="37">
        <v>1.122179</v>
      </c>
      <c r="M5" s="37">
        <v>4.555555</v>
      </c>
      <c r="N5" s="38">
        <v>0.236508</v>
      </c>
      <c r="O5" s="35">
        <v>0.88146436918166671</v>
      </c>
      <c r="P5" s="39" t="e">
        <v>#VALUE!</v>
      </c>
      <c r="Q5" s="39">
        <v>0.31736818406604</v>
      </c>
      <c r="R5" s="35">
        <v>1908.8429999999998</v>
      </c>
      <c r="S5" s="40">
        <v>339.77403125000001</v>
      </c>
      <c r="T5" s="41">
        <v>16.07</v>
      </c>
      <c r="U5" s="42">
        <v>4.97</v>
      </c>
      <c r="V5" s="35">
        <v>17.254999999999999</v>
      </c>
      <c r="W5" s="35">
        <v>11.076540136901057</v>
      </c>
      <c r="X5" s="35">
        <v>10.315850478122284</v>
      </c>
      <c r="Y5" s="34">
        <v>2.6823927463066681</v>
      </c>
      <c r="Z5" s="34">
        <v>1.3018923099440751</v>
      </c>
      <c r="AA5" s="34" t="s">
        <v>96</v>
      </c>
      <c r="AB5" s="34">
        <v>12.402937054316849</v>
      </c>
      <c r="AC5" s="34">
        <v>1.4024607019204378</v>
      </c>
      <c r="AD5" s="34">
        <v>6.5456593968551759</v>
      </c>
      <c r="AE5" s="34" t="s">
        <v>96</v>
      </c>
    </row>
    <row r="6" spans="1:31">
      <c r="A6" s="34" t="s">
        <v>5</v>
      </c>
      <c r="B6" s="34" t="s">
        <v>97</v>
      </c>
      <c r="C6" s="34" t="s">
        <v>98</v>
      </c>
      <c r="D6" s="34" t="s">
        <v>99</v>
      </c>
      <c r="E6" s="35">
        <v>107</v>
      </c>
      <c r="F6" s="35">
        <v>113</v>
      </c>
      <c r="G6" s="35">
        <v>66.5</v>
      </c>
      <c r="H6" s="36">
        <v>1013800</v>
      </c>
      <c r="I6" s="36">
        <v>2873719</v>
      </c>
      <c r="J6" s="36">
        <v>106.72</v>
      </c>
      <c r="K6" s="36">
        <v>93.162499999999994</v>
      </c>
      <c r="L6" s="37">
        <v>0.61165480000000005</v>
      </c>
      <c r="M6" s="37">
        <v>4.2173910000000001</v>
      </c>
      <c r="N6" s="38">
        <v>0.14691170000000001</v>
      </c>
      <c r="O6" s="35">
        <v>0.52482409200666447</v>
      </c>
      <c r="P6" s="39">
        <v>0.34659342192769654</v>
      </c>
      <c r="Q6" s="39">
        <v>0.12104642644233693</v>
      </c>
      <c r="R6" s="35">
        <v>1545.4589999999998</v>
      </c>
      <c r="S6" s="40">
        <v>165.36409374999999</v>
      </c>
      <c r="T6" s="41">
        <v>4.34</v>
      </c>
      <c r="U6" s="42">
        <v>0.82000000000000006</v>
      </c>
      <c r="V6" s="35">
        <v>4.0060000000000002</v>
      </c>
      <c r="W6" s="35">
        <v>24.654377880184331</v>
      </c>
      <c r="X6" s="35">
        <v>26.709935097353966</v>
      </c>
      <c r="Y6" s="34">
        <v>3.9565814901974505</v>
      </c>
      <c r="Z6" s="34">
        <v>4.939004256828663</v>
      </c>
      <c r="AA6" s="34">
        <v>21.694364838467823</v>
      </c>
      <c r="AB6" s="34">
        <v>21.445740077314344</v>
      </c>
      <c r="AC6" s="34">
        <v>11.06734516527375</v>
      </c>
      <c r="AD6" s="34">
        <v>14.562250452594744</v>
      </c>
      <c r="AE6" s="34" t="s">
        <v>88</v>
      </c>
    </row>
    <row r="7" spans="1:31">
      <c r="A7" s="34" t="s">
        <v>6</v>
      </c>
      <c r="B7" s="34" t="s">
        <v>100</v>
      </c>
      <c r="C7" s="34" t="s">
        <v>101</v>
      </c>
      <c r="D7" s="34" t="s">
        <v>102</v>
      </c>
      <c r="E7" s="35">
        <v>29</v>
      </c>
      <c r="F7" s="35">
        <v>30.5</v>
      </c>
      <c r="G7" s="35">
        <v>16.600000000000001</v>
      </c>
      <c r="H7" s="36">
        <v>3381200</v>
      </c>
      <c r="I7" s="36">
        <v>1785303</v>
      </c>
      <c r="J7" s="36">
        <v>28.934999999999999</v>
      </c>
      <c r="K7" s="36">
        <v>24.309750000000001</v>
      </c>
      <c r="L7" s="37">
        <v>0.5694013</v>
      </c>
      <c r="M7" s="37">
        <v>4.733333</v>
      </c>
      <c r="N7" s="38">
        <v>0.32220309999999996</v>
      </c>
      <c r="O7" s="35">
        <v>1.0178905426257694</v>
      </c>
      <c r="P7" s="39" t="e">
        <v>#VALUE!</v>
      </c>
      <c r="Q7" s="39">
        <v>0.19262688310820977</v>
      </c>
      <c r="R7" s="35">
        <v>770</v>
      </c>
      <c r="S7" s="40">
        <v>22.33</v>
      </c>
      <c r="T7" s="41">
        <v>2.7008999999999999</v>
      </c>
      <c r="U7" s="42">
        <v>0.44</v>
      </c>
      <c r="V7" s="35">
        <v>1.974</v>
      </c>
      <c r="W7" s="35">
        <v>10.737161686845127</v>
      </c>
      <c r="X7" s="35">
        <v>14.690982776089159</v>
      </c>
      <c r="Y7" s="34">
        <v>3.0287216326797028</v>
      </c>
      <c r="Z7" s="34">
        <v>1.1049068751036624</v>
      </c>
      <c r="AA7" s="34">
        <v>6.0122916539881475</v>
      </c>
      <c r="AB7" s="34">
        <v>10.64685499693805</v>
      </c>
      <c r="AC7" s="34">
        <v>5.0443428146308635</v>
      </c>
      <c r="AD7" s="34">
        <v>6.752956107370073</v>
      </c>
      <c r="AE7" s="34" t="s">
        <v>103</v>
      </c>
    </row>
    <row r="8" spans="1:31">
      <c r="A8" s="34" t="s">
        <v>7</v>
      </c>
      <c r="B8" s="34" t="s">
        <v>104</v>
      </c>
      <c r="C8" s="34" t="s">
        <v>105</v>
      </c>
      <c r="D8" s="34" t="s">
        <v>95</v>
      </c>
      <c r="E8" s="35">
        <v>29.5</v>
      </c>
      <c r="F8" s="35">
        <v>37</v>
      </c>
      <c r="G8" s="35">
        <v>17.8</v>
      </c>
      <c r="H8" s="36">
        <v>4986800</v>
      </c>
      <c r="I8" s="36">
        <v>14774830</v>
      </c>
      <c r="J8" s="36">
        <v>31.64</v>
      </c>
      <c r="K8" s="36">
        <v>28.52075</v>
      </c>
      <c r="L8" s="37">
        <v>1.174226</v>
      </c>
      <c r="M8" s="37">
        <v>4.2121209999999998</v>
      </c>
      <c r="N8" s="38">
        <v>9.4446829999999996E-2</v>
      </c>
      <c r="O8" s="35">
        <v>2.2797977905586202</v>
      </c>
      <c r="P8" s="39" t="e">
        <v>#VALUE!</v>
      </c>
      <c r="Q8" s="39">
        <v>0.16511762863830529</v>
      </c>
      <c r="R8" s="35">
        <v>6074.1439999999993</v>
      </c>
      <c r="S8" s="40">
        <v>179.187234375</v>
      </c>
      <c r="T8" s="41">
        <v>1.8686000000000003</v>
      </c>
      <c r="U8" s="42">
        <v>0.75</v>
      </c>
      <c r="V8" s="35">
        <v>2.5009999999999999</v>
      </c>
      <c r="W8" s="35">
        <v>15.787220378893286</v>
      </c>
      <c r="X8" s="35">
        <v>11.795281887245103</v>
      </c>
      <c r="Y8" s="34">
        <v>2.3207177524509408</v>
      </c>
      <c r="Z8" s="34">
        <v>1.6421693264998702</v>
      </c>
      <c r="AA8" s="34">
        <v>27.390627723627848</v>
      </c>
      <c r="AB8" s="34">
        <v>10.796900844724377</v>
      </c>
      <c r="AC8" s="34">
        <v>1.1610875871034869</v>
      </c>
      <c r="AD8" s="34">
        <v>3.4664814074040193</v>
      </c>
      <c r="AE8" s="34" t="s">
        <v>96</v>
      </c>
    </row>
    <row r="9" spans="1:31">
      <c r="A9" s="34" t="s">
        <v>8</v>
      </c>
      <c r="B9" s="34" t="s">
        <v>106</v>
      </c>
      <c r="C9" s="34" t="s">
        <v>107</v>
      </c>
      <c r="D9" s="34" t="s">
        <v>108</v>
      </c>
      <c r="E9" s="35">
        <v>389</v>
      </c>
      <c r="F9" s="35">
        <v>688</v>
      </c>
      <c r="G9" s="35">
        <v>388</v>
      </c>
      <c r="H9" s="36">
        <v>872100</v>
      </c>
      <c r="I9" s="36">
        <v>1616331</v>
      </c>
      <c r="J9" s="36">
        <v>413.44</v>
      </c>
      <c r="K9" s="36">
        <v>501.6651</v>
      </c>
      <c r="L9" s="37">
        <v>1.1119760000000001</v>
      </c>
      <c r="M9" s="37">
        <v>3.875</v>
      </c>
      <c r="N9" s="38">
        <v>0.2097117</v>
      </c>
      <c r="O9" s="35">
        <v>1.2493118267189396</v>
      </c>
      <c r="P9" s="39">
        <v>0.3387213163022571</v>
      </c>
      <c r="Q9" s="39">
        <v>0.1784617414106241</v>
      </c>
      <c r="R9" s="35">
        <v>271.74790000000002</v>
      </c>
      <c r="S9" s="40">
        <v>105.7099140625</v>
      </c>
      <c r="T9" s="41">
        <v>48.774000000000001</v>
      </c>
      <c r="U9" s="42">
        <v>11</v>
      </c>
      <c r="V9" s="35">
        <v>39.548999999999999</v>
      </c>
      <c r="W9" s="35">
        <v>7.9755607495796941</v>
      </c>
      <c r="X9" s="35">
        <v>9.8358997699056872</v>
      </c>
      <c r="Y9" s="34">
        <v>0.87153234879862174</v>
      </c>
      <c r="Z9" s="34">
        <v>1.3466181366767165</v>
      </c>
      <c r="AA9" s="34">
        <v>4.9645509642019476</v>
      </c>
      <c r="AB9" s="34">
        <v>17.790776506211252</v>
      </c>
      <c r="AC9" s="34">
        <v>6.1156223809091523</v>
      </c>
      <c r="AD9" s="34">
        <v>12.267946683371465</v>
      </c>
      <c r="AE9" s="34" t="s">
        <v>92</v>
      </c>
    </row>
    <row r="10" spans="1:31">
      <c r="A10" s="34" t="s">
        <v>9</v>
      </c>
      <c r="B10" s="34" t="s">
        <v>109</v>
      </c>
      <c r="C10" s="34" t="s">
        <v>110</v>
      </c>
      <c r="D10" s="34" t="s">
        <v>111</v>
      </c>
      <c r="E10" s="35">
        <v>58</v>
      </c>
      <c r="F10" s="35">
        <v>76.5</v>
      </c>
      <c r="G10" s="35">
        <v>35.25</v>
      </c>
      <c r="H10" s="36">
        <v>2483900</v>
      </c>
      <c r="I10" s="36">
        <v>1812031</v>
      </c>
      <c r="J10" s="36">
        <v>57.475000000000001</v>
      </c>
      <c r="K10" s="36">
        <v>51.784999999999997</v>
      </c>
      <c r="L10" s="37">
        <v>0.84211559999999996</v>
      </c>
      <c r="M10" s="37">
        <v>3.375</v>
      </c>
      <c r="N10" s="38">
        <v>8.9104610000000001E-2</v>
      </c>
      <c r="O10" s="35">
        <v>1.0792450263438975E-3</v>
      </c>
      <c r="P10" s="39">
        <v>0.52607287870290287</v>
      </c>
      <c r="Q10" s="39">
        <v>0.27573077405148083</v>
      </c>
      <c r="R10" s="35">
        <v>2000</v>
      </c>
      <c r="S10" s="40">
        <v>116</v>
      </c>
      <c r="T10" s="41">
        <v>2.0100000000000002</v>
      </c>
      <c r="U10" s="42">
        <v>0.59</v>
      </c>
      <c r="V10" s="35">
        <v>2.3380000000000001</v>
      </c>
      <c r="W10" s="35">
        <v>28.855721393034823</v>
      </c>
      <c r="X10" s="35">
        <v>24.807527801539777</v>
      </c>
      <c r="Y10" s="34">
        <v>8.4887645241824305</v>
      </c>
      <c r="Z10" s="34">
        <v>15.246619325037418</v>
      </c>
      <c r="AA10" s="34">
        <v>18.551932545201414</v>
      </c>
      <c r="AB10" s="34">
        <v>54.131184548152774</v>
      </c>
      <c r="AC10" s="34">
        <v>39.718442460481597</v>
      </c>
      <c r="AD10" s="34">
        <v>54.365227222936873</v>
      </c>
      <c r="AE10" s="34" t="s">
        <v>88</v>
      </c>
    </row>
    <row r="11" spans="1:31">
      <c r="A11" s="34" t="s">
        <v>10</v>
      </c>
      <c r="B11" s="34" t="s">
        <v>112</v>
      </c>
      <c r="C11" s="34" t="s">
        <v>113</v>
      </c>
      <c r="D11" s="34" t="s">
        <v>114</v>
      </c>
      <c r="E11" s="35">
        <v>186.5</v>
      </c>
      <c r="F11" s="35">
        <v>238</v>
      </c>
      <c r="G11" s="35">
        <v>104</v>
      </c>
      <c r="H11" s="36">
        <v>854500</v>
      </c>
      <c r="I11" s="36">
        <v>810350</v>
      </c>
      <c r="J11" s="36">
        <v>188.19</v>
      </c>
      <c r="K11" s="36">
        <v>180.26750000000001</v>
      </c>
      <c r="L11" s="37">
        <v>1.1127689999999999</v>
      </c>
      <c r="M11" s="37">
        <v>2.5555560000000002</v>
      </c>
      <c r="N11" s="38">
        <v>0.40627470000000004</v>
      </c>
      <c r="O11" s="35">
        <v>1.553331658837833</v>
      </c>
      <c r="P11" s="39">
        <v>0.20286398669678074</v>
      </c>
      <c r="Q11" s="39">
        <v>4.7848821765290747E-2</v>
      </c>
      <c r="R11" s="35">
        <v>825</v>
      </c>
      <c r="S11" s="40">
        <v>153.86250000000001</v>
      </c>
      <c r="T11" s="41">
        <v>8.27</v>
      </c>
      <c r="U11" s="42">
        <v>2.46</v>
      </c>
      <c r="V11" s="35">
        <v>7.5200000000000005</v>
      </c>
      <c r="W11" s="35">
        <v>22.551390568319228</v>
      </c>
      <c r="X11" s="35">
        <v>24.800531914893615</v>
      </c>
      <c r="Y11" s="34">
        <v>1.3132033716641438</v>
      </c>
      <c r="Z11" s="34">
        <v>5.1180847643651903</v>
      </c>
      <c r="AA11" s="34">
        <v>15.998194742739958</v>
      </c>
      <c r="AB11" s="34">
        <v>26.085094266012327</v>
      </c>
      <c r="AC11" s="34">
        <v>7.757034043229841</v>
      </c>
      <c r="AD11" s="34">
        <v>13.113252872382269</v>
      </c>
      <c r="AE11" s="34" t="s">
        <v>88</v>
      </c>
    </row>
    <row r="12" spans="1:31">
      <c r="A12" s="34" t="s">
        <v>11</v>
      </c>
      <c r="B12" s="34" t="s">
        <v>115</v>
      </c>
      <c r="C12" s="34" t="s">
        <v>116</v>
      </c>
      <c r="D12" s="34" t="s">
        <v>99</v>
      </c>
      <c r="E12" s="35">
        <v>76.75</v>
      </c>
      <c r="F12" s="35">
        <v>85.5</v>
      </c>
      <c r="G12" s="35">
        <v>39.5</v>
      </c>
      <c r="H12" s="36">
        <v>239200</v>
      </c>
      <c r="I12" s="36">
        <v>1012145</v>
      </c>
      <c r="J12" s="36">
        <v>78.775000000000006</v>
      </c>
      <c r="K12" s="36">
        <v>65.341250000000002</v>
      </c>
      <c r="L12" s="37">
        <v>0.77391399999999999</v>
      </c>
      <c r="M12" s="37">
        <v>3.0434779999999999</v>
      </c>
      <c r="N12" s="38">
        <v>0.26397359999999997</v>
      </c>
      <c r="O12" s="35">
        <v>0.73623678779032875</v>
      </c>
      <c r="P12" s="39">
        <v>0.40092091414620157</v>
      </c>
      <c r="Q12" s="39">
        <v>0.14417214796065472</v>
      </c>
      <c r="R12" s="35">
        <v>728.39319999999998</v>
      </c>
      <c r="S12" s="40">
        <v>55.904179687499997</v>
      </c>
      <c r="T12" s="41">
        <v>2.63</v>
      </c>
      <c r="U12" s="42">
        <v>0.5</v>
      </c>
      <c r="V12" s="35">
        <v>2.93</v>
      </c>
      <c r="W12" s="35">
        <v>29.182509505703422</v>
      </c>
      <c r="X12" s="35">
        <v>26.194539249146757</v>
      </c>
      <c r="Y12" s="34">
        <v>4.7288320498370702</v>
      </c>
      <c r="Z12" s="34">
        <v>7.635130559229431</v>
      </c>
      <c r="AA12" s="34">
        <v>23.861238225971174</v>
      </c>
      <c r="AB12" s="34">
        <v>28.204662178396916</v>
      </c>
      <c r="AC12" s="34">
        <v>13.729872974199294</v>
      </c>
      <c r="AD12" s="34">
        <v>17.88696675118608</v>
      </c>
      <c r="AE12" s="34" t="s">
        <v>88</v>
      </c>
    </row>
    <row r="13" spans="1:31">
      <c r="A13" s="34" t="s">
        <v>12</v>
      </c>
      <c r="B13" s="34" t="s">
        <v>117</v>
      </c>
      <c r="C13" s="34" t="s">
        <v>118</v>
      </c>
      <c r="D13" s="34" t="s">
        <v>119</v>
      </c>
      <c r="E13" s="35">
        <v>2.6</v>
      </c>
      <c r="F13" s="35">
        <v>2.98</v>
      </c>
      <c r="G13" s="35">
        <v>2.1800000000000002</v>
      </c>
      <c r="H13" s="36">
        <v>7739500</v>
      </c>
      <c r="I13" s="36">
        <v>2552547</v>
      </c>
      <c r="J13" s="36">
        <v>2.7031999999999998</v>
      </c>
      <c r="K13" s="36">
        <v>2.7010999999999998</v>
      </c>
      <c r="L13" s="37">
        <v>0.8152083</v>
      </c>
      <c r="M13" s="37">
        <v>1.5555559999999999</v>
      </c>
      <c r="N13" s="38">
        <v>0.20896409999999999</v>
      </c>
      <c r="O13" s="35">
        <v>0.8968787503833221</v>
      </c>
      <c r="P13" s="39">
        <v>2.9197438925069985E-2</v>
      </c>
      <c r="Q13" s="39">
        <v>3.8913972714636892E-3</v>
      </c>
      <c r="R13" s="35">
        <v>4077.556</v>
      </c>
      <c r="S13" s="40">
        <v>10.601645507812499</v>
      </c>
      <c r="T13" s="41">
        <v>0.17599999999999999</v>
      </c>
      <c r="U13" s="42" t="s">
        <v>96</v>
      </c>
      <c r="V13" s="35">
        <v>0.30399999999999999</v>
      </c>
      <c r="W13" s="35">
        <v>14.772726730866866</v>
      </c>
      <c r="X13" s="35">
        <v>8.5526315789473681</v>
      </c>
      <c r="Y13" s="34">
        <v>7.5843774173618053E-2</v>
      </c>
      <c r="Z13" s="34">
        <v>0.70338405318495856</v>
      </c>
      <c r="AA13" s="34" t="s">
        <v>96</v>
      </c>
      <c r="AB13" s="34">
        <v>4.4604442027891222</v>
      </c>
      <c r="AC13" s="34">
        <v>1.1792655573120716</v>
      </c>
      <c r="AD13" s="34">
        <v>3.167863139244917</v>
      </c>
      <c r="AE13" s="34" t="s">
        <v>120</v>
      </c>
    </row>
    <row r="14" spans="1:31">
      <c r="A14" s="34" t="s">
        <v>13</v>
      </c>
      <c r="B14" s="34" t="s">
        <v>121</v>
      </c>
      <c r="C14" s="34" t="s">
        <v>122</v>
      </c>
      <c r="D14" s="34" t="s">
        <v>123</v>
      </c>
      <c r="E14" s="35">
        <v>69.75</v>
      </c>
      <c r="F14" s="35">
        <v>77.25</v>
      </c>
      <c r="G14" s="35">
        <v>31.75</v>
      </c>
      <c r="H14" s="36">
        <v>1715700</v>
      </c>
      <c r="I14" s="36">
        <v>2842725</v>
      </c>
      <c r="J14" s="36">
        <v>61.53</v>
      </c>
      <c r="K14" s="36">
        <v>49.378749999999997</v>
      </c>
      <c r="L14" s="37">
        <v>0.88991419999999999</v>
      </c>
      <c r="M14" s="37">
        <v>4.3529410000000004</v>
      </c>
      <c r="N14" s="38">
        <v>9.4314900000000007E-2</v>
      </c>
      <c r="O14" s="35">
        <v>1.2647782013794189</v>
      </c>
      <c r="P14" s="39">
        <v>0.348705385001574</v>
      </c>
      <c r="Q14" s="39">
        <v>0.17221737255900244</v>
      </c>
      <c r="R14" s="35">
        <v>2178.8159999999998</v>
      </c>
      <c r="S14" s="40">
        <v>151.97242187500001</v>
      </c>
      <c r="T14" s="41">
        <v>1.52</v>
      </c>
      <c r="U14" s="42">
        <v>0.44700000000000001</v>
      </c>
      <c r="V14" s="35">
        <v>1.9590000000000001</v>
      </c>
      <c r="W14" s="35">
        <v>45.888157894736842</v>
      </c>
      <c r="X14" s="35">
        <v>35.604900459418069</v>
      </c>
      <c r="Y14" s="34">
        <v>10.600762455527333</v>
      </c>
      <c r="Z14" s="34">
        <v>7.1049354275565459</v>
      </c>
      <c r="AA14" s="34">
        <v>16.480000343956657</v>
      </c>
      <c r="AB14" s="34">
        <v>16.460059755049262</v>
      </c>
      <c r="AC14" s="34">
        <v>5.4141663698486786</v>
      </c>
      <c r="AD14" s="34">
        <v>9.4215260703600112</v>
      </c>
      <c r="AE14" s="34" t="s">
        <v>92</v>
      </c>
    </row>
    <row r="15" spans="1:31">
      <c r="A15" s="34" t="s">
        <v>14</v>
      </c>
      <c r="B15" s="34" t="s">
        <v>124</v>
      </c>
      <c r="C15" s="34" t="s">
        <v>125</v>
      </c>
      <c r="D15" s="34" t="s">
        <v>126</v>
      </c>
      <c r="E15" s="35">
        <v>35.5</v>
      </c>
      <c r="F15" s="35">
        <v>42.25</v>
      </c>
      <c r="G15" s="35">
        <v>29.5</v>
      </c>
      <c r="H15" s="36">
        <v>25385200</v>
      </c>
      <c r="I15" s="36">
        <v>25920370</v>
      </c>
      <c r="J15" s="36">
        <v>33.64</v>
      </c>
      <c r="K15" s="36">
        <v>35.784999999999997</v>
      </c>
      <c r="L15" s="37">
        <v>0.85823240000000001</v>
      </c>
      <c r="M15" s="37">
        <v>4.1724139999999998</v>
      </c>
      <c r="N15" s="38">
        <v>0.53661579999999998</v>
      </c>
      <c r="O15" s="35">
        <v>1.0920228536422354</v>
      </c>
      <c r="P15" s="39">
        <v>0.16308493065238749</v>
      </c>
      <c r="Q15" s="39">
        <v>7.6841572209315853E-2</v>
      </c>
      <c r="R15" s="35">
        <v>7742.942</v>
      </c>
      <c r="S15" s="40">
        <v>274.8744375</v>
      </c>
      <c r="T15" s="41">
        <v>3.4399999999999995</v>
      </c>
      <c r="U15" s="42">
        <v>-0.11</v>
      </c>
      <c r="V15" s="35">
        <v>2.33</v>
      </c>
      <c r="W15" s="35">
        <v>10.319767441860467</v>
      </c>
      <c r="X15" s="35">
        <v>15.236051502145923</v>
      </c>
      <c r="Y15" s="34">
        <v>0.90489730957873593</v>
      </c>
      <c r="Z15" s="34">
        <v>2.6673226764827875</v>
      </c>
      <c r="AA15" s="34">
        <v>30.846379676586814</v>
      </c>
      <c r="AB15" s="34">
        <v>28.883968439976314</v>
      </c>
      <c r="AC15" s="34">
        <v>11.097806539345335</v>
      </c>
      <c r="AD15" s="34">
        <v>15.85731742482343</v>
      </c>
      <c r="AE15" s="34" t="s">
        <v>127</v>
      </c>
    </row>
    <row r="16" spans="1:31">
      <c r="A16" s="34" t="s">
        <v>15</v>
      </c>
      <c r="B16" s="34" t="s">
        <v>128</v>
      </c>
      <c r="C16" s="34" t="s">
        <v>129</v>
      </c>
      <c r="D16" s="34" t="s">
        <v>114</v>
      </c>
      <c r="E16" s="35">
        <v>40.75</v>
      </c>
      <c r="F16" s="35">
        <v>44.75</v>
      </c>
      <c r="G16" s="35">
        <v>22.5</v>
      </c>
      <c r="H16" s="36">
        <v>38643500</v>
      </c>
      <c r="I16" s="36">
        <v>20390210</v>
      </c>
      <c r="J16" s="36">
        <v>36.674999999999997</v>
      </c>
      <c r="K16" s="36">
        <v>34.198120000000003</v>
      </c>
      <c r="L16" s="37">
        <v>0.92460770000000003</v>
      </c>
      <c r="M16" s="37">
        <v>3.6875</v>
      </c>
      <c r="N16" s="38">
        <v>0.6219209</v>
      </c>
      <c r="O16" s="35">
        <v>1.0113582293036762E-4</v>
      </c>
      <c r="P16" s="39">
        <v>0.2477943642152034</v>
      </c>
      <c r="Q16" s="39">
        <v>5.1542067090745929E-2</v>
      </c>
      <c r="R16" s="35">
        <v>8983.1009999999987</v>
      </c>
      <c r="S16" s="40">
        <v>366.061375</v>
      </c>
      <c r="T16" s="41">
        <v>1.0149999999999999</v>
      </c>
      <c r="U16" s="42">
        <v>0.255</v>
      </c>
      <c r="V16" s="35">
        <v>1.1719999999999999</v>
      </c>
      <c r="W16" s="35">
        <v>40.14778325123153</v>
      </c>
      <c r="X16" s="35">
        <v>34.769624573378842</v>
      </c>
      <c r="Y16" s="34">
        <v>2.1815704569923837</v>
      </c>
      <c r="Z16" s="34">
        <v>17.23135806867251</v>
      </c>
      <c r="AA16" s="34">
        <v>20.696574664333944</v>
      </c>
      <c r="AB16" s="34">
        <v>46.920064118677637</v>
      </c>
      <c r="AC16" s="34">
        <v>17.315584641237667</v>
      </c>
      <c r="AD16" s="34">
        <v>46.452828863915762</v>
      </c>
      <c r="AE16" s="34" t="s">
        <v>88</v>
      </c>
    </row>
    <row r="17" spans="1:31">
      <c r="A17" s="34" t="s">
        <v>16</v>
      </c>
      <c r="B17" s="34" t="s">
        <v>130</v>
      </c>
      <c r="C17" s="34" t="s">
        <v>131</v>
      </c>
      <c r="D17" s="34" t="s">
        <v>132</v>
      </c>
      <c r="E17" s="35">
        <v>29.5</v>
      </c>
      <c r="F17" s="35">
        <v>30</v>
      </c>
      <c r="G17" s="35">
        <v>18.2</v>
      </c>
      <c r="H17" s="36">
        <v>2396800</v>
      </c>
      <c r="I17" s="36">
        <v>1027267</v>
      </c>
      <c r="J17" s="36">
        <v>26.268999999999998</v>
      </c>
      <c r="K17" s="36">
        <v>23.759499999999999</v>
      </c>
      <c r="L17" s="37">
        <v>0.81285200000000002</v>
      </c>
      <c r="M17" s="37">
        <v>4</v>
      </c>
      <c r="N17" s="38">
        <v>0.68606669999999992</v>
      </c>
      <c r="O17" s="35">
        <v>5.146985624275624E-2</v>
      </c>
      <c r="P17" s="39">
        <v>0.23524373613522809</v>
      </c>
      <c r="Q17" s="39">
        <v>7.4526803792694274E-2</v>
      </c>
      <c r="R17" s="35">
        <v>1247.3819999999998</v>
      </c>
      <c r="S17" s="40">
        <v>36.797757812500002</v>
      </c>
      <c r="T17" s="41">
        <v>2.41</v>
      </c>
      <c r="U17" s="42">
        <v>0.69000000000000006</v>
      </c>
      <c r="V17" s="35">
        <v>2.7010000000000001</v>
      </c>
      <c r="W17" s="35">
        <v>12.240663900414937</v>
      </c>
      <c r="X17" s="35">
        <v>10.921880784894483</v>
      </c>
      <c r="Y17" s="34">
        <v>0.95569281457833255</v>
      </c>
      <c r="Z17" s="34">
        <v>1.8526064753228573</v>
      </c>
      <c r="AA17" s="34">
        <v>6.447515278766863</v>
      </c>
      <c r="AB17" s="34">
        <v>15.527192620189838</v>
      </c>
      <c r="AC17" s="34">
        <v>9.8705350858139376</v>
      </c>
      <c r="AD17" s="34">
        <v>15.181447138189913</v>
      </c>
      <c r="AE17" s="34" t="s">
        <v>88</v>
      </c>
    </row>
    <row r="18" spans="1:31">
      <c r="A18" s="34" t="s">
        <v>17</v>
      </c>
      <c r="B18" s="34" t="s">
        <v>133</v>
      </c>
      <c r="C18" s="34" t="s">
        <v>134</v>
      </c>
      <c r="D18" s="34" t="s">
        <v>135</v>
      </c>
      <c r="E18" s="35">
        <v>129.5</v>
      </c>
      <c r="F18" s="35">
        <v>138</v>
      </c>
      <c r="G18" s="35">
        <v>85.75</v>
      </c>
      <c r="H18" s="36">
        <v>721400</v>
      </c>
      <c r="I18" s="36">
        <v>642867.19999999995</v>
      </c>
      <c r="J18" s="36">
        <v>127.34</v>
      </c>
      <c r="K18" s="36">
        <v>107.8875</v>
      </c>
      <c r="L18" s="37">
        <v>0.4530518</v>
      </c>
      <c r="M18" s="37">
        <v>3.947368</v>
      </c>
      <c r="N18" s="38">
        <v>6.5241099999999996E-2</v>
      </c>
      <c r="O18" s="35">
        <v>0.2079600950693021</v>
      </c>
      <c r="P18" s="39">
        <v>0.2704943235561631</v>
      </c>
      <c r="Q18" s="39">
        <v>0.65128723872855954</v>
      </c>
      <c r="R18" s="35">
        <v>526.46500000000003</v>
      </c>
      <c r="S18" s="40">
        <v>68.177218749999994</v>
      </c>
      <c r="T18" s="41">
        <v>18.97</v>
      </c>
      <c r="U18" s="42">
        <v>3.8970000000000002</v>
      </c>
      <c r="V18" s="35">
        <v>13.702999999999999</v>
      </c>
      <c r="W18" s="35">
        <v>6.8265682656826572</v>
      </c>
      <c r="X18" s="35">
        <v>9.450485295190834</v>
      </c>
      <c r="Y18" s="34">
        <v>8.2039119896380654</v>
      </c>
      <c r="Z18" s="34">
        <v>1.0323804785328781</v>
      </c>
      <c r="AA18" s="34">
        <v>7.0036623134333009</v>
      </c>
      <c r="AB18" s="34">
        <v>16.309801264485916</v>
      </c>
      <c r="AC18" s="34">
        <v>11.407245389746164</v>
      </c>
      <c r="AD18" s="34">
        <v>12.813733943793656</v>
      </c>
      <c r="AE18" s="34" t="s">
        <v>92</v>
      </c>
    </row>
    <row r="19" spans="1:31">
      <c r="A19" s="34" t="s">
        <v>18</v>
      </c>
      <c r="B19" s="34" t="s">
        <v>136</v>
      </c>
      <c r="C19" s="34" t="s">
        <v>137</v>
      </c>
      <c r="D19" s="34" t="s">
        <v>135</v>
      </c>
      <c r="E19" s="35">
        <v>71.25</v>
      </c>
      <c r="F19" s="35">
        <v>73</v>
      </c>
      <c r="G19" s="35">
        <v>50</v>
      </c>
      <c r="H19" s="36">
        <v>598500</v>
      </c>
      <c r="I19" s="36">
        <v>774328.1</v>
      </c>
      <c r="J19" s="36">
        <v>66.924999999999997</v>
      </c>
      <c r="K19" s="36">
        <v>61.001249999999999</v>
      </c>
      <c r="L19" s="37">
        <v>0.72307109999999997</v>
      </c>
      <c r="M19" s="37">
        <v>3.5555560000000002</v>
      </c>
      <c r="N19" s="38">
        <v>0.56504350000000003</v>
      </c>
      <c r="O19" s="35">
        <v>2.1515137528003896</v>
      </c>
      <c r="P19" s="39">
        <v>0.16404505409536208</v>
      </c>
      <c r="Q19" s="39">
        <v>8.6582218620193996E-2</v>
      </c>
      <c r="R19" s="35">
        <v>1462.865</v>
      </c>
      <c r="S19" s="40">
        <v>104.2291328125</v>
      </c>
      <c r="T19" s="41">
        <v>3.17</v>
      </c>
      <c r="U19" s="42">
        <v>1.5649999999999999</v>
      </c>
      <c r="V19" s="35">
        <v>3.8040000000000003</v>
      </c>
      <c r="W19" s="35">
        <v>22.476340694006311</v>
      </c>
      <c r="X19" s="35">
        <v>18.730283911671922</v>
      </c>
      <c r="Y19" s="34">
        <v>2.0453486954049582</v>
      </c>
      <c r="Z19" s="34">
        <v>2.9603243581264471</v>
      </c>
      <c r="AA19" s="34">
        <v>41.314387106303109</v>
      </c>
      <c r="AB19" s="34">
        <v>13.500836418681233</v>
      </c>
      <c r="AC19" s="34">
        <v>3.7134039792904696</v>
      </c>
      <c r="AD19" s="34">
        <v>6.0835343956421459</v>
      </c>
      <c r="AE19" s="34" t="s">
        <v>92</v>
      </c>
    </row>
    <row r="20" spans="1:31">
      <c r="A20" s="34" t="s">
        <v>19</v>
      </c>
      <c r="B20" s="34" t="s">
        <v>138</v>
      </c>
      <c r="C20" s="34" t="s">
        <v>139</v>
      </c>
      <c r="D20" s="34" t="s">
        <v>132</v>
      </c>
      <c r="E20" s="35">
        <v>21.9</v>
      </c>
      <c r="F20" s="35">
        <v>23.2</v>
      </c>
      <c r="G20" s="35">
        <v>17.100000000000001</v>
      </c>
      <c r="H20" s="36">
        <v>87000</v>
      </c>
      <c r="I20" s="36">
        <v>307550</v>
      </c>
      <c r="J20" s="36">
        <v>21.222000000000001</v>
      </c>
      <c r="K20" s="36">
        <v>20.567499999999999</v>
      </c>
      <c r="L20" s="37">
        <v>0.65758439999999996</v>
      </c>
      <c r="M20" s="37">
        <v>3.4375</v>
      </c>
      <c r="N20" s="38">
        <v>0.33766809999999997</v>
      </c>
      <c r="O20" s="35">
        <v>2.6654080359743114E-3</v>
      </c>
      <c r="P20" s="39">
        <v>0.12586942356984065</v>
      </c>
      <c r="Q20" s="39">
        <v>9.9177183694479518E-2</v>
      </c>
      <c r="R20" s="35">
        <v>804.87889999999993</v>
      </c>
      <c r="S20" s="40">
        <v>17.62684765625</v>
      </c>
      <c r="T20" s="41">
        <v>1.65</v>
      </c>
      <c r="U20" s="42">
        <v>0.49</v>
      </c>
      <c r="V20" s="35">
        <v>1.9850000000000001</v>
      </c>
      <c r="W20" s="35">
        <v>13.2727270415335</v>
      </c>
      <c r="X20" s="35">
        <v>11.032745591939545</v>
      </c>
      <c r="Y20" s="34">
        <v>1.0465552392123616</v>
      </c>
      <c r="Z20" s="34">
        <v>1.2065782893808197</v>
      </c>
      <c r="AA20" s="34">
        <v>6.4507427323253559</v>
      </c>
      <c r="AB20" s="34">
        <v>9.3964737682615098</v>
      </c>
      <c r="AC20" s="34">
        <v>7.4950338220933475</v>
      </c>
      <c r="AD20" s="34">
        <v>9.4477425544898921</v>
      </c>
      <c r="AE20" s="34" t="s">
        <v>88</v>
      </c>
    </row>
    <row r="21" spans="1:31">
      <c r="A21" s="34" t="s">
        <v>20</v>
      </c>
      <c r="B21" s="34" t="s">
        <v>140</v>
      </c>
      <c r="C21" s="34" t="s">
        <v>141</v>
      </c>
      <c r="D21" s="34" t="s">
        <v>142</v>
      </c>
      <c r="E21" s="35">
        <v>4.26</v>
      </c>
      <c r="F21" s="35">
        <v>4.92</v>
      </c>
      <c r="G21" s="35">
        <v>3.46</v>
      </c>
      <c r="H21" s="36">
        <v>56708500</v>
      </c>
      <c r="I21" s="36">
        <v>70622100</v>
      </c>
      <c r="J21" s="36">
        <v>4.1584000000000003</v>
      </c>
      <c r="K21" s="36">
        <v>4.1646999999999998</v>
      </c>
      <c r="L21" s="37">
        <v>1.5476179999999999</v>
      </c>
      <c r="M21" s="37">
        <v>3.6956519999999999</v>
      </c>
      <c r="N21" s="38">
        <v>0.61095089999999996</v>
      </c>
      <c r="O21" s="35">
        <v>0.40649155675226339</v>
      </c>
      <c r="P21" s="39">
        <v>4.6161937919331993E-2</v>
      </c>
      <c r="Q21" s="39">
        <v>1.6634139271024282E-2</v>
      </c>
      <c r="R21" s="35">
        <v>20434.419999999998</v>
      </c>
      <c r="S21" s="40">
        <v>87.050632812499998</v>
      </c>
      <c r="T21" s="41">
        <v>-0.158</v>
      </c>
      <c r="U21" s="42">
        <v>0.1</v>
      </c>
      <c r="V21" s="35">
        <v>0.15</v>
      </c>
      <c r="W21" s="35" t="s">
        <v>96</v>
      </c>
      <c r="X21" s="35">
        <v>28.4</v>
      </c>
      <c r="Y21" s="34">
        <v>0.31641180785443324</v>
      </c>
      <c r="Z21" s="34">
        <v>1.1750137372736116</v>
      </c>
      <c r="AA21" s="34">
        <v>7.0747413994906916</v>
      </c>
      <c r="AB21" s="34">
        <v>-4.1669937754053983</v>
      </c>
      <c r="AC21" s="34">
        <v>-2.2254306406772222</v>
      </c>
      <c r="AD21" s="34" t="s">
        <v>96</v>
      </c>
      <c r="AE21" s="34" t="s">
        <v>88</v>
      </c>
    </row>
    <row r="22" spans="1:31">
      <c r="A22" s="34" t="s">
        <v>21</v>
      </c>
      <c r="B22" s="34" t="s">
        <v>143</v>
      </c>
      <c r="C22" s="34" t="s">
        <v>144</v>
      </c>
      <c r="D22" s="34" t="s">
        <v>91</v>
      </c>
      <c r="E22" s="35">
        <v>4.0599999999999996</v>
      </c>
      <c r="F22" s="35">
        <v>4.1399999999999997</v>
      </c>
      <c r="G22" s="35">
        <v>3.04</v>
      </c>
      <c r="H22" s="36">
        <v>46874500</v>
      </c>
      <c r="I22" s="36">
        <v>44400490</v>
      </c>
      <c r="J22" s="36">
        <v>3.7216</v>
      </c>
      <c r="K22" s="36">
        <v>3.5108000000000001</v>
      </c>
      <c r="L22" s="37">
        <v>1.252907</v>
      </c>
      <c r="M22" s="37">
        <v>2.941176</v>
      </c>
      <c r="N22" s="38">
        <v>2.735545E-2</v>
      </c>
      <c r="O22" s="35">
        <v>3.0044250693349004</v>
      </c>
      <c r="P22" s="39">
        <v>7.1366373862802202E-2</v>
      </c>
      <c r="Q22" s="39">
        <v>-3.8385614582672513E-2</v>
      </c>
      <c r="R22" s="35">
        <v>4193.6779999999999</v>
      </c>
      <c r="S22" s="40">
        <v>17.026333984375</v>
      </c>
      <c r="T22" s="41">
        <v>-0.32297999999999999</v>
      </c>
      <c r="U22" s="42" t="s">
        <v>96</v>
      </c>
      <c r="V22" s="35">
        <v>0.11</v>
      </c>
      <c r="W22" s="35" t="s">
        <v>96</v>
      </c>
      <c r="X22" s="35">
        <v>36.909090909090907</v>
      </c>
      <c r="Y22" s="34">
        <v>0.38811377561443511</v>
      </c>
      <c r="Z22" s="34">
        <v>2.1714414450293775</v>
      </c>
      <c r="AA22" s="34" t="s">
        <v>96</v>
      </c>
      <c r="AB22" s="34">
        <v>-15.771488007115057</v>
      </c>
      <c r="AC22" s="34">
        <v>-2.5016504280997043</v>
      </c>
      <c r="AD22" s="34" t="s">
        <v>96</v>
      </c>
      <c r="AE22" s="34" t="s">
        <v>103</v>
      </c>
    </row>
    <row r="23" spans="1:31">
      <c r="A23" s="34" t="s">
        <v>22</v>
      </c>
      <c r="B23" s="34" t="s">
        <v>145</v>
      </c>
      <c r="C23" s="34" t="s">
        <v>146</v>
      </c>
      <c r="D23" s="34" t="s">
        <v>95</v>
      </c>
      <c r="E23" s="35">
        <v>177.5</v>
      </c>
      <c r="F23" s="35">
        <v>188</v>
      </c>
      <c r="G23" s="35">
        <v>109</v>
      </c>
      <c r="H23" s="36">
        <v>3154600</v>
      </c>
      <c r="I23" s="36">
        <v>4425166</v>
      </c>
      <c r="J23" s="36">
        <v>177.85</v>
      </c>
      <c r="K23" s="36">
        <v>159.035</v>
      </c>
      <c r="L23" s="37">
        <v>1.146595</v>
      </c>
      <c r="M23" s="37">
        <v>4.7647060000000003</v>
      </c>
      <c r="N23" s="38">
        <v>0.1889084</v>
      </c>
      <c r="O23" s="35">
        <v>0.88731152690429971</v>
      </c>
      <c r="P23" s="39" t="e">
        <v>#VALUE!</v>
      </c>
      <c r="Q23" s="39">
        <v>0.18971980931291249</v>
      </c>
      <c r="R23" s="35">
        <v>2393.2599999999998</v>
      </c>
      <c r="S23" s="40">
        <v>424.80368750000002</v>
      </c>
      <c r="T23" s="41">
        <v>12.79</v>
      </c>
      <c r="U23" s="42">
        <v>4.54</v>
      </c>
      <c r="V23" s="35">
        <v>14.759</v>
      </c>
      <c r="W23" s="35">
        <v>13.878029710711495</v>
      </c>
      <c r="X23" s="35">
        <v>12.026560065045057</v>
      </c>
      <c r="Y23" s="34">
        <v>2.4061005112098375</v>
      </c>
      <c r="Z23" s="34">
        <v>2.3785394858234623</v>
      </c>
      <c r="AA23" s="34">
        <v>5.9764589753874011</v>
      </c>
      <c r="AB23" s="34">
        <v>18.641024432019421</v>
      </c>
      <c r="AC23" s="34">
        <v>1.6176408244610117</v>
      </c>
      <c r="AD23" s="34">
        <v>8.6893192117595444</v>
      </c>
      <c r="AE23" s="34" t="s">
        <v>96</v>
      </c>
    </row>
    <row r="24" spans="1:31">
      <c r="A24" s="34" t="s">
        <v>23</v>
      </c>
      <c r="B24" s="34" t="s">
        <v>147</v>
      </c>
      <c r="C24" s="34" t="s">
        <v>148</v>
      </c>
      <c r="D24" s="34" t="s">
        <v>126</v>
      </c>
      <c r="E24" s="35">
        <v>13.4</v>
      </c>
      <c r="F24" s="35">
        <v>14.9</v>
      </c>
      <c r="G24" s="35">
        <v>11.3</v>
      </c>
      <c r="H24" s="36">
        <v>622500</v>
      </c>
      <c r="I24" s="36">
        <v>1629078</v>
      </c>
      <c r="J24" s="36">
        <v>13.01</v>
      </c>
      <c r="K24" s="36">
        <v>13.226000000000001</v>
      </c>
      <c r="L24" s="37">
        <v>0.96635990000000005</v>
      </c>
      <c r="M24" s="37">
        <v>4.7647060000000003</v>
      </c>
      <c r="N24" s="38">
        <v>0.40211530000000001</v>
      </c>
      <c r="O24" s="35">
        <v>1.2379263448058087</v>
      </c>
      <c r="P24" s="39">
        <v>0.29547211704155008</v>
      </c>
      <c r="Q24" s="39">
        <v>0.11481862513684091</v>
      </c>
      <c r="R24" s="35">
        <v>1575.768</v>
      </c>
      <c r="S24" s="40">
        <v>21.115291015625001</v>
      </c>
      <c r="T24" s="41">
        <v>1.486</v>
      </c>
      <c r="U24" s="42" t="s">
        <v>96</v>
      </c>
      <c r="V24" s="35">
        <v>1.2869999999999999</v>
      </c>
      <c r="W24" s="35">
        <v>9.0174963785533464</v>
      </c>
      <c r="X24" s="35">
        <v>10.411810411810412</v>
      </c>
      <c r="Y24" s="34">
        <v>0.94270163370925852</v>
      </c>
      <c r="Z24" s="34">
        <v>2.0150750808896554</v>
      </c>
      <c r="AA24" s="34">
        <v>5.4764647185133253</v>
      </c>
      <c r="AB24" s="34">
        <v>23.517995058588724</v>
      </c>
      <c r="AC24" s="34">
        <v>8.2779900228394361</v>
      </c>
      <c r="AD24" s="34">
        <v>11.569936369359976</v>
      </c>
      <c r="AE24" s="34" t="s">
        <v>120</v>
      </c>
    </row>
    <row r="25" spans="1:31">
      <c r="A25" s="34" t="s">
        <v>24</v>
      </c>
      <c r="B25" s="34" t="s">
        <v>149</v>
      </c>
      <c r="C25" s="34" t="s">
        <v>150</v>
      </c>
      <c r="D25" s="34" t="s">
        <v>95</v>
      </c>
      <c r="E25" s="35">
        <v>18.399999999999999</v>
      </c>
      <c r="F25" s="35">
        <v>19.3</v>
      </c>
      <c r="G25" s="35">
        <v>13.170949999999999</v>
      </c>
      <c r="H25" s="36">
        <v>21206700</v>
      </c>
      <c r="I25" s="36">
        <v>38054720</v>
      </c>
      <c r="J25" s="36">
        <v>17.8828</v>
      </c>
      <c r="K25" s="36">
        <v>16.129339999999999</v>
      </c>
      <c r="L25" s="37">
        <v>1.2855270000000001</v>
      </c>
      <c r="M25" s="37">
        <v>4.3888889999999998</v>
      </c>
      <c r="N25" s="38">
        <v>0.53301799999999999</v>
      </c>
      <c r="O25" s="35">
        <v>3.6518747378584346</v>
      </c>
      <c r="P25" s="39" t="e">
        <v>#VALUE!</v>
      </c>
      <c r="Q25" s="39">
        <v>0.24095948625130725</v>
      </c>
      <c r="R25" s="35">
        <v>13976.06</v>
      </c>
      <c r="S25" s="40">
        <v>257.15951562499998</v>
      </c>
      <c r="T25" s="41">
        <v>2.0230166137218477</v>
      </c>
      <c r="U25" s="42">
        <v>0.56000000000000005</v>
      </c>
      <c r="V25" s="35">
        <v>2.0739999999999998</v>
      </c>
      <c r="W25" s="35">
        <v>9.0953279838265129</v>
      </c>
      <c r="X25" s="35">
        <v>8.871745419479268</v>
      </c>
      <c r="Y25" s="34">
        <v>1.9981530172171258</v>
      </c>
      <c r="Z25" s="34">
        <v>1.5888881843685985</v>
      </c>
      <c r="AA25" s="34" t="s">
        <v>96</v>
      </c>
      <c r="AB25" s="34">
        <v>15.461459077597311</v>
      </c>
      <c r="AC25" s="34">
        <v>1.0042968038859523</v>
      </c>
      <c r="AD25" s="34">
        <v>4.1137476914290492</v>
      </c>
      <c r="AE25" s="34" t="s">
        <v>96</v>
      </c>
    </row>
    <row r="26" spans="1:31">
      <c r="A26" s="34" t="s">
        <v>25</v>
      </c>
      <c r="B26" s="34" t="s">
        <v>151</v>
      </c>
      <c r="C26" s="34" t="s">
        <v>152</v>
      </c>
      <c r="D26" s="34" t="s">
        <v>153</v>
      </c>
      <c r="E26" s="35">
        <v>8.6999999999999993</v>
      </c>
      <c r="F26" s="35">
        <v>9.1999999999999993</v>
      </c>
      <c r="G26" s="35">
        <v>5.55</v>
      </c>
      <c r="H26" s="36">
        <v>20229100</v>
      </c>
      <c r="I26" s="36">
        <v>15905880</v>
      </c>
      <c r="J26" s="36">
        <v>8.5570000000000004</v>
      </c>
      <c r="K26" s="36">
        <v>7.6057499999999996</v>
      </c>
      <c r="L26" s="37">
        <v>1.2058359999999999</v>
      </c>
      <c r="M26" s="37">
        <v>3.9</v>
      </c>
      <c r="N26" s="38">
        <v>0.245641</v>
      </c>
      <c r="O26" s="35">
        <v>0.90837866364202347</v>
      </c>
      <c r="P26" s="39">
        <v>0.32490560519873024</v>
      </c>
      <c r="Q26" s="39">
        <v>0.2916707060886784</v>
      </c>
      <c r="R26" s="35">
        <v>10025.92</v>
      </c>
      <c r="S26" s="40">
        <v>87.225515625</v>
      </c>
      <c r="T26" s="41">
        <v>0.52</v>
      </c>
      <c r="U26" s="42">
        <v>0.115</v>
      </c>
      <c r="V26" s="35">
        <v>0.46300000000000002</v>
      </c>
      <c r="W26" s="35">
        <v>16.730768863971416</v>
      </c>
      <c r="X26" s="35">
        <v>18.790496760259177</v>
      </c>
      <c r="Y26" s="34">
        <v>4.1169767399600437</v>
      </c>
      <c r="Z26" s="34">
        <v>2.8044760535912108</v>
      </c>
      <c r="AA26" s="34">
        <v>45.55785238824317</v>
      </c>
      <c r="AB26" s="34">
        <v>17.234179268384107</v>
      </c>
      <c r="AC26" s="34">
        <v>8.3745300275584444</v>
      </c>
      <c r="AD26" s="34">
        <v>9.778726030741975</v>
      </c>
      <c r="AE26" s="34" t="s">
        <v>127</v>
      </c>
    </row>
    <row r="27" spans="1:31">
      <c r="A27" s="34" t="s">
        <v>26</v>
      </c>
      <c r="B27" s="34" t="s">
        <v>154</v>
      </c>
      <c r="C27" s="34" t="s">
        <v>155</v>
      </c>
      <c r="D27" s="34" t="s">
        <v>111</v>
      </c>
      <c r="E27" s="35">
        <v>34.75</v>
      </c>
      <c r="F27" s="35">
        <v>35</v>
      </c>
      <c r="G27" s="35">
        <v>25</v>
      </c>
      <c r="H27" s="36">
        <v>5178500</v>
      </c>
      <c r="I27" s="36">
        <v>974900</v>
      </c>
      <c r="J27" s="36">
        <v>30.93</v>
      </c>
      <c r="K27" s="36">
        <v>29.245000000000001</v>
      </c>
      <c r="L27" s="37">
        <v>0.67035429999999996</v>
      </c>
      <c r="M27" s="37">
        <v>3.8</v>
      </c>
      <c r="N27" s="38">
        <v>0.83620090000000002</v>
      </c>
      <c r="O27" s="35">
        <v>1.7025500120968703E-3</v>
      </c>
      <c r="P27" s="39">
        <v>0.57531013278460974</v>
      </c>
      <c r="Q27" s="39">
        <v>0.26483922016835099</v>
      </c>
      <c r="R27" s="35">
        <v>687.0992</v>
      </c>
      <c r="S27" s="40">
        <v>23.876697265625001</v>
      </c>
      <c r="T27" s="41">
        <v>1.9040059999999999</v>
      </c>
      <c r="U27" s="42">
        <v>0.69000000000000006</v>
      </c>
      <c r="V27" s="35">
        <v>2.3559999999999999</v>
      </c>
      <c r="W27" s="35">
        <v>18.250992906534961</v>
      </c>
      <c r="X27" s="35">
        <v>14.749575551782684</v>
      </c>
      <c r="Y27" s="34">
        <v>4.7002241050307179</v>
      </c>
      <c r="Z27" s="34">
        <v>3.0984280476582757</v>
      </c>
      <c r="AA27" s="34">
        <v>8.9208741085286452</v>
      </c>
      <c r="AB27" s="34">
        <v>16.659743778718607</v>
      </c>
      <c r="AC27" s="34">
        <v>12.060513651269433</v>
      </c>
      <c r="AD27" s="34">
        <v>16.818230617175583</v>
      </c>
      <c r="AE27" s="34" t="s">
        <v>88</v>
      </c>
    </row>
    <row r="28" spans="1:31">
      <c r="A28" s="34" t="s">
        <v>27</v>
      </c>
      <c r="B28" s="34" t="s">
        <v>156</v>
      </c>
      <c r="C28" s="34" t="s">
        <v>157</v>
      </c>
      <c r="D28" s="34" t="s">
        <v>114</v>
      </c>
      <c r="E28" s="35">
        <v>18.7</v>
      </c>
      <c r="F28" s="35">
        <v>18.899999999999999</v>
      </c>
      <c r="G28" s="35">
        <v>9.1818179999999998</v>
      </c>
      <c r="H28" s="36">
        <v>7282700</v>
      </c>
      <c r="I28" s="36">
        <v>9550177</v>
      </c>
      <c r="J28" s="36">
        <v>16.489999999999998</v>
      </c>
      <c r="K28" s="36">
        <v>13.99273</v>
      </c>
      <c r="L28" s="37">
        <v>1.0987389999999999</v>
      </c>
      <c r="M28" s="37">
        <v>4.2727269999999997</v>
      </c>
      <c r="N28" s="38">
        <v>0.19214700000000001</v>
      </c>
      <c r="O28" s="35">
        <v>1.3798026408901078</v>
      </c>
      <c r="P28" s="39">
        <v>0.56890960363888909</v>
      </c>
      <c r="Q28" s="39">
        <v>0.11019494990506412</v>
      </c>
      <c r="R28" s="35">
        <v>3663.0699999999997</v>
      </c>
      <c r="S28" s="40">
        <v>68.499414062499994</v>
      </c>
      <c r="T28" s="41">
        <v>0.91568184247612971</v>
      </c>
      <c r="U28" s="42">
        <v>0.3</v>
      </c>
      <c r="V28" s="35">
        <v>0.80600000000000005</v>
      </c>
      <c r="W28" s="35">
        <v>20.421941219640303</v>
      </c>
      <c r="X28" s="35">
        <v>23.200992555831263</v>
      </c>
      <c r="Y28" s="34">
        <v>2.343070972937555</v>
      </c>
      <c r="Z28" s="34">
        <v>4.3364151846370396</v>
      </c>
      <c r="AA28" s="34">
        <v>16.008806798160311</v>
      </c>
      <c r="AB28" s="34">
        <v>23.371487837885802</v>
      </c>
      <c r="AC28" s="34">
        <v>8.120989846370783</v>
      </c>
      <c r="AD28" s="34">
        <v>12.223834108405587</v>
      </c>
      <c r="AE28" s="34" t="s">
        <v>127</v>
      </c>
    </row>
    <row r="29" spans="1:31">
      <c r="A29" s="34" t="s">
        <v>28</v>
      </c>
      <c r="B29" s="34" t="s">
        <v>158</v>
      </c>
      <c r="C29" s="34" t="s">
        <v>159</v>
      </c>
      <c r="D29" s="34" t="s">
        <v>160</v>
      </c>
      <c r="E29" s="35">
        <v>13.5</v>
      </c>
      <c r="F29" s="35">
        <v>17.600000000000001</v>
      </c>
      <c r="G29" s="35">
        <v>13.1</v>
      </c>
      <c r="H29" s="36">
        <v>806900</v>
      </c>
      <c r="I29" s="36">
        <v>995118.8</v>
      </c>
      <c r="J29" s="36">
        <v>13.436</v>
      </c>
      <c r="K29" s="36">
        <v>14.894</v>
      </c>
      <c r="L29" s="37">
        <v>0.88721729999999999</v>
      </c>
      <c r="M29" s="37">
        <v>2.714286</v>
      </c>
      <c r="N29" s="38">
        <v>0.40044279999999999</v>
      </c>
      <c r="O29" s="35">
        <v>0.45853978245890376</v>
      </c>
      <c r="P29" s="39">
        <v>0.56582875310161895</v>
      </c>
      <c r="Q29" s="39">
        <v>0.23300278261235705</v>
      </c>
      <c r="R29" s="35">
        <v>1039.521</v>
      </c>
      <c r="S29" s="40">
        <v>14.033528320312501</v>
      </c>
      <c r="T29" s="41">
        <v>0.18849399999999999</v>
      </c>
      <c r="U29" s="42">
        <v>0.32</v>
      </c>
      <c r="V29" s="35">
        <v>0.126</v>
      </c>
      <c r="W29" s="35">
        <v>71.620316827060805</v>
      </c>
      <c r="X29" s="35">
        <v>107.14285714285714</v>
      </c>
      <c r="Y29" s="34">
        <v>4.1245133427501406</v>
      </c>
      <c r="Z29" s="34">
        <v>0.95226020119463339</v>
      </c>
      <c r="AA29" s="34">
        <v>22.924360912659463</v>
      </c>
      <c r="AB29" s="34">
        <v>1.3364671944723996</v>
      </c>
      <c r="AC29" s="34">
        <v>0.93900670125010832</v>
      </c>
      <c r="AD29" s="34">
        <v>3.3306162355201376</v>
      </c>
      <c r="AE29" s="34" t="s">
        <v>120</v>
      </c>
    </row>
    <row r="30" spans="1:31">
      <c r="A30" s="34" t="s">
        <v>29</v>
      </c>
      <c r="B30" s="34" t="s">
        <v>161</v>
      </c>
      <c r="C30" s="34" t="s">
        <v>162</v>
      </c>
      <c r="D30" s="34" t="s">
        <v>123</v>
      </c>
      <c r="E30" s="35">
        <v>19.5</v>
      </c>
      <c r="F30" s="35">
        <v>20.8</v>
      </c>
      <c r="G30" s="35">
        <v>10.4</v>
      </c>
      <c r="H30" s="36">
        <v>2966500</v>
      </c>
      <c r="I30" s="36">
        <v>7554242</v>
      </c>
      <c r="J30" s="36">
        <v>18.536000000000001</v>
      </c>
      <c r="K30" s="36">
        <v>16.093499999999999</v>
      </c>
      <c r="L30" s="37">
        <v>1.2442299999999999</v>
      </c>
      <c r="M30" s="37">
        <v>4.0967739999999999</v>
      </c>
      <c r="N30" s="38">
        <v>4.5547419999999998E-2</v>
      </c>
      <c r="O30" s="35">
        <v>1.1948075899862471</v>
      </c>
      <c r="P30" s="39">
        <v>0.3670419319319061</v>
      </c>
      <c r="Q30" s="39">
        <v>0.12185952280330768</v>
      </c>
      <c r="R30" s="35">
        <v>2211.192</v>
      </c>
      <c r="S30" s="40">
        <v>43.118242187500002</v>
      </c>
      <c r="T30" s="41">
        <v>1.2409999999999999</v>
      </c>
      <c r="U30" s="42">
        <v>0.47000000000000003</v>
      </c>
      <c r="V30" s="35">
        <v>1.653</v>
      </c>
      <c r="W30" s="35">
        <v>15.713134568896052</v>
      </c>
      <c r="X30" s="35">
        <v>11.796733212341197</v>
      </c>
      <c r="Y30" s="34">
        <v>1.9073646074582389</v>
      </c>
      <c r="Z30" s="34">
        <v>2.4252727661216831</v>
      </c>
      <c r="AA30" s="34">
        <v>53.782461663155978</v>
      </c>
      <c r="AB30" s="34">
        <v>16.350264807623777</v>
      </c>
      <c r="AC30" s="34">
        <v>6.610761903695539</v>
      </c>
      <c r="AD30" s="34">
        <v>8.1881963750950959</v>
      </c>
      <c r="AE30" s="34" t="s">
        <v>127</v>
      </c>
    </row>
    <row r="31" spans="1:31">
      <c r="A31" s="43" t="s">
        <v>30</v>
      </c>
      <c r="B31" s="43" t="s">
        <v>163</v>
      </c>
      <c r="C31" s="43" t="s">
        <v>164</v>
      </c>
      <c r="D31" s="44" t="s">
        <v>165</v>
      </c>
      <c r="E31" s="45">
        <v>169</v>
      </c>
      <c r="F31" s="45">
        <v>187</v>
      </c>
      <c r="G31" s="45">
        <v>147.5</v>
      </c>
      <c r="H31" s="46">
        <v>5814600</v>
      </c>
      <c r="I31" s="46">
        <v>3838036</v>
      </c>
      <c r="J31" s="47">
        <v>156.5</v>
      </c>
      <c r="K31" s="47">
        <v>166.7825</v>
      </c>
      <c r="L31" s="48">
        <v>1.021007</v>
      </c>
      <c r="M31" s="48">
        <v>4.0263159999999996</v>
      </c>
      <c r="N31" s="49">
        <v>0.77956590000000003</v>
      </c>
      <c r="O31" s="45">
        <v>0.61365192973574456</v>
      </c>
      <c r="P31" s="50">
        <v>0.77156858281190055</v>
      </c>
      <c r="Q31" s="50">
        <v>0.26377340987255976</v>
      </c>
      <c r="R31" s="45">
        <v>3319.9849999999997</v>
      </c>
      <c r="S31" s="51">
        <v>561.0775625</v>
      </c>
      <c r="T31" s="52">
        <v>17.66</v>
      </c>
      <c r="U31" s="53">
        <v>4.3250000000000002</v>
      </c>
      <c r="V31" s="45">
        <v>16.521000000000001</v>
      </c>
      <c r="W31" s="45">
        <v>9.5696489241223102</v>
      </c>
      <c r="X31" s="45">
        <v>10.229404999697355</v>
      </c>
      <c r="Y31" s="44">
        <v>2.7775121552936159</v>
      </c>
      <c r="Z31" s="44">
        <v>2.498855182172921</v>
      </c>
      <c r="AA31" s="44">
        <v>6.3753989711951142</v>
      </c>
      <c r="AB31" s="44">
        <v>28.870402990431636</v>
      </c>
      <c r="AC31" s="44">
        <v>12.391680827981471</v>
      </c>
      <c r="AD31" s="44">
        <v>17.605670067244837</v>
      </c>
      <c r="AE31" s="43" t="s">
        <v>88</v>
      </c>
    </row>
    <row r="32" spans="1:31">
      <c r="A32" s="43" t="s">
        <v>31</v>
      </c>
      <c r="B32" s="43" t="s">
        <v>166</v>
      </c>
      <c r="C32" s="43" t="s">
        <v>167</v>
      </c>
      <c r="D32" s="44" t="s">
        <v>165</v>
      </c>
      <c r="E32" s="45">
        <v>322</v>
      </c>
      <c r="F32" s="45">
        <v>369</v>
      </c>
      <c r="G32" s="45">
        <v>290</v>
      </c>
      <c r="H32" s="46">
        <v>5968100</v>
      </c>
      <c r="I32" s="46">
        <v>3499692</v>
      </c>
      <c r="J32" s="47">
        <v>325.24</v>
      </c>
      <c r="K32" s="47">
        <v>334.15499999999997</v>
      </c>
      <c r="L32" s="48">
        <v>1.140053</v>
      </c>
      <c r="M32" s="48">
        <v>4.53125</v>
      </c>
      <c r="N32" s="49">
        <v>0.71158100000000002</v>
      </c>
      <c r="O32" s="45">
        <v>0.73378003226129163</v>
      </c>
      <c r="P32" s="50">
        <v>8.1229816720724712E-2</v>
      </c>
      <c r="Q32" s="50">
        <v>4.3364607773886149E-2</v>
      </c>
      <c r="R32" s="45">
        <v>2856.2999999999997</v>
      </c>
      <c r="S32" s="51">
        <v>919.72850000000005</v>
      </c>
      <c r="T32" s="52">
        <v>29.464000000000002</v>
      </c>
      <c r="U32" s="53">
        <v>9.6929999999999996</v>
      </c>
      <c r="V32" s="45">
        <v>37.500999999999998</v>
      </c>
      <c r="W32" s="45">
        <v>10.928590822698887</v>
      </c>
      <c r="X32" s="45">
        <v>8.5864376949948014</v>
      </c>
      <c r="Y32" s="44">
        <v>0.3512107620550432</v>
      </c>
      <c r="Z32" s="44">
        <v>1.5787006270020398</v>
      </c>
      <c r="AA32" s="44">
        <v>5.6919058089696364</v>
      </c>
      <c r="AB32" s="44">
        <v>15.190166858857582</v>
      </c>
      <c r="AC32" s="44">
        <v>5.8977763605606492</v>
      </c>
      <c r="AD32" s="44">
        <v>10.812569231823757</v>
      </c>
      <c r="AE32" s="43" t="s">
        <v>88</v>
      </c>
    </row>
    <row r="33" spans="1:31">
      <c r="A33" s="43" t="s">
        <v>32</v>
      </c>
      <c r="B33" s="43" t="s">
        <v>168</v>
      </c>
      <c r="C33" s="43" t="s">
        <v>169</v>
      </c>
      <c r="D33" s="44" t="s">
        <v>135</v>
      </c>
      <c r="E33" s="45">
        <v>54.75</v>
      </c>
      <c r="F33" s="45">
        <v>55</v>
      </c>
      <c r="G33" s="45">
        <v>40</v>
      </c>
      <c r="H33" s="46">
        <v>786500</v>
      </c>
      <c r="I33" s="46">
        <v>1219617</v>
      </c>
      <c r="J33" s="47">
        <v>50.24</v>
      </c>
      <c r="K33" s="47">
        <v>44.871250000000003</v>
      </c>
      <c r="L33" s="48">
        <v>0.53265090000000004</v>
      </c>
      <c r="M33" s="48">
        <v>3.7777780000000001</v>
      </c>
      <c r="N33" s="49">
        <v>0.1259081</v>
      </c>
      <c r="O33" s="45">
        <v>0.80684895995650263</v>
      </c>
      <c r="P33" s="50">
        <v>0.17585889081394845</v>
      </c>
      <c r="Q33" s="50">
        <v>0.11138959865014558</v>
      </c>
      <c r="R33" s="45">
        <v>1450</v>
      </c>
      <c r="S33" s="51">
        <v>79.387500000000003</v>
      </c>
      <c r="T33" s="52">
        <v>4.57</v>
      </c>
      <c r="U33" s="53">
        <v>0.6</v>
      </c>
      <c r="V33" s="45">
        <v>3.948</v>
      </c>
      <c r="W33" s="45">
        <v>11.980306345733041</v>
      </c>
      <c r="X33" s="45">
        <v>13.867781155015198</v>
      </c>
      <c r="Y33" s="44">
        <v>1.4937954238256517</v>
      </c>
      <c r="Z33" s="44">
        <v>1.5482096241605223</v>
      </c>
      <c r="AA33" s="44">
        <v>9.3333785785821473</v>
      </c>
      <c r="AB33" s="44">
        <v>13.269087075607933</v>
      </c>
      <c r="AC33" s="44">
        <v>7.542496070212712</v>
      </c>
      <c r="AD33" s="44">
        <v>11.943357570674976</v>
      </c>
      <c r="AE33" s="43" t="s">
        <v>127</v>
      </c>
    </row>
    <row r="34" spans="1:31">
      <c r="A34" s="43" t="s">
        <v>33</v>
      </c>
      <c r="B34" s="43" t="s">
        <v>170</v>
      </c>
      <c r="C34" s="43" t="s">
        <v>171</v>
      </c>
      <c r="D34" s="44" t="s">
        <v>172</v>
      </c>
      <c r="E34" s="45">
        <v>390</v>
      </c>
      <c r="F34" s="45">
        <v>402</v>
      </c>
      <c r="G34" s="45">
        <v>310</v>
      </c>
      <c r="H34" s="46">
        <v>4618700</v>
      </c>
      <c r="I34" s="46">
        <v>1819842</v>
      </c>
      <c r="J34" s="47">
        <v>350.92</v>
      </c>
      <c r="K34" s="47">
        <v>340.92</v>
      </c>
      <c r="L34" s="48">
        <v>1.1088020000000001</v>
      </c>
      <c r="M34" s="48">
        <v>4.3448279999999997</v>
      </c>
      <c r="N34" s="49">
        <v>0.4344634</v>
      </c>
      <c r="O34" s="45">
        <v>1.1574126414382158</v>
      </c>
      <c r="P34" s="50">
        <v>0.14316653405771196</v>
      </c>
      <c r="Q34" s="50">
        <v>7.4015827703370757E-2</v>
      </c>
      <c r="R34" s="45">
        <v>1200</v>
      </c>
      <c r="S34" s="51">
        <v>468</v>
      </c>
      <c r="T34" s="52">
        <v>16.560000000000002</v>
      </c>
      <c r="U34" s="53">
        <v>7.55</v>
      </c>
      <c r="V34" s="45">
        <v>20.76</v>
      </c>
      <c r="W34" s="45">
        <v>23.550724637681157</v>
      </c>
      <c r="X34" s="45">
        <v>18.786127167630056</v>
      </c>
      <c r="Y34" s="44">
        <v>1.1828487955841809</v>
      </c>
      <c r="Z34" s="44">
        <v>3.4146154574257168</v>
      </c>
      <c r="AA34" s="44">
        <v>21.4131606200263</v>
      </c>
      <c r="AB34" s="44">
        <v>14.567307309143155</v>
      </c>
      <c r="AC34" s="44">
        <v>5.238697391519973</v>
      </c>
      <c r="AD34" s="44">
        <v>5.7511397109934377</v>
      </c>
      <c r="AE34" s="43" t="s">
        <v>127</v>
      </c>
    </row>
    <row r="35" spans="1:31">
      <c r="A35" s="43" t="s">
        <v>34</v>
      </c>
      <c r="B35" s="43" t="s">
        <v>173</v>
      </c>
      <c r="C35" s="43" t="s">
        <v>174</v>
      </c>
      <c r="D35" s="44" t="s">
        <v>175</v>
      </c>
      <c r="E35" s="45">
        <v>456</v>
      </c>
      <c r="F35" s="45">
        <v>456</v>
      </c>
      <c r="G35" s="45">
        <v>236</v>
      </c>
      <c r="H35" s="46">
        <v>75600</v>
      </c>
      <c r="I35" s="46">
        <v>102520.3</v>
      </c>
      <c r="J35" s="47">
        <v>385.46</v>
      </c>
      <c r="K35" s="47">
        <v>328.17500000000001</v>
      </c>
      <c r="L35" s="48">
        <v>0.95756620000000003</v>
      </c>
      <c r="M35" s="48">
        <v>2.6428569999999998</v>
      </c>
      <c r="N35" s="49">
        <v>0.41586820000000002</v>
      </c>
      <c r="O35" s="45">
        <v>0.26393519123137255</v>
      </c>
      <c r="P35" s="50">
        <v>0.44432214325037356</v>
      </c>
      <c r="Q35" s="50">
        <v>0.14226541844663992</v>
      </c>
      <c r="R35" s="45">
        <v>230</v>
      </c>
      <c r="S35" s="51">
        <v>104.88</v>
      </c>
      <c r="T35" s="52">
        <v>13.959999999999999</v>
      </c>
      <c r="U35" s="53">
        <v>4.16</v>
      </c>
      <c r="V35" s="45">
        <v>17.791</v>
      </c>
      <c r="W35" s="45">
        <v>32.664756446991404</v>
      </c>
      <c r="X35" s="45">
        <v>25.630936990613232</v>
      </c>
      <c r="Y35" s="44">
        <v>4.2587925219568774</v>
      </c>
      <c r="Z35" s="44">
        <v>5.9236790881871908</v>
      </c>
      <c r="AA35" s="44">
        <v>25.354412802285271</v>
      </c>
      <c r="AB35" s="44">
        <v>18.232803450324855</v>
      </c>
      <c r="AC35" s="44">
        <v>11.818049349002298</v>
      </c>
      <c r="AD35" s="44">
        <v>15.180918840451534</v>
      </c>
      <c r="AE35" s="43" t="s">
        <v>88</v>
      </c>
    </row>
    <row r="36" spans="1:31">
      <c r="A36" s="43" t="s">
        <v>35</v>
      </c>
      <c r="B36" s="43" t="s">
        <v>176</v>
      </c>
      <c r="C36" s="43" t="s">
        <v>177</v>
      </c>
      <c r="D36" s="44" t="s">
        <v>95</v>
      </c>
      <c r="E36" s="45">
        <v>160</v>
      </c>
      <c r="F36" s="45">
        <v>172</v>
      </c>
      <c r="G36" s="45">
        <v>102</v>
      </c>
      <c r="H36" s="46">
        <v>4772800</v>
      </c>
      <c r="I36" s="46">
        <v>4830403</v>
      </c>
      <c r="J36" s="47">
        <v>160.94</v>
      </c>
      <c r="K36" s="47">
        <v>146.16249999999999</v>
      </c>
      <c r="L36" s="48">
        <v>1.1539060000000001</v>
      </c>
      <c r="M36" s="48">
        <v>4.6666670000000003</v>
      </c>
      <c r="N36" s="49">
        <v>0.63988469999999997</v>
      </c>
      <c r="O36" s="45">
        <v>1.7018369194159744</v>
      </c>
      <c r="P36" s="50" t="e">
        <v>#VALUE!</v>
      </c>
      <c r="Q36" s="50">
        <v>0.3129666038909768</v>
      </c>
      <c r="R36" s="45">
        <v>3393.7359999999999</v>
      </c>
      <c r="S36" s="51">
        <v>542.99781250000001</v>
      </c>
      <c r="T36" s="52">
        <v>10.930239</v>
      </c>
      <c r="U36" s="53">
        <v>3.395</v>
      </c>
      <c r="V36" s="45">
        <v>12.096</v>
      </c>
      <c r="W36" s="45">
        <v>14.638289245093359</v>
      </c>
      <c r="X36" s="45">
        <v>13.227513227513228</v>
      </c>
      <c r="Y36" s="44">
        <v>3.5376725307000005</v>
      </c>
      <c r="Z36" s="44">
        <v>2.6315510932262529</v>
      </c>
      <c r="AA36" s="44" t="s">
        <v>96</v>
      </c>
      <c r="AB36" s="44">
        <v>19.360300621554877</v>
      </c>
      <c r="AC36" s="44">
        <v>1.8795898134749689</v>
      </c>
      <c r="AD36" s="44">
        <v>7.7445845459926179</v>
      </c>
      <c r="AE36" s="43" t="s">
        <v>96</v>
      </c>
    </row>
    <row r="37" spans="1:31">
      <c r="A37" s="43" t="s">
        <v>36</v>
      </c>
      <c r="B37" s="43" t="s">
        <v>178</v>
      </c>
      <c r="C37" s="43" t="s">
        <v>179</v>
      </c>
      <c r="D37" s="44" t="s">
        <v>114</v>
      </c>
      <c r="E37" s="45">
        <v>462</v>
      </c>
      <c r="F37" s="45">
        <v>474</v>
      </c>
      <c r="G37" s="45">
        <v>205</v>
      </c>
      <c r="H37" s="46">
        <v>275000</v>
      </c>
      <c r="I37" s="46">
        <v>291034.40000000002</v>
      </c>
      <c r="J37" s="47">
        <v>407.44</v>
      </c>
      <c r="K37" s="47">
        <v>349.69499999999999</v>
      </c>
      <c r="L37" s="48">
        <v>0.98204259999999999</v>
      </c>
      <c r="M37" s="48">
        <v>4</v>
      </c>
      <c r="N37" s="49">
        <v>0.74806320000000004</v>
      </c>
      <c r="O37" s="45">
        <v>0.22743754539823205</v>
      </c>
      <c r="P37" s="50">
        <v>9.7870794484029022E-2</v>
      </c>
      <c r="Q37" s="50">
        <v>2.628048480364659E-2</v>
      </c>
      <c r="R37" s="45">
        <v>240</v>
      </c>
      <c r="S37" s="51">
        <v>110.88</v>
      </c>
      <c r="T37" s="52">
        <v>12.790000000000001</v>
      </c>
      <c r="U37" s="53" t="s">
        <v>96</v>
      </c>
      <c r="V37" s="45">
        <v>14.818</v>
      </c>
      <c r="W37" s="45">
        <v>36.121970289288505</v>
      </c>
      <c r="X37" s="45">
        <v>31.178296666216763</v>
      </c>
      <c r="Y37" s="44">
        <v>1.0007929708550549</v>
      </c>
      <c r="Z37" s="44">
        <v>11.095583831548863</v>
      </c>
      <c r="AA37" s="44">
        <v>19.191255736114332</v>
      </c>
      <c r="AB37" s="44">
        <v>30.515781362888955</v>
      </c>
      <c r="AC37" s="44">
        <v>10.838152316014609</v>
      </c>
      <c r="AD37" s="44">
        <v>25.156890725281389</v>
      </c>
      <c r="AE37" s="43" t="s">
        <v>88</v>
      </c>
    </row>
    <row r="38" spans="1:31">
      <c r="A38" s="43" t="s">
        <v>37</v>
      </c>
      <c r="B38" s="43" t="s">
        <v>180</v>
      </c>
      <c r="C38" s="43" t="s">
        <v>181</v>
      </c>
      <c r="D38" s="44" t="s">
        <v>182</v>
      </c>
      <c r="E38" s="45">
        <v>0.79</v>
      </c>
      <c r="F38" s="45">
        <v>0.95</v>
      </c>
      <c r="G38" s="45">
        <v>0.75</v>
      </c>
      <c r="H38" s="46">
        <v>1321400</v>
      </c>
      <c r="I38" s="46">
        <v>2930638</v>
      </c>
      <c r="J38" s="47">
        <v>0.8014</v>
      </c>
      <c r="K38" s="47">
        <v>0.82699999999999996</v>
      </c>
      <c r="L38" s="48">
        <v>0.91814399999999996</v>
      </c>
      <c r="M38" s="48">
        <v>2.2222219999999999</v>
      </c>
      <c r="N38" s="49">
        <v>5.8635929999999996E-2</v>
      </c>
      <c r="O38" s="45">
        <v>0.48395728650236935</v>
      </c>
      <c r="P38" s="50">
        <v>-1.5482651057642238E-2</v>
      </c>
      <c r="Q38" s="50">
        <v>-6.0275048199965396E-2</v>
      </c>
      <c r="R38" s="45">
        <v>8168.768</v>
      </c>
      <c r="S38" s="51">
        <v>6.4533266601562502</v>
      </c>
      <c r="T38" s="52">
        <v>-0.20022000000000001</v>
      </c>
      <c r="U38" s="53" t="s">
        <v>96</v>
      </c>
      <c r="V38" s="45">
        <v>1.4999999999999999E-2</v>
      </c>
      <c r="W38" s="45" t="s">
        <v>96</v>
      </c>
      <c r="X38" s="45">
        <v>52.666666666666671</v>
      </c>
      <c r="Y38" s="44">
        <v>0.27028666206758539</v>
      </c>
      <c r="Z38" s="44">
        <v>0.51026879576433792</v>
      </c>
      <c r="AA38" s="44" t="s">
        <v>96</v>
      </c>
      <c r="AB38" s="44">
        <v>-12.487866143991873</v>
      </c>
      <c r="AC38" s="44">
        <v>-7.4994679856475761</v>
      </c>
      <c r="AD38" s="44" t="s">
        <v>96</v>
      </c>
      <c r="AE38" s="43" t="s">
        <v>103</v>
      </c>
    </row>
    <row r="39" spans="1:31">
      <c r="A39" s="43" t="s">
        <v>38</v>
      </c>
      <c r="B39" s="43" t="s">
        <v>183</v>
      </c>
      <c r="C39" s="43" t="s">
        <v>184</v>
      </c>
      <c r="D39" s="44" t="s">
        <v>185</v>
      </c>
      <c r="E39" s="45">
        <v>23</v>
      </c>
      <c r="F39" s="45">
        <v>27.75</v>
      </c>
      <c r="G39" s="45">
        <v>18.100000000000001</v>
      </c>
      <c r="H39" s="46">
        <v>7058200</v>
      </c>
      <c r="I39" s="46">
        <v>8522569</v>
      </c>
      <c r="J39" s="47">
        <v>21.802</v>
      </c>
      <c r="K39" s="47">
        <v>22.870999999999999</v>
      </c>
      <c r="L39" s="48">
        <v>1.2111989999999999</v>
      </c>
      <c r="M39" s="48">
        <v>3.84</v>
      </c>
      <c r="N39" s="49">
        <v>0.73280370000000006</v>
      </c>
      <c r="O39" s="45">
        <v>2.2526852202200467</v>
      </c>
      <c r="P39" s="50">
        <v>0.49309975294489616</v>
      </c>
      <c r="Q39" s="50">
        <v>-5.3388078736855846E-2</v>
      </c>
      <c r="R39" s="45">
        <v>2182.7719999999999</v>
      </c>
      <c r="S39" s="51">
        <v>50.20375390625</v>
      </c>
      <c r="T39" s="52">
        <v>-0.37799999999999989</v>
      </c>
      <c r="U39" s="53">
        <v>0.67</v>
      </c>
      <c r="V39" s="45">
        <v>1.9020000000000001</v>
      </c>
      <c r="W39" s="45" t="s">
        <v>96</v>
      </c>
      <c r="X39" s="45">
        <v>12.092534174553101</v>
      </c>
      <c r="Y39" s="44">
        <v>0.25475944201826828</v>
      </c>
      <c r="Z39" s="44">
        <v>0.76820747953439839</v>
      </c>
      <c r="AA39" s="44">
        <v>4.7767071732858222</v>
      </c>
      <c r="AB39" s="44">
        <v>-1.2516441757287187</v>
      </c>
      <c r="AC39" s="44">
        <v>-0.29361599417021234</v>
      </c>
      <c r="AD39" s="44">
        <v>-1.3491667469862194</v>
      </c>
      <c r="AE39" s="43" t="s">
        <v>186</v>
      </c>
    </row>
    <row r="40" spans="1:31">
      <c r="A40" s="43" t="s">
        <v>39</v>
      </c>
      <c r="B40" s="43" t="s">
        <v>187</v>
      </c>
      <c r="C40" s="43" t="s">
        <v>188</v>
      </c>
      <c r="D40" s="44" t="s">
        <v>165</v>
      </c>
      <c r="E40" s="45">
        <v>67.5</v>
      </c>
      <c r="F40" s="45">
        <v>77</v>
      </c>
      <c r="G40" s="45">
        <v>53</v>
      </c>
      <c r="H40" s="46">
        <v>4760200</v>
      </c>
      <c r="I40" s="46">
        <v>8698450</v>
      </c>
      <c r="J40" s="47">
        <v>65.900000000000006</v>
      </c>
      <c r="K40" s="47">
        <v>65.152500000000003</v>
      </c>
      <c r="L40" s="48">
        <v>1.294643</v>
      </c>
      <c r="M40" s="48">
        <v>3.8235290000000002</v>
      </c>
      <c r="N40" s="49">
        <v>0.55587560000000003</v>
      </c>
      <c r="O40" s="45">
        <v>0.57491100097485592</v>
      </c>
      <c r="P40" s="50">
        <v>5.1392512773469685E-2</v>
      </c>
      <c r="Q40" s="50">
        <v>3.3285080185303684E-2</v>
      </c>
      <c r="R40" s="45">
        <v>2040.028</v>
      </c>
      <c r="S40" s="51">
        <v>137.701875</v>
      </c>
      <c r="T40" s="52">
        <v>2.3029999999999999</v>
      </c>
      <c r="U40" s="53">
        <v>2.21</v>
      </c>
      <c r="V40" s="45">
        <v>5.8849999999999998</v>
      </c>
      <c r="W40" s="45">
        <v>29.309596178897092</v>
      </c>
      <c r="X40" s="45">
        <v>11.469838572642312</v>
      </c>
      <c r="Y40" s="44">
        <v>0.30283333308165139</v>
      </c>
      <c r="Z40" s="44">
        <v>1.8185946492291409</v>
      </c>
      <c r="AA40" s="44">
        <v>9.7874419300035438</v>
      </c>
      <c r="AB40" s="44">
        <v>6.1313034215272451</v>
      </c>
      <c r="AC40" s="44">
        <v>2.8506420200646048</v>
      </c>
      <c r="AD40" s="44">
        <v>5.0447862671610011</v>
      </c>
      <c r="AE40" s="43" t="s">
        <v>88</v>
      </c>
    </row>
    <row r="41" spans="1:31">
      <c r="A41" s="43" t="s">
        <v>40</v>
      </c>
      <c r="B41" s="43" t="s">
        <v>189</v>
      </c>
      <c r="C41" s="43" t="s">
        <v>190</v>
      </c>
      <c r="D41" s="44" t="s">
        <v>142</v>
      </c>
      <c r="E41" s="45">
        <v>32.25</v>
      </c>
      <c r="F41" s="45">
        <v>34.75</v>
      </c>
      <c r="G41" s="45">
        <v>21.9</v>
      </c>
      <c r="H41" s="46">
        <v>77700</v>
      </c>
      <c r="I41" s="46">
        <v>261884.4</v>
      </c>
      <c r="J41" s="47">
        <v>29.9</v>
      </c>
      <c r="K41" s="47">
        <v>29.002500000000001</v>
      </c>
      <c r="L41" s="48">
        <v>0.88363639999999999</v>
      </c>
      <c r="M41" s="48">
        <v>4.3333329999999997</v>
      </c>
      <c r="N41" s="49">
        <v>3.9689599999999998E-2</v>
      </c>
      <c r="O41" s="45">
        <v>0.18561002265665988</v>
      </c>
      <c r="P41" s="50">
        <v>0.15182793290004992</v>
      </c>
      <c r="Q41" s="50">
        <v>6.0808011927373819E-2</v>
      </c>
      <c r="R41" s="45">
        <v>875</v>
      </c>
      <c r="S41" s="51">
        <v>28.21875</v>
      </c>
      <c r="T41" s="52">
        <v>2.931</v>
      </c>
      <c r="U41" s="53" t="s">
        <v>96</v>
      </c>
      <c r="V41" s="45">
        <v>3.4450000000000003</v>
      </c>
      <c r="W41" s="45">
        <v>11.003070624360287</v>
      </c>
      <c r="X41" s="45">
        <v>9.3613933236574738</v>
      </c>
      <c r="Y41" s="44">
        <v>0.95410865432464687</v>
      </c>
      <c r="Z41" s="44">
        <v>1.9044602924036202</v>
      </c>
      <c r="AA41" s="44">
        <v>5.7147315374807413</v>
      </c>
      <c r="AB41" s="44">
        <v>18.222322414263928</v>
      </c>
      <c r="AC41" s="44">
        <v>11.778571484876332</v>
      </c>
      <c r="AD41" s="44">
        <v>15.937223531489463</v>
      </c>
      <c r="AE41" s="43" t="s">
        <v>88</v>
      </c>
    </row>
    <row r="42" spans="1:31">
      <c r="A42" s="43" t="s">
        <v>41</v>
      </c>
      <c r="B42" s="43" t="s">
        <v>191</v>
      </c>
      <c r="C42" s="43" t="s">
        <v>192</v>
      </c>
      <c r="D42" s="44" t="s">
        <v>126</v>
      </c>
      <c r="E42" s="45">
        <v>73.25</v>
      </c>
      <c r="F42" s="45">
        <v>78</v>
      </c>
      <c r="G42" s="45">
        <v>49.17812</v>
      </c>
      <c r="H42" s="46">
        <v>4247700</v>
      </c>
      <c r="I42" s="46">
        <v>2720641</v>
      </c>
      <c r="J42" s="47">
        <v>73.69</v>
      </c>
      <c r="K42" s="47">
        <v>70.164450000000002</v>
      </c>
      <c r="L42" s="48">
        <v>0.71985370000000004</v>
      </c>
      <c r="M42" s="48">
        <v>4.6428570000000002</v>
      </c>
      <c r="N42" s="49">
        <v>0.14436740000000001</v>
      </c>
      <c r="O42" s="45">
        <v>1.6285870481236111</v>
      </c>
      <c r="P42" s="50">
        <v>0.16589560590283325</v>
      </c>
      <c r="Q42" s="50">
        <v>5.1429218169323242E-2</v>
      </c>
      <c r="R42" s="45">
        <v>1147.5940000000001</v>
      </c>
      <c r="S42" s="51">
        <v>84.061250000000001</v>
      </c>
      <c r="T42" s="52">
        <v>5.4807380235195158</v>
      </c>
      <c r="U42" s="53">
        <v>1.3</v>
      </c>
      <c r="V42" s="45">
        <v>5.0760000000000005</v>
      </c>
      <c r="W42" s="45">
        <v>13.364988380335266</v>
      </c>
      <c r="X42" s="45">
        <v>14.430654058313632</v>
      </c>
      <c r="Y42" s="44">
        <v>0.71691390926694343</v>
      </c>
      <c r="Z42" s="44">
        <v>2.3043066092993483</v>
      </c>
      <c r="AA42" s="44">
        <v>59.217407355890465</v>
      </c>
      <c r="AB42" s="44">
        <v>18.949622234912795</v>
      </c>
      <c r="AC42" s="44">
        <v>6.4665131223759138</v>
      </c>
      <c r="AD42" s="44" t="s">
        <v>96</v>
      </c>
      <c r="AE42" s="43" t="s">
        <v>88</v>
      </c>
    </row>
    <row r="43" spans="1:31">
      <c r="A43" s="43" t="s">
        <v>42</v>
      </c>
      <c r="B43" s="43" t="s">
        <v>193</v>
      </c>
      <c r="C43" s="43" t="s">
        <v>194</v>
      </c>
      <c r="D43" s="44" t="s">
        <v>95</v>
      </c>
      <c r="E43" s="45">
        <v>37.75</v>
      </c>
      <c r="F43" s="45">
        <v>41.75</v>
      </c>
      <c r="G43" s="45">
        <v>23.6</v>
      </c>
      <c r="H43" s="46">
        <v>8011100</v>
      </c>
      <c r="I43" s="46">
        <v>9911995</v>
      </c>
      <c r="J43" s="47">
        <v>37.075000000000003</v>
      </c>
      <c r="K43" s="47">
        <v>31.284749999999999</v>
      </c>
      <c r="L43" s="48">
        <v>1.0396529999999999</v>
      </c>
      <c r="M43" s="48">
        <v>3.6923080000000001</v>
      </c>
      <c r="N43" s="49">
        <v>0.16981020000000002</v>
      </c>
      <c r="O43" s="45">
        <v>8.45967701632431</v>
      </c>
      <c r="P43" s="50" t="e">
        <v>#VALUE!</v>
      </c>
      <c r="Q43" s="50">
        <v>0.10708682827643042</v>
      </c>
      <c r="R43" s="45">
        <v>1277.816</v>
      </c>
      <c r="S43" s="51">
        <v>48.237566406249996</v>
      </c>
      <c r="T43" s="52" t="s">
        <v>96</v>
      </c>
      <c r="U43" s="53">
        <v>0.95000000000000007</v>
      </c>
      <c r="V43" s="45">
        <v>4.2450000000000001</v>
      </c>
      <c r="W43" s="45" t="s">
        <v>96</v>
      </c>
      <c r="X43" s="45">
        <v>8.8928150765606588</v>
      </c>
      <c r="Y43" s="44">
        <v>0.68246017177262008</v>
      </c>
      <c r="Z43" s="44">
        <v>1.167504029695452</v>
      </c>
      <c r="AA43" s="44" t="s">
        <v>96</v>
      </c>
      <c r="AB43" s="44">
        <v>12.981355923501425</v>
      </c>
      <c r="AC43" s="44">
        <v>0.55081427754819601</v>
      </c>
      <c r="AD43" s="44">
        <v>2.6114501630789047</v>
      </c>
      <c r="AE43" s="43" t="s">
        <v>96</v>
      </c>
    </row>
    <row r="44" spans="1:31">
      <c r="A44" s="43" t="s">
        <v>43</v>
      </c>
      <c r="B44" s="43" t="s">
        <v>195</v>
      </c>
      <c r="C44" s="43" t="s">
        <v>196</v>
      </c>
      <c r="D44" s="44" t="s">
        <v>160</v>
      </c>
      <c r="E44" s="45">
        <v>15.7</v>
      </c>
      <c r="F44" s="45">
        <v>22.5</v>
      </c>
      <c r="G44" s="45">
        <v>14.4</v>
      </c>
      <c r="H44" s="46">
        <v>6833000</v>
      </c>
      <c r="I44" s="46">
        <v>4102952</v>
      </c>
      <c r="J44" s="47">
        <v>16.774000000000001</v>
      </c>
      <c r="K44" s="47">
        <v>17.917999999999999</v>
      </c>
      <c r="L44" s="48">
        <v>0.9921333</v>
      </c>
      <c r="M44" s="48">
        <v>2.545455</v>
      </c>
      <c r="N44" s="49">
        <v>4.5230989999999999E-2</v>
      </c>
      <c r="O44" s="45">
        <v>0.56245808110627293</v>
      </c>
      <c r="P44" s="50">
        <v>0.11829620064560832</v>
      </c>
      <c r="Q44" s="50">
        <v>7.9403819892544924E-3</v>
      </c>
      <c r="R44" s="45">
        <v>708.00439999999992</v>
      </c>
      <c r="S44" s="51">
        <v>11.1156689453125</v>
      </c>
      <c r="T44" s="52">
        <v>-4.6639999999999997</v>
      </c>
      <c r="U44" s="53" t="s">
        <v>96</v>
      </c>
      <c r="V44" s="45">
        <v>-0.74199999999999999</v>
      </c>
      <c r="W44" s="45" t="s">
        <v>96</v>
      </c>
      <c r="X44" s="45" t="s">
        <v>96</v>
      </c>
      <c r="Y44" s="44">
        <v>0.6869082232181305</v>
      </c>
      <c r="Z44" s="44">
        <v>0.50112104823158088</v>
      </c>
      <c r="AA44" s="44">
        <v>7.0827208640975874</v>
      </c>
      <c r="AB44" s="44">
        <v>-13.796094229933912</v>
      </c>
      <c r="AC44" s="44">
        <v>-6.9564110194298729</v>
      </c>
      <c r="AD44" s="44" t="s">
        <v>96</v>
      </c>
      <c r="AE44" s="43" t="s">
        <v>103</v>
      </c>
    </row>
    <row r="45" spans="1:31">
      <c r="A45" s="43" t="s">
        <v>44</v>
      </c>
      <c r="B45" s="43" t="s">
        <v>197</v>
      </c>
      <c r="C45" s="43" t="s">
        <v>198</v>
      </c>
      <c r="D45" s="44" t="s">
        <v>95</v>
      </c>
      <c r="E45" s="45">
        <v>1.87</v>
      </c>
      <c r="F45" s="45">
        <v>1.98</v>
      </c>
      <c r="G45" s="45">
        <v>1.32</v>
      </c>
      <c r="H45" s="46">
        <v>335808500</v>
      </c>
      <c r="I45" s="46">
        <v>169746600</v>
      </c>
      <c r="J45" s="47">
        <v>1.7854000000000001</v>
      </c>
      <c r="K45" s="47">
        <v>1.6611</v>
      </c>
      <c r="L45" s="48">
        <v>1.096784</v>
      </c>
      <c r="M45" s="48">
        <v>2.0833330000000001</v>
      </c>
      <c r="N45" s="49">
        <v>0.56677949999999999</v>
      </c>
      <c r="O45" s="45">
        <v>3.2855111269817674</v>
      </c>
      <c r="P45" s="50" t="e">
        <v>#VALUE!</v>
      </c>
      <c r="Q45" s="50">
        <v>0.17797531816035098</v>
      </c>
      <c r="R45" s="45">
        <v>43549.919999999998</v>
      </c>
      <c r="S45" s="51">
        <v>81.438351562500003</v>
      </c>
      <c r="T45" s="52">
        <v>0.09</v>
      </c>
      <c r="U45" s="53">
        <v>0.17899999999999999</v>
      </c>
      <c r="V45" s="45">
        <v>0.112</v>
      </c>
      <c r="W45" s="45">
        <v>20.777777830759685</v>
      </c>
      <c r="X45" s="45">
        <v>16.696428571428573</v>
      </c>
      <c r="Y45" s="44">
        <v>2.1116579116792908</v>
      </c>
      <c r="Z45" s="44">
        <v>1.4914775127594915</v>
      </c>
      <c r="AA45" s="44" t="s">
        <v>96</v>
      </c>
      <c r="AB45" s="44">
        <v>8.8917344555526086</v>
      </c>
      <c r="AC45" s="44">
        <v>0.71071524701265287</v>
      </c>
      <c r="AD45" s="44">
        <v>3.0662630132932129</v>
      </c>
      <c r="AE45" s="43" t="s">
        <v>96</v>
      </c>
    </row>
    <row r="46" spans="1:31">
      <c r="A46" s="43" t="s">
        <v>45</v>
      </c>
      <c r="B46" s="43" t="s">
        <v>199</v>
      </c>
      <c r="C46" s="43" t="s">
        <v>200</v>
      </c>
      <c r="D46" s="44" t="s">
        <v>200</v>
      </c>
      <c r="E46" s="45">
        <v>883.43</v>
      </c>
      <c r="F46" s="45">
        <v>892.63</v>
      </c>
      <c r="G46" s="45">
        <v>669.41</v>
      </c>
      <c r="H46" s="46">
        <v>623913280</v>
      </c>
      <c r="I46" s="46">
        <v>853867100</v>
      </c>
      <c r="J46" s="47">
        <v>870.23569999999995</v>
      </c>
      <c r="K46" s="47">
        <v>827.75390000000004</v>
      </c>
      <c r="L46" s="48" t="s">
        <v>200</v>
      </c>
      <c r="M46" s="48" t="s">
        <v>200</v>
      </c>
      <c r="N46" s="49" t="e">
        <v>#VALUE!</v>
      </c>
      <c r="O46" s="45" t="e">
        <v>#VALUE!</v>
      </c>
      <c r="P46" s="50">
        <v>0.28250709533691404</v>
      </c>
      <c r="Q46" s="50">
        <v>0.20271419525146483</v>
      </c>
      <c r="R46" s="45" t="s">
        <v>200</v>
      </c>
      <c r="S46" s="51">
        <v>8424.8279999999995</v>
      </c>
      <c r="T46" s="52">
        <v>57.430038452148438</v>
      </c>
      <c r="U46" s="53" t="s">
        <v>200</v>
      </c>
      <c r="V46" s="45" t="s">
        <v>200</v>
      </c>
      <c r="W46" s="45">
        <v>15.382716498371963</v>
      </c>
      <c r="X46" s="45" t="s">
        <v>200</v>
      </c>
      <c r="Y46" s="44" t="s">
        <v>200</v>
      </c>
      <c r="Z46" s="44">
        <v>2.4225511881978492</v>
      </c>
      <c r="AA46" s="44">
        <v>16.978554756796324</v>
      </c>
      <c r="AB46" s="44">
        <v>23.437860488891602</v>
      </c>
      <c r="AC46" s="44">
        <v>8.9854001998901367</v>
      </c>
      <c r="AD46" s="44">
        <v>15.431130409240723</v>
      </c>
      <c r="AE46" s="43" t="s">
        <v>200</v>
      </c>
    </row>
    <row r="47" spans="1:31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</row>
    <row r="48" spans="1:3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</row>
    <row r="49" spans="1:3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</row>
    <row r="50" spans="1:3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</row>
    <row r="51" spans="1:3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</row>
    <row r="52" spans="1:31">
      <c r="A52" s="34"/>
      <c r="B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</row>
    <row r="53" spans="1:31">
      <c r="A53" s="34"/>
      <c r="B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</row>
    <row r="54" spans="1:3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</row>
    <row r="55" spans="1:31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</row>
    <row r="56" spans="1:3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</row>
    <row r="57" spans="1:3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</row>
    <row r="58" spans="1:3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</row>
    <row r="59" spans="1:3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</row>
    <row r="60" spans="1:3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</row>
    <row r="61" spans="1:3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</row>
    <row r="62" spans="1:3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</row>
    <row r="63" spans="1:3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</row>
    <row r="64" spans="1:3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</row>
    <row r="65" spans="1:3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</row>
    <row r="66" spans="1:3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</row>
    <row r="67" spans="1:3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</row>
    <row r="68" spans="1:3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</row>
    <row r="69" spans="1:3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</row>
    <row r="70" spans="1:3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</row>
    <row r="71" spans="1:3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</row>
    <row r="72" spans="1:3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</row>
    <row r="73" spans="1:3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</row>
    <row r="74" spans="1:3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</row>
    <row r="75" spans="1:3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</row>
    <row r="76" spans="1:3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</row>
    <row r="77" spans="1:3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</row>
    <row r="78" spans="1:3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</row>
    <row r="79" spans="1:3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</row>
    <row r="80" spans="1:3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</row>
    <row r="81" spans="1:3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</row>
    <row r="82" spans="1:3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</row>
    <row r="83" spans="1:3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</row>
    <row r="84" spans="1:3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</row>
    <row r="85" spans="1:3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</row>
    <row r="86" spans="1:3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</row>
    <row r="87" spans="1:3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</row>
    <row r="88" spans="1:3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</row>
    <row r="89" spans="1:3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</row>
    <row r="90" spans="1:3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</row>
    <row r="91" spans="1:3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</row>
    <row r="92" spans="1:3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</row>
    <row r="93" spans="1:3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</row>
    <row r="94" spans="1:3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</row>
    <row r="95" spans="1:3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</row>
    <row r="96" spans="1:3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</row>
    <row r="97" spans="1:3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</row>
    <row r="98" spans="1:3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</row>
    <row r="99" spans="1:3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</row>
    <row r="100" spans="1:3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</row>
    <row r="101" spans="1:3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</row>
    <row r="102" spans="1:3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</row>
    <row r="103" spans="1:3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</row>
    <row r="104" spans="1:3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</row>
    <row r="105" spans="1:31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</row>
    <row r="106" spans="1:3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</row>
    <row r="107" spans="1:3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</row>
    <row r="108" spans="1:31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</row>
    <row r="109" spans="1:3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</row>
    <row r="110" spans="1:3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</row>
    <row r="111" spans="1:3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</row>
    <row r="112" spans="1:3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</row>
    <row r="113" spans="1:31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</row>
    <row r="114" spans="1:3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</row>
    <row r="115" spans="1:3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</row>
    <row r="116" spans="1:3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</row>
    <row r="117" spans="1:3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</row>
    <row r="118" spans="1:3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</row>
    <row r="119" spans="1:3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</row>
    <row r="120" spans="1:3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</row>
    <row r="121" spans="1:3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</row>
    <row r="122" spans="1:3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</row>
    <row r="123" spans="1:3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</row>
    <row r="124" spans="1:3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</row>
    <row r="125" spans="1:3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</row>
    <row r="126" spans="1:3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</row>
    <row r="127" spans="1:3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</row>
    <row r="128" spans="1:3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</row>
    <row r="129" spans="1:3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</row>
    <row r="130" spans="1:3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</row>
    <row r="131" spans="1: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</row>
    <row r="132" spans="1:3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</row>
    <row r="133" spans="1:3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</row>
    <row r="134" spans="1:3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</row>
    <row r="135" spans="1:3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</row>
    <row r="136" spans="1:3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</row>
    <row r="137" spans="1:3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</row>
    <row r="138" spans="1:3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</row>
    <row r="139" spans="1:3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</row>
    <row r="140" spans="1:3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</row>
    <row r="141" spans="1:3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</row>
    <row r="142" spans="1:3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</row>
    <row r="143" spans="1:3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</row>
    <row r="144" spans="1:3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</row>
    <row r="145" spans="1:3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</row>
    <row r="146" spans="1:3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</row>
    <row r="147" spans="1:3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</row>
    <row r="148" spans="1:3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</row>
    <row r="149" spans="1:3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</row>
    <row r="150" spans="1:3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</row>
    <row r="151" spans="1:3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</row>
    <row r="152" spans="1:3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</row>
    <row r="153" spans="1:3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</row>
    <row r="154" spans="1:3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</row>
    <row r="155" spans="1:3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</row>
    <row r="156" spans="1:3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</row>
    <row r="157" spans="1:3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</row>
    <row r="158" spans="1:3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</row>
    <row r="159" spans="1:3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</row>
    <row r="160" spans="1:3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</row>
    <row r="161" spans="1:3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</row>
    <row r="162" spans="1:3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</row>
    <row r="163" spans="1:3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</row>
    <row r="164" spans="1:3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</row>
    <row r="165" spans="1:3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</row>
    <row r="166" spans="1:3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</row>
    <row r="167" spans="1:3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</row>
    <row r="168" spans="1:3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</row>
    <row r="169" spans="1:3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</row>
    <row r="170" spans="1:3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</row>
    <row r="171" spans="1:3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</row>
    <row r="172" spans="1:3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</row>
    <row r="173" spans="1:3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</row>
    <row r="174" spans="1:3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</row>
    <row r="175" spans="1:3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</row>
    <row r="176" spans="1:3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</row>
    <row r="177" spans="1:3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</row>
    <row r="178" spans="1:3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</row>
    <row r="179" spans="1:3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</row>
    <row r="180" spans="1:3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</row>
    <row r="181" spans="1:3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</row>
    <row r="182" spans="1:3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</row>
    <row r="183" spans="1:3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</row>
    <row r="184" spans="1:3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</row>
    <row r="185" spans="1:3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</row>
    <row r="186" spans="1:3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</row>
    <row r="187" spans="1:3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</row>
    <row r="188" spans="1:3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</row>
    <row r="189" spans="1:3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</row>
    <row r="190" spans="1:3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</row>
    <row r="191" spans="1:3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</row>
    <row r="192" spans="1:3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</row>
    <row r="193" spans="1:3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</row>
    <row r="194" spans="1:3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</row>
    <row r="195" spans="1:3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</row>
    <row r="196" spans="1:3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</row>
    <row r="197" spans="1:3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</row>
    <row r="198" spans="1:3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</row>
    <row r="199" spans="1:3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</row>
    <row r="200" spans="1:3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</row>
    <row r="201" spans="1:3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</row>
    <row r="202" spans="1:3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</row>
    <row r="203" spans="1:3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</row>
    <row r="204" spans="1:3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</row>
    <row r="205" spans="1:3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</row>
    <row r="206" spans="1:3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</row>
    <row r="207" spans="1:3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</row>
    <row r="208" spans="1:3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</row>
    <row r="209" spans="1:3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</row>
    <row r="210" spans="1:3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</row>
    <row r="211" spans="1:3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</row>
    <row r="212" spans="1:3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</row>
    <row r="213" spans="1:3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</row>
    <row r="214" spans="1:3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</row>
    <row r="215" spans="1:3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</row>
    <row r="216" spans="1:3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</row>
    <row r="217" spans="1:3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</row>
    <row r="218" spans="1:3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</row>
    <row r="219" spans="1:3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</row>
    <row r="220" spans="1:3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</row>
    <row r="221" spans="1:3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</row>
    <row r="222" spans="1:3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</row>
    <row r="223" spans="1:3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</row>
    <row r="224" spans="1:3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</row>
    <row r="225" spans="1:3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</row>
    <row r="226" spans="1:3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</row>
    <row r="227" spans="1:3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</row>
    <row r="228" spans="1:3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</row>
    <row r="229" spans="1:3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</row>
    <row r="230" spans="1:3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</row>
    <row r="231" spans="1: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</row>
    <row r="232" spans="1:3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</row>
    <row r="233" spans="1:3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</row>
    <row r="234" spans="1:3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</row>
    <row r="235" spans="1:3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</row>
    <row r="236" spans="1:3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</row>
    <row r="237" spans="1:3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</row>
    <row r="238" spans="1:3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</row>
    <row r="239" spans="1:3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</row>
    <row r="240" spans="1:3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</row>
    <row r="241" spans="1:3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</row>
    <row r="242" spans="1:3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</row>
    <row r="243" spans="1:3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</row>
    <row r="244" spans="1:3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</row>
    <row r="245" spans="1:3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</row>
    <row r="246" spans="1:3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</row>
    <row r="247" spans="1:3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</row>
    <row r="248" spans="1:3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</row>
    <row r="249" spans="1:31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</row>
    <row r="250" spans="1:31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</row>
    <row r="251" spans="1:3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</row>
    <row r="252" spans="1:31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</row>
    <row r="253" spans="1:31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</row>
    <row r="254" spans="1:31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</row>
    <row r="255" spans="1:31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</row>
    <row r="256" spans="1:31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</row>
    <row r="257" spans="1:31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</row>
    <row r="258" spans="1:31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</row>
    <row r="259" spans="1:31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</row>
    <row r="260" spans="1:31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</row>
    <row r="261" spans="1:3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</row>
    <row r="262" spans="1:31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</row>
    <row r="263" spans="1:31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</row>
    <row r="264" spans="1:31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</row>
    <row r="265" spans="1:31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</row>
    <row r="266" spans="1:31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</row>
    <row r="267" spans="1:31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</row>
    <row r="268" spans="1:31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</row>
    <row r="269" spans="1:31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</row>
    <row r="270" spans="1:31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</row>
    <row r="271" spans="1:3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</row>
    <row r="272" spans="1:31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</row>
    <row r="273" spans="1:31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</row>
    <row r="274" spans="1:31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</row>
    <row r="275" spans="1:31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</row>
    <row r="276" spans="1:31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</row>
    <row r="277" spans="1:31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</row>
    <row r="278" spans="1:31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</row>
    <row r="279" spans="1:31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</row>
    <row r="280" spans="1:31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</row>
    <row r="281" spans="1:3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</row>
    <row r="282" spans="1:31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</row>
    <row r="283" spans="1:31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</row>
    <row r="284" spans="1:31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</row>
    <row r="285" spans="1:31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</row>
    <row r="286" spans="1:31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</row>
    <row r="287" spans="1:31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</row>
    <row r="288" spans="1:31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</row>
    <row r="289" spans="1:31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</row>
    <row r="290" spans="1:31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</row>
    <row r="291" spans="1:3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</row>
    <row r="292" spans="1:31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</row>
    <row r="293" spans="1:31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</row>
    <row r="294" spans="1:31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</row>
    <row r="295" spans="1:31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</row>
    <row r="296" spans="1:31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</row>
    <row r="297" spans="1:31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</row>
    <row r="298" spans="1:31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</row>
    <row r="299" spans="1:31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</row>
    <row r="300" spans="1:31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</row>
    <row r="301" spans="1:3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</row>
    <row r="302" spans="1:31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</row>
    <row r="303" spans="1:31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</row>
    <row r="304" spans="1:31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</row>
    <row r="305" spans="1:31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</row>
    <row r="306" spans="1:31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</row>
    <row r="307" spans="1:31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</row>
    <row r="308" spans="1:31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</row>
    <row r="309" spans="1:31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</row>
    <row r="310" spans="1:31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</row>
    <row r="311" spans="1:3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</row>
    <row r="312" spans="1:31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</row>
    <row r="313" spans="1:31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</row>
    <row r="314" spans="1:31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</row>
    <row r="315" spans="1:31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</row>
    <row r="316" spans="1:31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</row>
    <row r="317" spans="1:31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</row>
    <row r="318" spans="1:31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</row>
    <row r="319" spans="1:31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</row>
    <row r="320" spans="1:31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</row>
    <row r="321" spans="1:3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</row>
    <row r="322" spans="1:31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</row>
    <row r="323" spans="1:31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</row>
    <row r="324" spans="1:31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</row>
    <row r="325" spans="1:31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</row>
    <row r="326" spans="1:31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</row>
    <row r="327" spans="1:31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</row>
    <row r="328" spans="1:31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</row>
    <row r="329" spans="1:31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</row>
    <row r="330" spans="1:31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</row>
    <row r="331" spans="1: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</row>
    <row r="332" spans="1:31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</row>
    <row r="333" spans="1:31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</row>
    <row r="334" spans="1:31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</row>
    <row r="335" spans="1:31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</row>
    <row r="336" spans="1:31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</row>
    <row r="337" spans="1:31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</row>
    <row r="338" spans="1:31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</row>
    <row r="339" spans="1:31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</row>
    <row r="340" spans="1:31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</row>
    <row r="341" spans="1:3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</row>
    <row r="342" spans="1:31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</row>
    <row r="343" spans="1:31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</row>
    <row r="344" spans="1:31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</row>
    <row r="345" spans="1:31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</row>
    <row r="346" spans="1:31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</row>
    <row r="347" spans="1:31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</row>
    <row r="348" spans="1:31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</row>
    <row r="349" spans="1:31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</row>
    <row r="350" spans="1:31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</row>
    <row r="351" spans="1:3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</row>
    <row r="352" spans="1:31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</row>
    <row r="353" spans="1:31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</row>
    <row r="354" spans="1:31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</row>
    <row r="355" spans="1:31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</row>
    <row r="356" spans="1:31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</row>
    <row r="357" spans="1:31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</row>
    <row r="358" spans="1:31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</row>
    <row r="359" spans="1:31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</row>
    <row r="360" spans="1:31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</row>
    <row r="361" spans="1:3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</row>
    <row r="362" spans="1:31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</row>
    <row r="363" spans="1:31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</row>
    <row r="364" spans="1:31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</row>
    <row r="365" spans="1:31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</row>
    <row r="366" spans="1:31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</row>
    <row r="367" spans="1:31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</row>
    <row r="368" spans="1:31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</row>
    <row r="369" spans="1:31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</row>
    <row r="370" spans="1:31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BB194"/>
  <sheetViews>
    <sheetView showGridLines="0" topLeftCell="AQ149" zoomScale="145" zoomScaleNormal="145" workbookViewId="0">
      <selection activeCell="AU161" sqref="AU161"/>
    </sheetView>
  </sheetViews>
  <sheetFormatPr defaultRowHeight="15"/>
  <cols>
    <col min="1" max="1" width="16.42578125" bestFit="1" customWidth="1"/>
    <col min="2" max="2" width="26.7109375" customWidth="1"/>
    <col min="3" max="3" width="15.5703125" customWidth="1"/>
    <col min="4" max="31" width="13.140625" bestFit="1" customWidth="1"/>
    <col min="32" max="32" width="13.85546875" bestFit="1" customWidth="1"/>
    <col min="33" max="45" width="13.140625" bestFit="1" customWidth="1"/>
    <col min="46" max="46" width="13.85546875" bestFit="1" customWidth="1"/>
    <col min="47" max="47" width="36.7109375" bestFit="1" customWidth="1"/>
  </cols>
  <sheetData>
    <row r="1" spans="1:54" s="1" customFormat="1" ht="12.75">
      <c r="B1" s="2" t="s">
        <v>0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5"/>
      <c r="AV1" s="5"/>
      <c r="AW1" s="5"/>
      <c r="AX1" s="5"/>
      <c r="AY1" s="5"/>
      <c r="AZ1" s="5"/>
      <c r="BA1" s="5"/>
      <c r="BB1" s="5"/>
    </row>
    <row r="2" spans="1:54" s="1" customFormat="1">
      <c r="A2" s="6">
        <v>1</v>
      </c>
      <c r="B2" s="7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8" t="s">
        <v>18</v>
      </c>
      <c r="T2" s="8" t="s">
        <v>19</v>
      </c>
      <c r="U2" s="8" t="s">
        <v>20</v>
      </c>
      <c r="V2" s="8" t="s">
        <v>21</v>
      </c>
      <c r="W2" s="8" t="s">
        <v>22</v>
      </c>
      <c r="X2" s="8" t="s">
        <v>23</v>
      </c>
      <c r="Y2" s="8" t="s">
        <v>24</v>
      </c>
      <c r="Z2" s="8" t="s">
        <v>25</v>
      </c>
      <c r="AA2" s="8" t="s">
        <v>26</v>
      </c>
      <c r="AB2" s="8" t="s">
        <v>27</v>
      </c>
      <c r="AC2" s="8" t="s">
        <v>28</v>
      </c>
      <c r="AD2" s="8" t="s">
        <v>29</v>
      </c>
      <c r="AE2" s="8" t="s">
        <v>30</v>
      </c>
      <c r="AF2" s="8" t="s">
        <v>31</v>
      </c>
      <c r="AG2" s="8" t="s">
        <v>32</v>
      </c>
      <c r="AH2" s="8" t="s">
        <v>33</v>
      </c>
      <c r="AI2" s="8" t="s">
        <v>34</v>
      </c>
      <c r="AJ2" s="8" t="s">
        <v>35</v>
      </c>
      <c r="AK2" s="8" t="s">
        <v>36</v>
      </c>
      <c r="AL2" s="8" t="s">
        <v>37</v>
      </c>
      <c r="AM2" s="8" t="s">
        <v>38</v>
      </c>
      <c r="AN2" s="8" t="s">
        <v>39</v>
      </c>
      <c r="AO2" s="8" t="s">
        <v>40</v>
      </c>
      <c r="AP2" s="8" t="s">
        <v>41</v>
      </c>
      <c r="AQ2" s="8" t="s">
        <v>42</v>
      </c>
      <c r="AR2" s="8" t="s">
        <v>43</v>
      </c>
      <c r="AS2" s="8" t="s">
        <v>44</v>
      </c>
      <c r="AT2" s="9" t="s">
        <v>45</v>
      </c>
      <c r="AU2" s="10"/>
      <c r="AV2" s="10"/>
      <c r="AW2" s="10"/>
      <c r="AX2" s="10"/>
      <c r="AY2" s="10"/>
      <c r="AZ2" s="10"/>
      <c r="BA2" s="10"/>
      <c r="BB2" s="10"/>
    </row>
    <row r="3" spans="1:54" s="1" customFormat="1">
      <c r="A3" s="6">
        <v>2</v>
      </c>
      <c r="B3" s="11">
        <v>39719</v>
      </c>
      <c r="C3" s="12">
        <v>238420.0313</v>
      </c>
      <c r="D3" s="12">
        <v>44285.671900000001</v>
      </c>
      <c r="E3" s="12">
        <v>194701.9688</v>
      </c>
      <c r="F3" s="12">
        <v>37649.460899999998</v>
      </c>
      <c r="G3" s="12">
        <v>12166</v>
      </c>
      <c r="H3" s="12">
        <v>98401.132800000007</v>
      </c>
      <c r="I3" s="12">
        <v>79893.882800000007</v>
      </c>
      <c r="J3" s="12">
        <v>42600</v>
      </c>
      <c r="K3" s="12">
        <v>33858.582000000002</v>
      </c>
      <c r="L3" s="12">
        <v>23304.623</v>
      </c>
      <c r="M3" s="12">
        <v>12779.218800000001</v>
      </c>
      <c r="N3" s="12">
        <v>35950.464800000002</v>
      </c>
      <c r="O3" s="12">
        <v>30530.9473</v>
      </c>
      <c r="P3" s="12">
        <v>48526</v>
      </c>
      <c r="Q3" s="12">
        <v>19833.351600000002</v>
      </c>
      <c r="R3" s="12">
        <v>33167.296900000001</v>
      </c>
      <c r="S3" s="12">
        <v>40960.222699999998</v>
      </c>
      <c r="T3" s="12">
        <v>11045.3174</v>
      </c>
      <c r="U3" s="12">
        <v>79754.078099999999</v>
      </c>
      <c r="V3" s="12">
        <v>15852.103499999999</v>
      </c>
      <c r="W3" s="12">
        <v>148382.125</v>
      </c>
      <c r="X3" s="12">
        <v>12710</v>
      </c>
      <c r="Y3" s="12">
        <v>67637.484400000001</v>
      </c>
      <c r="Z3" s="12">
        <v>61654.910199999998</v>
      </c>
      <c r="AA3" s="12">
        <v>13604.5635</v>
      </c>
      <c r="AB3" s="12">
        <v>40116.796900000001</v>
      </c>
      <c r="AC3" s="12">
        <v>15696.761699999999</v>
      </c>
      <c r="AD3" s="12">
        <v>15558.8984</v>
      </c>
      <c r="AE3" s="12">
        <v>419960.1875</v>
      </c>
      <c r="AF3" s="12">
        <v>643882.875</v>
      </c>
      <c r="AG3" s="12">
        <v>50750</v>
      </c>
      <c r="AH3" s="12">
        <v>153600</v>
      </c>
      <c r="AI3" s="12">
        <v>38475</v>
      </c>
      <c r="AJ3" s="12">
        <v>130419.80469999999</v>
      </c>
      <c r="AK3" s="12">
        <v>19680</v>
      </c>
      <c r="AL3" s="12">
        <v>12089.776400000001</v>
      </c>
      <c r="AM3" s="12">
        <v>20216.916000000001</v>
      </c>
      <c r="AN3" s="12">
        <v>84661.156300000002</v>
      </c>
      <c r="AO3" s="12">
        <v>15487.501</v>
      </c>
      <c r="AP3" s="12">
        <v>17310.150399999999</v>
      </c>
      <c r="AQ3" s="12">
        <v>14131.2646</v>
      </c>
      <c r="AR3" s="12">
        <v>16574.873</v>
      </c>
      <c r="AS3" s="12">
        <v>41536.742200000001</v>
      </c>
      <c r="AT3" s="12">
        <v>3448095.25</v>
      </c>
      <c r="AU3" s="13"/>
      <c r="AV3" s="13"/>
      <c r="AW3" s="13"/>
      <c r="AX3" s="13"/>
      <c r="AY3" s="13"/>
      <c r="AZ3" s="13"/>
      <c r="BA3" s="13"/>
      <c r="BB3" s="13"/>
    </row>
    <row r="4" spans="1:54" s="1" customFormat="1">
      <c r="A4" s="6">
        <v>3</v>
      </c>
      <c r="B4" s="11">
        <v>39749</v>
      </c>
      <c r="C4" s="12">
        <v>216206.98439999999</v>
      </c>
      <c r="D4" s="12">
        <v>26999.972699999998</v>
      </c>
      <c r="E4" s="12">
        <v>132664.57810000001</v>
      </c>
      <c r="F4" s="12">
        <v>24289.974600000001</v>
      </c>
      <c r="G4" s="12">
        <v>9317</v>
      </c>
      <c r="H4" s="12">
        <v>61348.855499999998</v>
      </c>
      <c r="I4" s="12">
        <v>43751.410199999998</v>
      </c>
      <c r="J4" s="12">
        <v>33200</v>
      </c>
      <c r="K4" s="12">
        <v>24442.291000000001</v>
      </c>
      <c r="L4" s="12">
        <v>16021.9287</v>
      </c>
      <c r="M4" s="12">
        <v>7191.9193999999998</v>
      </c>
      <c r="N4" s="12">
        <v>20154.0488</v>
      </c>
      <c r="O4" s="12">
        <v>22860.6113</v>
      </c>
      <c r="P4" s="12">
        <v>34597.238299999997</v>
      </c>
      <c r="Q4" s="12">
        <v>12972.757799999999</v>
      </c>
      <c r="R4" s="12">
        <v>31061.4355</v>
      </c>
      <c r="S4" s="12">
        <v>29257.300800000001</v>
      </c>
      <c r="T4" s="12">
        <v>8553.8925999999992</v>
      </c>
      <c r="U4" s="12">
        <v>44534.589800000002</v>
      </c>
      <c r="V4" s="12">
        <v>10316.448200000001</v>
      </c>
      <c r="W4" s="12">
        <v>119663.00780000001</v>
      </c>
      <c r="X4" s="12">
        <v>7827.5005000000001</v>
      </c>
      <c r="Y4" s="12">
        <v>43824.617200000001</v>
      </c>
      <c r="Z4" s="12">
        <v>36694.070299999999</v>
      </c>
      <c r="AA4" s="12">
        <v>8588.7402000000002</v>
      </c>
      <c r="AB4" s="12">
        <v>27287.416000000001</v>
      </c>
      <c r="AC4" s="12">
        <v>8004.3086000000003</v>
      </c>
      <c r="AD4" s="12">
        <v>10080.4131</v>
      </c>
      <c r="AE4" s="12">
        <v>284382.5</v>
      </c>
      <c r="AF4" s="12">
        <v>449025</v>
      </c>
      <c r="AG4" s="12">
        <v>44950</v>
      </c>
      <c r="AH4" s="12">
        <v>122400</v>
      </c>
      <c r="AI4" s="12">
        <v>25412.5</v>
      </c>
      <c r="AJ4" s="12">
        <v>132834.32810000001</v>
      </c>
      <c r="AK4" s="12">
        <v>14400</v>
      </c>
      <c r="AL4" s="12">
        <v>5636.4497000000001</v>
      </c>
      <c r="AM4" s="12">
        <v>12911.643599999999</v>
      </c>
      <c r="AN4" s="12">
        <v>42024.574200000003</v>
      </c>
      <c r="AO4" s="12">
        <v>9100</v>
      </c>
      <c r="AP4" s="12">
        <v>14572.320299999999</v>
      </c>
      <c r="AQ4" s="12">
        <v>9465.2803000000004</v>
      </c>
      <c r="AR4" s="12">
        <v>7724.2129000000004</v>
      </c>
      <c r="AS4" s="12">
        <v>23260.5762</v>
      </c>
      <c r="AT4" s="12">
        <v>2416867.5</v>
      </c>
      <c r="AU4" s="13"/>
      <c r="AV4" s="13"/>
      <c r="AW4" s="13"/>
      <c r="AX4" s="13"/>
      <c r="AY4" s="13"/>
      <c r="AZ4" s="13"/>
      <c r="BA4" s="13"/>
      <c r="BB4" s="13"/>
    </row>
    <row r="5" spans="1:54" s="1" customFormat="1">
      <c r="A5" s="6">
        <v>4</v>
      </c>
      <c r="B5" s="11">
        <v>39780</v>
      </c>
      <c r="C5" s="12">
        <v>228053.9375</v>
      </c>
      <c r="D5" s="12">
        <v>25428.544900000001</v>
      </c>
      <c r="E5" s="12">
        <v>125029.21090000001</v>
      </c>
      <c r="F5" s="12">
        <v>19067.6309</v>
      </c>
      <c r="G5" s="12">
        <v>9702</v>
      </c>
      <c r="H5" s="12">
        <v>58008.074200000003</v>
      </c>
      <c r="I5" s="12">
        <v>50816.855499999998</v>
      </c>
      <c r="J5" s="12">
        <v>35200</v>
      </c>
      <c r="K5" s="12">
        <v>24041.597699999998</v>
      </c>
      <c r="L5" s="12">
        <v>13691.4658</v>
      </c>
      <c r="M5" s="12">
        <v>6052.2157999999999</v>
      </c>
      <c r="N5" s="12">
        <v>20916.6348</v>
      </c>
      <c r="O5" s="12">
        <v>21055.8262</v>
      </c>
      <c r="P5" s="12">
        <v>47627.371099999997</v>
      </c>
      <c r="Q5" s="12">
        <v>12972.757799999999</v>
      </c>
      <c r="R5" s="12">
        <v>28165.877</v>
      </c>
      <c r="S5" s="12">
        <v>29842.445299999999</v>
      </c>
      <c r="T5" s="12">
        <v>7059.0370999999996</v>
      </c>
      <c r="U5" s="12">
        <v>36849.417999999998</v>
      </c>
      <c r="V5" s="12">
        <v>7548.6206000000002</v>
      </c>
      <c r="W5" s="12">
        <v>101713.55469999999</v>
      </c>
      <c r="X5" s="12">
        <v>8835</v>
      </c>
      <c r="Y5" s="12">
        <v>36893.171900000001</v>
      </c>
      <c r="Z5" s="12">
        <v>31079.6777</v>
      </c>
      <c r="AA5" s="12">
        <v>7008.4116000000004</v>
      </c>
      <c r="AB5" s="12">
        <v>23312.002</v>
      </c>
      <c r="AC5" s="12">
        <v>9615.5653999999995</v>
      </c>
      <c r="AD5" s="12">
        <v>7713.7075000000004</v>
      </c>
      <c r="AE5" s="12">
        <v>309212.40629999997</v>
      </c>
      <c r="AF5" s="12">
        <v>415136.3125</v>
      </c>
      <c r="AG5" s="12">
        <v>44587.5</v>
      </c>
      <c r="AH5" s="12">
        <v>108000</v>
      </c>
      <c r="AI5" s="12">
        <v>25887.5</v>
      </c>
      <c r="AJ5" s="12">
        <v>119178.46090000001</v>
      </c>
      <c r="AK5" s="12">
        <v>14880</v>
      </c>
      <c r="AL5" s="12">
        <v>5391.3867</v>
      </c>
      <c r="AM5" s="12">
        <v>12826.699199999999</v>
      </c>
      <c r="AN5" s="12">
        <v>38760.531300000002</v>
      </c>
      <c r="AO5" s="12">
        <v>9362.5</v>
      </c>
      <c r="AP5" s="12">
        <v>15808.7598</v>
      </c>
      <c r="AQ5" s="12">
        <v>9065.3397999999997</v>
      </c>
      <c r="AR5" s="12">
        <v>8303.5282999999999</v>
      </c>
      <c r="AS5" s="12">
        <v>22845.208999999999</v>
      </c>
      <c r="AT5" s="12">
        <v>2342146.5</v>
      </c>
      <c r="AU5" s="13"/>
      <c r="AV5" s="13"/>
      <c r="AW5" s="13"/>
      <c r="AX5" s="13"/>
      <c r="AY5" s="13"/>
      <c r="AZ5" s="13"/>
      <c r="BA5" s="13"/>
      <c r="BB5" s="13"/>
    </row>
    <row r="6" spans="1:54" s="1" customFormat="1">
      <c r="A6" s="6">
        <v>5</v>
      </c>
      <c r="B6" s="11">
        <v>39810</v>
      </c>
      <c r="C6" s="12">
        <v>235458.29689999999</v>
      </c>
      <c r="D6" s="12">
        <v>25857.117200000001</v>
      </c>
      <c r="E6" s="12">
        <v>131710.1563</v>
      </c>
      <c r="F6" s="12">
        <v>21860.976600000002</v>
      </c>
      <c r="G6" s="12">
        <v>13320.999</v>
      </c>
      <c r="H6" s="12">
        <v>56489.539100000002</v>
      </c>
      <c r="I6" s="12">
        <v>61958.519500000002</v>
      </c>
      <c r="J6" s="12">
        <v>39600</v>
      </c>
      <c r="K6" s="12">
        <v>30653.037100000001</v>
      </c>
      <c r="L6" s="12">
        <v>15439.3135</v>
      </c>
      <c r="M6" s="12">
        <v>6564.6415999999999</v>
      </c>
      <c r="N6" s="12">
        <v>31157.0684</v>
      </c>
      <c r="O6" s="12">
        <v>23913.402300000002</v>
      </c>
      <c r="P6" s="12">
        <v>55265.722699999998</v>
      </c>
      <c r="Q6" s="12">
        <v>15218.043900000001</v>
      </c>
      <c r="R6" s="12">
        <v>36062.851600000002</v>
      </c>
      <c r="S6" s="12">
        <v>32914.464800000002</v>
      </c>
      <c r="T6" s="12">
        <v>8304.75</v>
      </c>
      <c r="U6" s="12">
        <v>42564.035199999998</v>
      </c>
      <c r="V6" s="12">
        <v>9393.8389000000006</v>
      </c>
      <c r="W6" s="12">
        <v>107696.71090000001</v>
      </c>
      <c r="X6" s="12">
        <v>9145</v>
      </c>
      <c r="Y6" s="12">
        <v>42483.046900000001</v>
      </c>
      <c r="Z6" s="12">
        <v>37696.640599999999</v>
      </c>
      <c r="AA6" s="12">
        <v>8794.8701000000001</v>
      </c>
      <c r="AB6" s="12">
        <v>28552.6855</v>
      </c>
      <c r="AC6" s="12">
        <v>11330.7744</v>
      </c>
      <c r="AD6" s="12">
        <v>9598.3065999999999</v>
      </c>
      <c r="AE6" s="12">
        <v>353858.03129999997</v>
      </c>
      <c r="AF6" s="12">
        <v>494209.90629999997</v>
      </c>
      <c r="AG6" s="12">
        <v>61987.5</v>
      </c>
      <c r="AH6" s="12">
        <v>123600</v>
      </c>
      <c r="AI6" s="12">
        <v>31825</v>
      </c>
      <c r="AJ6" s="12">
        <v>119799.17969999999</v>
      </c>
      <c r="AK6" s="12">
        <v>16200</v>
      </c>
      <c r="AL6" s="12">
        <v>11027.8369</v>
      </c>
      <c r="AM6" s="12">
        <v>13166.478499999999</v>
      </c>
      <c r="AN6" s="12">
        <v>48144.660199999998</v>
      </c>
      <c r="AO6" s="12">
        <v>10762.5</v>
      </c>
      <c r="AP6" s="12">
        <v>17045.199199999999</v>
      </c>
      <c r="AQ6" s="12">
        <v>9398.6239999999998</v>
      </c>
      <c r="AR6" s="12">
        <v>10813.897499999999</v>
      </c>
      <c r="AS6" s="12">
        <v>24506.675800000001</v>
      </c>
      <c r="AT6" s="12">
        <v>2648651.5</v>
      </c>
      <c r="AU6" s="13"/>
      <c r="AV6" s="13"/>
      <c r="AW6" s="13"/>
      <c r="AX6" s="13"/>
      <c r="AY6" s="13"/>
      <c r="AZ6" s="13"/>
      <c r="BA6" s="13"/>
      <c r="BB6" s="13"/>
    </row>
    <row r="7" spans="1:54" s="1" customFormat="1">
      <c r="A7" s="6">
        <v>6</v>
      </c>
      <c r="B7" s="11">
        <v>39841</v>
      </c>
      <c r="C7" s="12">
        <v>222130.4688</v>
      </c>
      <c r="D7" s="12">
        <v>26142.830099999999</v>
      </c>
      <c r="E7" s="12">
        <v>138391.10939999999</v>
      </c>
      <c r="F7" s="12">
        <v>20646.478500000001</v>
      </c>
      <c r="G7" s="12">
        <v>12474.001</v>
      </c>
      <c r="H7" s="12">
        <v>53756.175799999997</v>
      </c>
      <c r="I7" s="12">
        <v>60871.531300000002</v>
      </c>
      <c r="J7" s="12">
        <v>37800</v>
      </c>
      <c r="K7" s="12">
        <v>30051.9961</v>
      </c>
      <c r="L7" s="12">
        <v>16021.9287</v>
      </c>
      <c r="M7" s="12">
        <v>6092.9306999999999</v>
      </c>
      <c r="N7" s="12">
        <v>28542.4902</v>
      </c>
      <c r="O7" s="12">
        <v>24815.794900000001</v>
      </c>
      <c r="P7" s="12">
        <v>50323.257799999999</v>
      </c>
      <c r="Q7" s="12">
        <v>11912.4854</v>
      </c>
      <c r="R7" s="12">
        <v>36589.316400000003</v>
      </c>
      <c r="S7" s="12">
        <v>33645.894500000002</v>
      </c>
      <c r="T7" s="12">
        <v>9135.2245999999996</v>
      </c>
      <c r="U7" s="12">
        <v>38031.75</v>
      </c>
      <c r="V7" s="12">
        <v>10819.6895</v>
      </c>
      <c r="W7" s="12">
        <v>107696.71090000001</v>
      </c>
      <c r="X7" s="12">
        <v>9377.5</v>
      </c>
      <c r="Y7" s="12">
        <v>44495.402300000002</v>
      </c>
      <c r="Z7" s="12">
        <v>32283.257799999999</v>
      </c>
      <c r="AA7" s="12">
        <v>8382.6103999999996</v>
      </c>
      <c r="AB7" s="12">
        <v>26022.7012</v>
      </c>
      <c r="AC7" s="12">
        <v>11018.918900000001</v>
      </c>
      <c r="AD7" s="12">
        <v>9379.1679999999997</v>
      </c>
      <c r="AE7" s="12">
        <v>327401.34379999997</v>
      </c>
      <c r="AF7" s="12">
        <v>451849.0625</v>
      </c>
      <c r="AG7" s="12">
        <v>57637.5</v>
      </c>
      <c r="AH7" s="12">
        <v>120000</v>
      </c>
      <c r="AI7" s="12">
        <v>30637.5</v>
      </c>
      <c r="AJ7" s="12">
        <v>129308.07030000001</v>
      </c>
      <c r="AK7" s="12">
        <v>16800</v>
      </c>
      <c r="AL7" s="12">
        <v>7760.3290999999999</v>
      </c>
      <c r="AM7" s="12">
        <v>11892.3037</v>
      </c>
      <c r="AN7" s="12">
        <v>49980.683599999997</v>
      </c>
      <c r="AO7" s="12">
        <v>11375</v>
      </c>
      <c r="AP7" s="12">
        <v>17221.833999999999</v>
      </c>
      <c r="AQ7" s="12">
        <v>9931.8788999999997</v>
      </c>
      <c r="AR7" s="12">
        <v>11264.477500000001</v>
      </c>
      <c r="AS7" s="12">
        <v>23260.5762</v>
      </c>
      <c r="AT7" s="12">
        <v>2589690.5</v>
      </c>
      <c r="AU7" s="13"/>
      <c r="AV7" s="13"/>
      <c r="AW7" s="13"/>
      <c r="AX7" s="13"/>
      <c r="AY7" s="13"/>
      <c r="AZ7" s="13"/>
      <c r="BA7" s="13"/>
      <c r="BB7" s="13"/>
    </row>
    <row r="8" spans="1:54" s="1" customFormat="1">
      <c r="A8" s="6">
        <v>7</v>
      </c>
      <c r="B8" s="11">
        <v>39872</v>
      </c>
      <c r="C8" s="12">
        <v>238420.0313</v>
      </c>
      <c r="D8" s="12">
        <v>22999.976600000002</v>
      </c>
      <c r="E8" s="12">
        <v>142208.79689999999</v>
      </c>
      <c r="F8" s="12">
        <v>20767.9277</v>
      </c>
      <c r="G8" s="12">
        <v>12166</v>
      </c>
      <c r="H8" s="12">
        <v>53756.175799999997</v>
      </c>
      <c r="I8" s="12">
        <v>57610.554700000001</v>
      </c>
      <c r="J8" s="12">
        <v>38600</v>
      </c>
      <c r="K8" s="12">
        <v>31053.730500000001</v>
      </c>
      <c r="L8" s="12">
        <v>15439.3135</v>
      </c>
      <c r="M8" s="12">
        <v>4795.7260999999999</v>
      </c>
      <c r="N8" s="12">
        <v>27017.3184</v>
      </c>
      <c r="O8" s="12">
        <v>25417.390599999999</v>
      </c>
      <c r="P8" s="12">
        <v>54367.093800000002</v>
      </c>
      <c r="Q8" s="12">
        <v>13222.2354</v>
      </c>
      <c r="R8" s="12">
        <v>37379.015599999999</v>
      </c>
      <c r="S8" s="12">
        <v>30427.591799999998</v>
      </c>
      <c r="T8" s="12">
        <v>9384.3672000000006</v>
      </c>
      <c r="U8" s="12">
        <v>36849.417999999998</v>
      </c>
      <c r="V8" s="12">
        <v>9729.3330000000005</v>
      </c>
      <c r="W8" s="12">
        <v>106500.0781</v>
      </c>
      <c r="X8" s="12">
        <v>9687.5</v>
      </c>
      <c r="Y8" s="12">
        <v>46284.160199999998</v>
      </c>
      <c r="Z8" s="12">
        <v>27069.8125</v>
      </c>
      <c r="AA8" s="12">
        <v>9138.4199000000008</v>
      </c>
      <c r="AB8" s="12">
        <v>25671.414100000002</v>
      </c>
      <c r="AC8" s="12">
        <v>11018.918900000001</v>
      </c>
      <c r="AD8" s="12">
        <v>7929.5962</v>
      </c>
      <c r="AE8" s="12">
        <v>294352.71879999997</v>
      </c>
      <c r="AF8" s="12">
        <v>440552.84379999997</v>
      </c>
      <c r="AG8" s="12">
        <v>55100</v>
      </c>
      <c r="AH8" s="12">
        <v>120000</v>
      </c>
      <c r="AI8" s="12">
        <v>31825</v>
      </c>
      <c r="AJ8" s="12">
        <v>139254.8438</v>
      </c>
      <c r="AK8" s="12">
        <v>16680</v>
      </c>
      <c r="AL8" s="12">
        <v>6698.3891999999996</v>
      </c>
      <c r="AM8" s="12">
        <v>12996.588900000001</v>
      </c>
      <c r="AN8" s="12">
        <v>48960.667999999998</v>
      </c>
      <c r="AO8" s="12">
        <v>10937.5</v>
      </c>
      <c r="AP8" s="12">
        <v>17045.199199999999</v>
      </c>
      <c r="AQ8" s="12">
        <v>10731.762699999999</v>
      </c>
      <c r="AR8" s="12">
        <v>9700.3241999999991</v>
      </c>
      <c r="AS8" s="12">
        <v>20353.0039</v>
      </c>
      <c r="AT8" s="12">
        <v>2561465.75</v>
      </c>
      <c r="AU8" s="13"/>
      <c r="AV8" s="13"/>
      <c r="AW8" s="13"/>
      <c r="AX8" s="13"/>
      <c r="AY8" s="13"/>
      <c r="AZ8" s="13"/>
      <c r="BA8" s="13"/>
      <c r="BB8" s="13"/>
    </row>
    <row r="9" spans="1:54" s="1" customFormat="1">
      <c r="A9" s="6">
        <v>8</v>
      </c>
      <c r="B9" s="11">
        <v>39900</v>
      </c>
      <c r="C9" s="12">
        <v>245084.70310000001</v>
      </c>
      <c r="D9" s="12">
        <v>22857.1191</v>
      </c>
      <c r="E9" s="12">
        <v>142208.79689999999</v>
      </c>
      <c r="F9" s="12">
        <v>20646.478500000001</v>
      </c>
      <c r="G9" s="12">
        <v>12320</v>
      </c>
      <c r="H9" s="12">
        <v>53148.757799999999</v>
      </c>
      <c r="I9" s="12">
        <v>58425.800799999997</v>
      </c>
      <c r="J9" s="12">
        <v>37200</v>
      </c>
      <c r="K9" s="12">
        <v>33257.542999999998</v>
      </c>
      <c r="L9" s="12">
        <v>13036.022499999999</v>
      </c>
      <c r="M9" s="12">
        <v>5071.6841000000004</v>
      </c>
      <c r="N9" s="12">
        <v>27235.199199999999</v>
      </c>
      <c r="O9" s="12">
        <v>24364.599600000001</v>
      </c>
      <c r="P9" s="12">
        <v>56613.667999999998</v>
      </c>
      <c r="Q9" s="12">
        <v>11475.901400000001</v>
      </c>
      <c r="R9" s="12">
        <v>34878.308599999997</v>
      </c>
      <c r="S9" s="12">
        <v>30720.166000000001</v>
      </c>
      <c r="T9" s="12">
        <v>8387.7978999999996</v>
      </c>
      <c r="U9" s="12">
        <v>37243.531300000002</v>
      </c>
      <c r="V9" s="12">
        <v>8387.3564000000006</v>
      </c>
      <c r="W9" s="12">
        <v>107098.39840000001</v>
      </c>
      <c r="X9" s="12">
        <v>10075</v>
      </c>
      <c r="Y9" s="12">
        <v>50756.0625</v>
      </c>
      <c r="Z9" s="12">
        <v>29877.2461</v>
      </c>
      <c r="AA9" s="12">
        <v>8176.48</v>
      </c>
      <c r="AB9" s="12">
        <v>23329.175800000001</v>
      </c>
      <c r="AC9" s="12">
        <v>10707.0625</v>
      </c>
      <c r="AD9" s="12">
        <v>8786.2567999999992</v>
      </c>
      <c r="AE9" s="12">
        <v>321638.21879999997</v>
      </c>
      <c r="AF9" s="12">
        <v>430668.625</v>
      </c>
      <c r="AG9" s="12">
        <v>55825</v>
      </c>
      <c r="AH9" s="12">
        <v>118200</v>
      </c>
      <c r="AI9" s="12">
        <v>29687.5</v>
      </c>
      <c r="AJ9" s="12">
        <v>135524.79689999999</v>
      </c>
      <c r="AK9" s="12">
        <v>16080</v>
      </c>
      <c r="AL9" s="12">
        <v>6780.0766999999996</v>
      </c>
      <c r="AM9" s="12">
        <v>16224.5</v>
      </c>
      <c r="AN9" s="12">
        <v>52020.707000000002</v>
      </c>
      <c r="AO9" s="12">
        <v>11200</v>
      </c>
      <c r="AP9" s="12">
        <v>18016.6875</v>
      </c>
      <c r="AQ9" s="12">
        <v>12798.127</v>
      </c>
      <c r="AR9" s="12">
        <v>8921.4668000000001</v>
      </c>
      <c r="AS9" s="12">
        <v>18276.166000000001</v>
      </c>
      <c r="AT9" s="12">
        <v>2566740.75</v>
      </c>
      <c r="AU9" s="13"/>
      <c r="AV9" s="13"/>
      <c r="AW9" s="13"/>
      <c r="AX9" s="13"/>
      <c r="AY9" s="13"/>
      <c r="AZ9" s="13"/>
      <c r="BA9" s="13"/>
      <c r="BB9" s="13"/>
    </row>
    <row r="10" spans="1:54" s="1" customFormat="1">
      <c r="A10" s="6">
        <v>9</v>
      </c>
      <c r="B10" s="11">
        <v>39931</v>
      </c>
      <c r="C10" s="12">
        <v>235501.79689999999</v>
      </c>
      <c r="D10" s="12">
        <v>26714.2598</v>
      </c>
      <c r="E10" s="12">
        <v>162251.64060000001</v>
      </c>
      <c r="F10" s="12">
        <v>24047.074199999999</v>
      </c>
      <c r="G10" s="12">
        <v>11935</v>
      </c>
      <c r="H10" s="12">
        <v>69245.234400000001</v>
      </c>
      <c r="I10" s="12">
        <v>77176.406300000002</v>
      </c>
      <c r="J10" s="12">
        <v>39600</v>
      </c>
      <c r="K10" s="12">
        <v>33457.890599999999</v>
      </c>
      <c r="L10" s="12">
        <v>17114.331999999999</v>
      </c>
      <c r="M10" s="12">
        <v>8570.7538999999997</v>
      </c>
      <c r="N10" s="12">
        <v>31157.0684</v>
      </c>
      <c r="O10" s="12">
        <v>24966.1934</v>
      </c>
      <c r="P10" s="12">
        <v>56164.351600000002</v>
      </c>
      <c r="Q10" s="12">
        <v>14843.829100000001</v>
      </c>
      <c r="R10" s="12">
        <v>35931.238299999997</v>
      </c>
      <c r="S10" s="12">
        <v>34669.902300000002</v>
      </c>
      <c r="T10" s="12">
        <v>10048.748</v>
      </c>
      <c r="U10" s="12">
        <v>55963.820299999999</v>
      </c>
      <c r="V10" s="12">
        <v>10568.069299999999</v>
      </c>
      <c r="W10" s="12">
        <v>125646.16409999999</v>
      </c>
      <c r="X10" s="12">
        <v>12090</v>
      </c>
      <c r="Y10" s="12">
        <v>59252.671900000001</v>
      </c>
      <c r="Z10" s="12">
        <v>38499.539100000002</v>
      </c>
      <c r="AA10" s="12">
        <v>9756.8086000000003</v>
      </c>
      <c r="AB10" s="12">
        <v>23150.132799999999</v>
      </c>
      <c r="AC10" s="12">
        <v>13201.9121</v>
      </c>
      <c r="AD10" s="12">
        <v>12520.415000000001</v>
      </c>
      <c r="AE10" s="12">
        <v>342309.0625</v>
      </c>
      <c r="AF10" s="12">
        <v>535158.75</v>
      </c>
      <c r="AG10" s="12">
        <v>55100</v>
      </c>
      <c r="AH10" s="12">
        <v>145200</v>
      </c>
      <c r="AI10" s="12">
        <v>34081.25</v>
      </c>
      <c r="AJ10" s="12">
        <v>156703.60939999999</v>
      </c>
      <c r="AK10" s="12">
        <v>16500</v>
      </c>
      <c r="AL10" s="12">
        <v>8822.2695000000003</v>
      </c>
      <c r="AM10" s="12">
        <v>20386.8066</v>
      </c>
      <c r="AN10" s="12">
        <v>65790.898400000005</v>
      </c>
      <c r="AO10" s="12">
        <v>14787.5</v>
      </c>
      <c r="AP10" s="12">
        <v>19429.761699999999</v>
      </c>
      <c r="AQ10" s="12">
        <v>14931.147499999999</v>
      </c>
      <c r="AR10" s="12">
        <v>11612.0664</v>
      </c>
      <c r="AS10" s="12">
        <v>23260.5762</v>
      </c>
      <c r="AT10" s="12">
        <v>2972127.5</v>
      </c>
      <c r="AU10" s="13"/>
      <c r="AV10" s="13"/>
      <c r="AW10" s="13"/>
      <c r="AX10" s="13"/>
      <c r="AY10" s="13"/>
      <c r="AZ10" s="13"/>
      <c r="BA10" s="13"/>
      <c r="BB10" s="13"/>
    </row>
    <row r="11" spans="1:54" s="1" customFormat="1">
      <c r="A11" s="6">
        <v>10</v>
      </c>
      <c r="B11" s="11">
        <v>39961</v>
      </c>
      <c r="C11" s="12">
        <v>239949.42189999999</v>
      </c>
      <c r="D11" s="12">
        <v>31428.539100000002</v>
      </c>
      <c r="E11" s="12">
        <v>167978.17189999999</v>
      </c>
      <c r="F11" s="12">
        <v>24897.224600000001</v>
      </c>
      <c r="G11" s="12">
        <v>12089</v>
      </c>
      <c r="H11" s="12">
        <v>71067.484400000001</v>
      </c>
      <c r="I11" s="12">
        <v>86415.820300000007</v>
      </c>
      <c r="J11" s="12">
        <v>38800</v>
      </c>
      <c r="K11" s="12">
        <v>31855.117200000001</v>
      </c>
      <c r="L11" s="12">
        <v>20028.373</v>
      </c>
      <c r="M11" s="12">
        <v>9694.6602000000003</v>
      </c>
      <c r="N11" s="12">
        <v>36168.347699999998</v>
      </c>
      <c r="O11" s="12">
        <v>31884.535199999998</v>
      </c>
      <c r="P11" s="12">
        <v>65150.644500000002</v>
      </c>
      <c r="Q11" s="12">
        <v>18211.757799999999</v>
      </c>
      <c r="R11" s="12">
        <v>36720.933599999997</v>
      </c>
      <c r="S11" s="12">
        <v>39131.640599999999</v>
      </c>
      <c r="T11" s="12">
        <v>13287.5996</v>
      </c>
      <c r="U11" s="12">
        <v>72910.609400000001</v>
      </c>
      <c r="V11" s="12">
        <v>12245.540999999999</v>
      </c>
      <c r="W11" s="12">
        <v>134022.57810000001</v>
      </c>
      <c r="X11" s="12">
        <v>13562.5</v>
      </c>
      <c r="Y11" s="12">
        <v>81053.179699999993</v>
      </c>
      <c r="Z11" s="12">
        <v>51132.199200000003</v>
      </c>
      <c r="AA11" s="12">
        <v>12230.3652</v>
      </c>
      <c r="AB11" s="12">
        <v>2730.5949999999998</v>
      </c>
      <c r="AC11" s="12">
        <v>17775.8027</v>
      </c>
      <c r="AD11" s="12">
        <v>16803.714800000002</v>
      </c>
      <c r="AE11" s="12">
        <v>431636.25</v>
      </c>
      <c r="AF11" s="12">
        <v>621292.4375</v>
      </c>
      <c r="AG11" s="12">
        <v>54375</v>
      </c>
      <c r="AH11" s="12">
        <v>157200</v>
      </c>
      <c r="AI11" s="12">
        <v>38356.25</v>
      </c>
      <c r="AJ11" s="12">
        <v>174909.8438</v>
      </c>
      <c r="AK11" s="12">
        <v>17280</v>
      </c>
      <c r="AL11" s="12">
        <v>11844.713900000001</v>
      </c>
      <c r="AM11" s="12">
        <v>25313.623</v>
      </c>
      <c r="AN11" s="12">
        <v>83131.132800000007</v>
      </c>
      <c r="AO11" s="12">
        <v>15662.5</v>
      </c>
      <c r="AP11" s="12">
        <v>20754.517599999999</v>
      </c>
      <c r="AQ11" s="12">
        <v>17197.482400000001</v>
      </c>
      <c r="AR11" s="12">
        <v>15576.0967</v>
      </c>
      <c r="AS11" s="12">
        <v>30737.1895</v>
      </c>
      <c r="AT11" s="12">
        <v>3407526.25</v>
      </c>
      <c r="AU11" s="13"/>
      <c r="AV11" s="13"/>
      <c r="AW11" s="13"/>
      <c r="AX11" s="13"/>
      <c r="AY11" s="13"/>
      <c r="AZ11" s="13"/>
      <c r="BA11" s="13"/>
      <c r="BB11" s="13"/>
    </row>
    <row r="12" spans="1:54" s="1" customFormat="1">
      <c r="A12" s="6">
        <v>11</v>
      </c>
      <c r="B12" s="11">
        <v>39992</v>
      </c>
      <c r="C12" s="12">
        <v>268102.78129999997</v>
      </c>
      <c r="D12" s="12">
        <v>38214.246099999997</v>
      </c>
      <c r="E12" s="12">
        <v>206155.0313</v>
      </c>
      <c r="F12" s="12">
        <v>27569.1211</v>
      </c>
      <c r="G12" s="12">
        <v>12859.001</v>
      </c>
      <c r="H12" s="12">
        <v>88075.085900000005</v>
      </c>
      <c r="I12" s="12">
        <v>91035.531300000002</v>
      </c>
      <c r="J12" s="12">
        <v>41800</v>
      </c>
      <c r="K12" s="12">
        <v>34659.968800000002</v>
      </c>
      <c r="L12" s="12">
        <v>18935.916000000001</v>
      </c>
      <c r="M12" s="12">
        <v>8591.2734</v>
      </c>
      <c r="N12" s="12">
        <v>42704.792999999998</v>
      </c>
      <c r="O12" s="12">
        <v>35945.304700000001</v>
      </c>
      <c r="P12" s="12">
        <v>76832.835900000005</v>
      </c>
      <c r="Q12" s="12">
        <v>15966.4727</v>
      </c>
      <c r="R12" s="12">
        <v>39221.640599999999</v>
      </c>
      <c r="S12" s="12">
        <v>49737.410199999998</v>
      </c>
      <c r="T12" s="12">
        <v>13453.695299999999</v>
      </c>
      <c r="U12" s="12">
        <v>63846.046900000001</v>
      </c>
      <c r="V12" s="12">
        <v>11742.2988</v>
      </c>
      <c r="W12" s="12">
        <v>158553.48439999999</v>
      </c>
      <c r="X12" s="12">
        <v>15267.501</v>
      </c>
      <c r="Y12" s="12">
        <v>97822.804699999993</v>
      </c>
      <c r="Z12" s="12">
        <v>51132.199200000003</v>
      </c>
      <c r="AA12" s="12">
        <v>12436.4961</v>
      </c>
      <c r="AB12" s="12">
        <v>25763.1211</v>
      </c>
      <c r="AC12" s="12">
        <v>17256.043000000001</v>
      </c>
      <c r="AD12" s="12">
        <v>18451.136699999999</v>
      </c>
      <c r="AE12" s="12">
        <v>441558.9375</v>
      </c>
      <c r="AF12" s="12">
        <v>660972.5</v>
      </c>
      <c r="AG12" s="12">
        <v>55100</v>
      </c>
      <c r="AH12" s="12">
        <v>186000</v>
      </c>
      <c r="AI12" s="12">
        <v>39900</v>
      </c>
      <c r="AJ12" s="12">
        <v>190515.17189999999</v>
      </c>
      <c r="AK12" s="12">
        <v>17400</v>
      </c>
      <c r="AL12" s="12">
        <v>12661.5898</v>
      </c>
      <c r="AM12" s="12">
        <v>24124.392599999999</v>
      </c>
      <c r="AN12" s="12">
        <v>72420.992199999993</v>
      </c>
      <c r="AO12" s="12">
        <v>14787.5</v>
      </c>
      <c r="AP12" s="12">
        <v>20931.152300000002</v>
      </c>
      <c r="AQ12" s="12">
        <v>18263.992200000001</v>
      </c>
      <c r="AR12" s="12">
        <v>15576.0967</v>
      </c>
      <c r="AS12" s="12">
        <v>35721.597699999998</v>
      </c>
      <c r="AT12" s="12">
        <v>3685584.5</v>
      </c>
      <c r="AU12" s="13"/>
      <c r="AV12" s="13"/>
      <c r="AW12" s="13"/>
      <c r="AX12" s="13"/>
      <c r="AY12" s="13"/>
      <c r="AZ12" s="13"/>
      <c r="BA12" s="13"/>
      <c r="BB12" s="13"/>
    </row>
    <row r="13" spans="1:54" s="1" customFormat="1">
      <c r="A13" s="6">
        <v>12</v>
      </c>
      <c r="B13" s="11">
        <v>40022</v>
      </c>
      <c r="C13" s="12">
        <v>256266.10939999999</v>
      </c>
      <c r="D13" s="12">
        <v>45714.238299999997</v>
      </c>
      <c r="E13" s="12">
        <v>211881.5625</v>
      </c>
      <c r="F13" s="12">
        <v>28176.3711</v>
      </c>
      <c r="G13" s="12">
        <v>13244.001</v>
      </c>
      <c r="H13" s="12">
        <v>109942.00780000001</v>
      </c>
      <c r="I13" s="12">
        <v>101905.44530000001</v>
      </c>
      <c r="J13" s="12">
        <v>39600</v>
      </c>
      <c r="K13" s="12">
        <v>38466.554700000001</v>
      </c>
      <c r="L13" s="12">
        <v>18753.839800000002</v>
      </c>
      <c r="M13" s="12">
        <v>11665.2148</v>
      </c>
      <c r="N13" s="12">
        <v>40308.097699999998</v>
      </c>
      <c r="O13" s="12">
        <v>39479.671900000001</v>
      </c>
      <c r="P13" s="12">
        <v>75035.578099999999</v>
      </c>
      <c r="Q13" s="12">
        <v>19459.1387</v>
      </c>
      <c r="R13" s="12">
        <v>38958.410199999998</v>
      </c>
      <c r="S13" s="12">
        <v>43520.234400000001</v>
      </c>
      <c r="T13" s="12">
        <v>15695.9766</v>
      </c>
      <c r="U13" s="12">
        <v>67439.078099999999</v>
      </c>
      <c r="V13" s="12">
        <v>11322.9316</v>
      </c>
      <c r="W13" s="12">
        <v>173511.35939999999</v>
      </c>
      <c r="X13" s="12">
        <v>16430</v>
      </c>
      <c r="Y13" s="12">
        <v>93909.890599999999</v>
      </c>
      <c r="Z13" s="12">
        <v>51633.496099999997</v>
      </c>
      <c r="AA13" s="12">
        <v>12917.4648</v>
      </c>
      <c r="AB13" s="12">
        <v>27387.4395</v>
      </c>
      <c r="AC13" s="12">
        <v>16840.234400000001</v>
      </c>
      <c r="AD13" s="12">
        <v>21087.015599999999</v>
      </c>
      <c r="AE13" s="12">
        <v>456442.9375</v>
      </c>
      <c r="AF13" s="12">
        <v>675106.5625</v>
      </c>
      <c r="AG13" s="12">
        <v>55825</v>
      </c>
      <c r="AH13" s="12">
        <v>220800</v>
      </c>
      <c r="AI13" s="12">
        <v>43462.5</v>
      </c>
      <c r="AJ13" s="12">
        <v>261953.5625</v>
      </c>
      <c r="AK13" s="12">
        <v>17220</v>
      </c>
      <c r="AL13" s="12">
        <v>14295.343800000001</v>
      </c>
      <c r="AM13" s="12">
        <v>23105.0527</v>
      </c>
      <c r="AN13" s="12">
        <v>76501.046900000001</v>
      </c>
      <c r="AO13" s="12">
        <v>16275</v>
      </c>
      <c r="AP13" s="12">
        <v>22962.445299999999</v>
      </c>
      <c r="AQ13" s="12">
        <v>18397.3066</v>
      </c>
      <c r="AR13" s="12">
        <v>16000.9004</v>
      </c>
      <c r="AS13" s="12">
        <v>33644.761700000003</v>
      </c>
      <c r="AT13" s="12">
        <v>3905743.25</v>
      </c>
      <c r="AU13" s="13"/>
      <c r="AV13" s="13"/>
      <c r="AW13" s="13"/>
      <c r="AX13" s="13"/>
      <c r="AY13" s="13"/>
      <c r="AZ13" s="13"/>
      <c r="BA13" s="13"/>
      <c r="BB13" s="13"/>
    </row>
    <row r="14" spans="1:54" s="1" customFormat="1">
      <c r="A14" s="6">
        <v>13</v>
      </c>
      <c r="B14" s="11">
        <v>40053</v>
      </c>
      <c r="C14" s="12">
        <v>255583.875</v>
      </c>
      <c r="D14" s="12">
        <v>52142.804700000001</v>
      </c>
      <c r="E14" s="12">
        <v>209972.7188</v>
      </c>
      <c r="F14" s="12">
        <v>30119.5684</v>
      </c>
      <c r="G14" s="12">
        <v>14168</v>
      </c>
      <c r="H14" s="12">
        <v>108119.75780000001</v>
      </c>
      <c r="I14" s="12">
        <v>108427.3906</v>
      </c>
      <c r="J14" s="12">
        <v>37400</v>
      </c>
      <c r="K14" s="12">
        <v>36663.4375</v>
      </c>
      <c r="L14" s="12">
        <v>19300.0684</v>
      </c>
      <c r="M14" s="12">
        <v>13478.051799999999</v>
      </c>
      <c r="N14" s="12">
        <v>45537.253900000003</v>
      </c>
      <c r="O14" s="12">
        <v>45119.628900000003</v>
      </c>
      <c r="P14" s="12">
        <v>75934.203099999999</v>
      </c>
      <c r="Q14" s="12">
        <v>21829.160199999998</v>
      </c>
      <c r="R14" s="12">
        <v>41327.503900000003</v>
      </c>
      <c r="S14" s="12">
        <v>44983.101600000002</v>
      </c>
      <c r="T14" s="12">
        <v>16443.404299999998</v>
      </c>
      <c r="U14" s="12">
        <v>75721.070300000007</v>
      </c>
      <c r="V14" s="12">
        <v>11910.045899999999</v>
      </c>
      <c r="W14" s="12">
        <v>173511.35939999999</v>
      </c>
      <c r="X14" s="12">
        <v>22165</v>
      </c>
      <c r="Y14" s="12">
        <v>96145.843800000002</v>
      </c>
      <c r="Z14" s="12">
        <v>60155.527300000002</v>
      </c>
      <c r="AA14" s="12">
        <v>13604.5635</v>
      </c>
      <c r="AB14" s="12">
        <v>34358.085899999998</v>
      </c>
      <c r="AC14" s="12">
        <v>17256.043000000001</v>
      </c>
      <c r="AD14" s="12">
        <v>21796.339800000002</v>
      </c>
      <c r="AE14" s="12">
        <v>458584.5625</v>
      </c>
      <c r="AF14" s="12">
        <v>689230.125</v>
      </c>
      <c r="AG14" s="12">
        <v>54737.5</v>
      </c>
      <c r="AH14" s="12">
        <v>232800</v>
      </c>
      <c r="AI14" s="12">
        <v>49875</v>
      </c>
      <c r="AJ14" s="12">
        <v>261105.8125</v>
      </c>
      <c r="AK14" s="12">
        <v>16860</v>
      </c>
      <c r="AL14" s="12">
        <v>14458.718800000001</v>
      </c>
      <c r="AM14" s="12">
        <v>33128.570299999999</v>
      </c>
      <c r="AN14" s="12">
        <v>82621.125</v>
      </c>
      <c r="AO14" s="12">
        <v>15750</v>
      </c>
      <c r="AP14" s="12">
        <v>22962.445299999999</v>
      </c>
      <c r="AQ14" s="12">
        <v>19597.1309</v>
      </c>
      <c r="AR14" s="12">
        <v>16354.9023</v>
      </c>
      <c r="AS14" s="12">
        <v>44028.945299999999</v>
      </c>
      <c r="AT14" s="12">
        <v>4057038.75</v>
      </c>
      <c r="AU14" s="13"/>
      <c r="AV14" s="13"/>
      <c r="AW14" s="13"/>
      <c r="AX14" s="13"/>
      <c r="AY14" s="13"/>
      <c r="AZ14" s="13"/>
      <c r="BA14" s="13"/>
      <c r="BB14" s="13"/>
    </row>
    <row r="15" spans="1:54" s="1" customFormat="1">
      <c r="A15" s="6">
        <v>14</v>
      </c>
      <c r="B15" s="11">
        <v>40084</v>
      </c>
      <c r="C15" s="12">
        <v>279299.59379999997</v>
      </c>
      <c r="D15" s="12">
        <v>60357.082000000002</v>
      </c>
      <c r="E15" s="12">
        <v>230969.98439999999</v>
      </c>
      <c r="F15" s="12">
        <v>31273.341799999998</v>
      </c>
      <c r="G15" s="12">
        <v>14245</v>
      </c>
      <c r="H15" s="12">
        <v>116623.5625</v>
      </c>
      <c r="I15" s="12">
        <v>116851.5781</v>
      </c>
      <c r="J15" s="12">
        <v>45200</v>
      </c>
      <c r="K15" s="12">
        <v>35060.664100000002</v>
      </c>
      <c r="L15" s="12">
        <v>21120.830099999999</v>
      </c>
      <c r="M15" s="12">
        <v>13714.5088</v>
      </c>
      <c r="N15" s="12">
        <v>50766.410199999998</v>
      </c>
      <c r="O15" s="12">
        <v>59783.503900000003</v>
      </c>
      <c r="P15" s="12">
        <v>90312.273400000005</v>
      </c>
      <c r="Q15" s="12">
        <v>22078.6387</v>
      </c>
      <c r="R15" s="12">
        <v>40406.1875</v>
      </c>
      <c r="S15" s="12">
        <v>47908.828099999999</v>
      </c>
      <c r="T15" s="12">
        <v>15862.0723</v>
      </c>
      <c r="U15" s="12">
        <v>85580.585900000005</v>
      </c>
      <c r="V15" s="12">
        <v>15516.609399999999</v>
      </c>
      <c r="W15" s="12">
        <v>197443.9688</v>
      </c>
      <c r="X15" s="12">
        <v>21545</v>
      </c>
      <c r="Y15" s="12">
        <v>101176.7344</v>
      </c>
      <c r="Z15" s="12">
        <v>67173.671900000001</v>
      </c>
      <c r="AA15" s="12">
        <v>16490.3809</v>
      </c>
      <c r="AB15" s="12">
        <v>40229.476600000002</v>
      </c>
      <c r="AC15" s="12">
        <v>18607.418000000001</v>
      </c>
      <c r="AD15" s="12">
        <v>25759.3125</v>
      </c>
      <c r="AE15" s="12">
        <v>478451.03129999997</v>
      </c>
      <c r="AF15" s="12">
        <v>741604.1875</v>
      </c>
      <c r="AG15" s="12">
        <v>54375</v>
      </c>
      <c r="AH15" s="12">
        <v>266400</v>
      </c>
      <c r="AI15" s="12">
        <v>55812.5</v>
      </c>
      <c r="AJ15" s="12">
        <v>288233.6875</v>
      </c>
      <c r="AK15" s="12">
        <v>17760</v>
      </c>
      <c r="AL15" s="12">
        <v>16337.5352</v>
      </c>
      <c r="AM15" s="12">
        <v>37885.488299999997</v>
      </c>
      <c r="AN15" s="12">
        <v>92311.257800000007</v>
      </c>
      <c r="AO15" s="12">
        <v>16012.499</v>
      </c>
      <c r="AP15" s="12">
        <v>22741.652300000002</v>
      </c>
      <c r="AQ15" s="12">
        <v>23196.603500000001</v>
      </c>
      <c r="AR15" s="12">
        <v>18408.1152</v>
      </c>
      <c r="AS15" s="12">
        <v>49428.722699999998</v>
      </c>
      <c r="AT15" s="12">
        <v>4445465</v>
      </c>
      <c r="AU15" s="13"/>
      <c r="AV15" s="13"/>
      <c r="AW15" s="13"/>
      <c r="AX15" s="13"/>
      <c r="AY15" s="13"/>
      <c r="AZ15" s="13"/>
      <c r="BA15" s="13"/>
      <c r="BB15" s="13"/>
    </row>
    <row r="16" spans="1:54" s="1" customFormat="1">
      <c r="A16" s="6">
        <v>15</v>
      </c>
      <c r="B16" s="11">
        <v>40114</v>
      </c>
      <c r="C16" s="12">
        <v>255764.35939999999</v>
      </c>
      <c r="D16" s="12">
        <v>54999.945299999999</v>
      </c>
      <c r="E16" s="12">
        <v>213790.4063</v>
      </c>
      <c r="F16" s="12">
        <v>29390.8691</v>
      </c>
      <c r="G16" s="12">
        <v>14168</v>
      </c>
      <c r="H16" s="12">
        <v>109334.58590000001</v>
      </c>
      <c r="I16" s="12">
        <v>119025.5625</v>
      </c>
      <c r="J16" s="12">
        <v>44800</v>
      </c>
      <c r="K16" s="12">
        <v>33658.234400000001</v>
      </c>
      <c r="L16" s="12">
        <v>20392.525399999999</v>
      </c>
      <c r="M16" s="12">
        <v>13714.5088</v>
      </c>
      <c r="N16" s="12">
        <v>47280.308599999997</v>
      </c>
      <c r="O16" s="12">
        <v>72567.398400000005</v>
      </c>
      <c r="P16" s="12">
        <v>85369.8125</v>
      </c>
      <c r="Q16" s="12">
        <v>21579.6836</v>
      </c>
      <c r="R16" s="12">
        <v>39484.875</v>
      </c>
      <c r="S16" s="12">
        <v>46811.679700000001</v>
      </c>
      <c r="T16" s="12">
        <v>15446.834999999999</v>
      </c>
      <c r="U16" s="12">
        <v>76143.9375</v>
      </c>
      <c r="V16" s="12">
        <v>13335.896500000001</v>
      </c>
      <c r="W16" s="12">
        <v>186075.98439999999</v>
      </c>
      <c r="X16" s="12">
        <v>19375</v>
      </c>
      <c r="Y16" s="12">
        <v>98381.796900000001</v>
      </c>
      <c r="Z16" s="12">
        <v>56646.457000000002</v>
      </c>
      <c r="AA16" s="12">
        <v>15597.1523</v>
      </c>
      <c r="AB16" s="12">
        <v>34722.144500000002</v>
      </c>
      <c r="AC16" s="12">
        <v>19231.1309</v>
      </c>
      <c r="AD16" s="12">
        <v>34345.75</v>
      </c>
      <c r="AE16" s="12">
        <v>480106.59379999997</v>
      </c>
      <c r="AF16" s="12">
        <v>679640.0625</v>
      </c>
      <c r="AG16" s="12">
        <v>53650</v>
      </c>
      <c r="AH16" s="12">
        <v>244800</v>
      </c>
      <c r="AI16" s="12">
        <v>52487.5</v>
      </c>
      <c r="AJ16" s="12">
        <v>262034.1563</v>
      </c>
      <c r="AK16" s="12">
        <v>19140</v>
      </c>
      <c r="AL16" s="12">
        <v>17317.787100000001</v>
      </c>
      <c r="AM16" s="12">
        <v>33638.238299999997</v>
      </c>
      <c r="AN16" s="12">
        <v>84151.148400000005</v>
      </c>
      <c r="AO16" s="12">
        <v>15925.001</v>
      </c>
      <c r="AP16" s="12">
        <v>24507.9941</v>
      </c>
      <c r="AQ16" s="12">
        <v>26262.8223</v>
      </c>
      <c r="AR16" s="12">
        <v>18939.117200000001</v>
      </c>
      <c r="AS16" s="12">
        <v>45690.417999999998</v>
      </c>
      <c r="AT16" s="12">
        <v>4202216</v>
      </c>
      <c r="AU16" s="13"/>
      <c r="AV16" s="13"/>
      <c r="AW16" s="13"/>
      <c r="AX16" s="13"/>
      <c r="AY16" s="13"/>
      <c r="AZ16" s="13"/>
      <c r="BA16" s="13"/>
      <c r="BB16" s="13"/>
    </row>
    <row r="17" spans="1:54" s="1" customFormat="1">
      <c r="A17" s="6">
        <v>16</v>
      </c>
      <c r="B17" s="11">
        <v>40145</v>
      </c>
      <c r="C17" s="12">
        <v>240200.89060000001</v>
      </c>
      <c r="D17" s="12">
        <v>53214.234400000001</v>
      </c>
      <c r="E17" s="12">
        <v>215699.25</v>
      </c>
      <c r="F17" s="12">
        <v>29026.519499999999</v>
      </c>
      <c r="G17" s="12">
        <v>14938</v>
      </c>
      <c r="H17" s="12">
        <v>120875.46090000001</v>
      </c>
      <c r="I17" s="12">
        <v>144026.35939999999</v>
      </c>
      <c r="J17" s="12">
        <v>43400</v>
      </c>
      <c r="K17" s="12">
        <v>33658.234400000001</v>
      </c>
      <c r="L17" s="12">
        <v>20392.525399999999</v>
      </c>
      <c r="M17" s="12">
        <v>11507.5762</v>
      </c>
      <c r="N17" s="12">
        <v>43576.320299999999</v>
      </c>
      <c r="O17" s="12">
        <v>80463.335900000005</v>
      </c>
      <c r="P17" s="12">
        <v>93457.476599999995</v>
      </c>
      <c r="Q17" s="12">
        <v>22078.6387</v>
      </c>
      <c r="R17" s="12">
        <v>41327.503900000003</v>
      </c>
      <c r="S17" s="12">
        <v>43885.949200000003</v>
      </c>
      <c r="T17" s="12">
        <v>16111.213900000001</v>
      </c>
      <c r="U17" s="12">
        <v>73764.4375</v>
      </c>
      <c r="V17" s="12">
        <v>11490.6787</v>
      </c>
      <c r="W17" s="12">
        <v>205820.375</v>
      </c>
      <c r="X17" s="12">
        <v>20150</v>
      </c>
      <c r="Y17" s="12">
        <v>101735.7188</v>
      </c>
      <c r="Z17" s="12">
        <v>60656.828099999999</v>
      </c>
      <c r="AA17" s="12">
        <v>15597.1523</v>
      </c>
      <c r="AB17" s="12">
        <v>35048.851600000002</v>
      </c>
      <c r="AC17" s="12">
        <v>18087.658200000002</v>
      </c>
      <c r="AD17" s="12">
        <v>34786.078099999999</v>
      </c>
      <c r="AE17" s="12">
        <v>432289.15629999997</v>
      </c>
      <c r="AF17" s="12">
        <v>634330.75</v>
      </c>
      <c r="AG17" s="12">
        <v>47850</v>
      </c>
      <c r="AH17" s="12">
        <v>271200</v>
      </c>
      <c r="AI17" s="12">
        <v>54387.5</v>
      </c>
      <c r="AJ17" s="12">
        <v>287474.34379999997</v>
      </c>
      <c r="AK17" s="12">
        <v>19320</v>
      </c>
      <c r="AL17" s="12">
        <v>14295.343800000001</v>
      </c>
      <c r="AM17" s="12">
        <v>29900.658200000002</v>
      </c>
      <c r="AN17" s="12">
        <v>80581.101599999995</v>
      </c>
      <c r="AO17" s="12">
        <v>15750</v>
      </c>
      <c r="AP17" s="12">
        <v>23624.8223</v>
      </c>
      <c r="AQ17" s="12">
        <v>29195.724600000001</v>
      </c>
      <c r="AR17" s="12">
        <v>18231.113300000001</v>
      </c>
      <c r="AS17" s="12">
        <v>45690.417999999998</v>
      </c>
      <c r="AT17" s="12">
        <v>4201351.5</v>
      </c>
      <c r="AU17" s="13"/>
      <c r="AV17" s="13"/>
      <c r="AW17" s="13"/>
      <c r="AX17" s="13"/>
      <c r="AY17" s="13"/>
      <c r="AZ17" s="13"/>
      <c r="BA17" s="13"/>
      <c r="BB17" s="13"/>
    </row>
    <row r="18" spans="1:54" s="1" customFormat="1">
      <c r="A18" s="6">
        <v>17</v>
      </c>
      <c r="B18" s="11">
        <v>40175</v>
      </c>
      <c r="C18" s="12">
        <v>256510.82810000001</v>
      </c>
      <c r="D18" s="12">
        <v>55714.230499999998</v>
      </c>
      <c r="E18" s="12">
        <v>221425.7813</v>
      </c>
      <c r="F18" s="12">
        <v>30241.019499999999</v>
      </c>
      <c r="G18" s="12">
        <v>16015.999</v>
      </c>
      <c r="H18" s="12">
        <v>136668.23439999999</v>
      </c>
      <c r="I18" s="12">
        <v>156526.76560000001</v>
      </c>
      <c r="J18" s="12">
        <v>49200</v>
      </c>
      <c r="K18" s="12">
        <v>34058.929700000001</v>
      </c>
      <c r="L18" s="12">
        <v>21484.982400000001</v>
      </c>
      <c r="M18" s="12">
        <v>12217.4365</v>
      </c>
      <c r="N18" s="12">
        <v>44229.964800000002</v>
      </c>
      <c r="O18" s="12">
        <v>85727.289099999995</v>
      </c>
      <c r="P18" s="12">
        <v>111430.07030000001</v>
      </c>
      <c r="Q18" s="12">
        <v>23201.281299999999</v>
      </c>
      <c r="R18" s="12">
        <v>41722.351600000002</v>
      </c>
      <c r="S18" s="12">
        <v>48274.546900000001</v>
      </c>
      <c r="T18" s="12">
        <v>17273.8789</v>
      </c>
      <c r="U18" s="12">
        <v>86851.679699999993</v>
      </c>
      <c r="V18" s="12">
        <v>12329.4141</v>
      </c>
      <c r="W18" s="12">
        <v>203427.10939999999</v>
      </c>
      <c r="X18" s="12">
        <v>23405</v>
      </c>
      <c r="Y18" s="12">
        <v>110120.5313</v>
      </c>
      <c r="Z18" s="12">
        <v>63163.308599999997</v>
      </c>
      <c r="AA18" s="12">
        <v>16490.3809</v>
      </c>
      <c r="AB18" s="12">
        <v>36684.5</v>
      </c>
      <c r="AC18" s="12">
        <v>19542.9863</v>
      </c>
      <c r="AD18" s="12">
        <v>39281.25</v>
      </c>
      <c r="AE18" s="12">
        <v>486946.4375</v>
      </c>
      <c r="AF18" s="12">
        <v>697111.0625</v>
      </c>
      <c r="AG18" s="12">
        <v>51112.5</v>
      </c>
      <c r="AH18" s="12">
        <v>282000</v>
      </c>
      <c r="AI18" s="12">
        <v>55812.5</v>
      </c>
      <c r="AJ18" s="12">
        <v>294258.40629999997</v>
      </c>
      <c r="AK18" s="12">
        <v>21000</v>
      </c>
      <c r="AL18" s="12">
        <v>16174.1602</v>
      </c>
      <c r="AM18" s="12">
        <v>31599.5586</v>
      </c>
      <c r="AN18" s="12">
        <v>87211.195300000007</v>
      </c>
      <c r="AO18" s="12">
        <v>16100</v>
      </c>
      <c r="AP18" s="12">
        <v>26715.921900000001</v>
      </c>
      <c r="AQ18" s="12">
        <v>29462.353500000001</v>
      </c>
      <c r="AR18" s="12">
        <v>19293.1211</v>
      </c>
      <c r="AS18" s="12">
        <v>51505.5625</v>
      </c>
      <c r="AT18" s="12">
        <v>4524656</v>
      </c>
      <c r="AU18" s="13"/>
      <c r="AV18" s="13"/>
      <c r="AW18" s="13"/>
      <c r="AX18" s="13"/>
      <c r="AY18" s="13"/>
      <c r="AZ18" s="13"/>
      <c r="BA18" s="13"/>
      <c r="BB18" s="13"/>
    </row>
    <row r="19" spans="1:54" s="1" customFormat="1">
      <c r="A19" s="6">
        <v>18</v>
      </c>
      <c r="B19" s="11">
        <v>40206</v>
      </c>
      <c r="C19" s="12">
        <v>246131.7813</v>
      </c>
      <c r="D19" s="12">
        <v>55714.230499999998</v>
      </c>
      <c r="E19" s="12">
        <v>215699.25</v>
      </c>
      <c r="F19" s="12">
        <v>29026.519499999999</v>
      </c>
      <c r="G19" s="12">
        <v>15477</v>
      </c>
      <c r="H19" s="12">
        <v>118445.80469999999</v>
      </c>
      <c r="I19" s="12">
        <v>143482.875</v>
      </c>
      <c r="J19" s="12">
        <v>48000</v>
      </c>
      <c r="K19" s="12">
        <v>32856.847699999998</v>
      </c>
      <c r="L19" s="12">
        <v>20756.6777</v>
      </c>
      <c r="M19" s="12">
        <v>11980.9707</v>
      </c>
      <c r="N19" s="12">
        <v>40961.738299999997</v>
      </c>
      <c r="O19" s="12">
        <v>86479.281300000002</v>
      </c>
      <c r="P19" s="12">
        <v>103342.4063</v>
      </c>
      <c r="Q19" s="12">
        <v>21829.160199999998</v>
      </c>
      <c r="R19" s="12">
        <v>41590.734400000001</v>
      </c>
      <c r="S19" s="12">
        <v>45348.816400000003</v>
      </c>
      <c r="T19" s="12">
        <v>17439.974600000001</v>
      </c>
      <c r="U19" s="12">
        <v>86765.148400000005</v>
      </c>
      <c r="V19" s="12">
        <v>11490.6787</v>
      </c>
      <c r="W19" s="12">
        <v>197443.9688</v>
      </c>
      <c r="X19" s="12">
        <v>22320</v>
      </c>
      <c r="Y19" s="12">
        <v>107325.5938</v>
      </c>
      <c r="Z19" s="12">
        <v>54641.269500000002</v>
      </c>
      <c r="AA19" s="12">
        <v>15665.8613</v>
      </c>
      <c r="AB19" s="12">
        <v>35068.015599999999</v>
      </c>
      <c r="AC19" s="12">
        <v>19542.9863</v>
      </c>
      <c r="AD19" s="12">
        <v>35750.355499999998</v>
      </c>
      <c r="AE19" s="12">
        <v>437258</v>
      </c>
      <c r="AF19" s="12">
        <v>631934</v>
      </c>
      <c r="AG19" s="12">
        <v>50025</v>
      </c>
      <c r="AH19" s="12">
        <v>261600</v>
      </c>
      <c r="AI19" s="12">
        <v>51060</v>
      </c>
      <c r="AJ19" s="12">
        <v>270524.8125</v>
      </c>
      <c r="AK19" s="12">
        <v>20880</v>
      </c>
      <c r="AL19" s="12">
        <v>14785.468800000001</v>
      </c>
      <c r="AM19" s="12">
        <v>30070.5488</v>
      </c>
      <c r="AN19" s="12">
        <v>83131.132800000007</v>
      </c>
      <c r="AO19" s="12">
        <v>15750</v>
      </c>
      <c r="AP19" s="12">
        <v>29144.640599999999</v>
      </c>
      <c r="AQ19" s="12">
        <v>25862.8789</v>
      </c>
      <c r="AR19" s="12">
        <v>18762.117200000001</v>
      </c>
      <c r="AS19" s="12">
        <v>52751.664100000002</v>
      </c>
      <c r="AT19" s="12">
        <v>4286762</v>
      </c>
      <c r="AU19" s="13"/>
      <c r="AV19" s="13"/>
      <c r="AW19" s="13"/>
      <c r="AX19" s="13"/>
      <c r="AY19" s="13"/>
      <c r="AZ19" s="13"/>
      <c r="BA19" s="13"/>
      <c r="BB19" s="13"/>
    </row>
    <row r="20" spans="1:54" s="1" customFormat="1">
      <c r="A20" s="6">
        <v>19</v>
      </c>
      <c r="B20" s="11">
        <v>40237</v>
      </c>
      <c r="C20" s="12">
        <v>260960.51560000001</v>
      </c>
      <c r="D20" s="12">
        <v>55357.085899999998</v>
      </c>
      <c r="E20" s="12">
        <v>222380.20310000001</v>
      </c>
      <c r="F20" s="12">
        <v>29876.669900000001</v>
      </c>
      <c r="G20" s="12">
        <v>16015.999</v>
      </c>
      <c r="H20" s="12">
        <v>124519.94530000001</v>
      </c>
      <c r="I20" s="12">
        <v>149461.3125</v>
      </c>
      <c r="J20" s="12">
        <v>46000</v>
      </c>
      <c r="K20" s="12">
        <v>32656.502</v>
      </c>
      <c r="L20" s="12">
        <v>22577.4395</v>
      </c>
      <c r="M20" s="12">
        <v>11823.3262</v>
      </c>
      <c r="N20" s="12">
        <v>41179.621099999997</v>
      </c>
      <c r="O20" s="12">
        <v>92495.234400000001</v>
      </c>
      <c r="P20" s="12">
        <v>106038.2969</v>
      </c>
      <c r="Q20" s="12">
        <v>23326.019499999999</v>
      </c>
      <c r="R20" s="12">
        <v>42775.281300000002</v>
      </c>
      <c r="S20" s="12">
        <v>48640.261700000003</v>
      </c>
      <c r="T20" s="12">
        <v>17855.210899999998</v>
      </c>
      <c r="U20" s="12">
        <v>87561.156300000002</v>
      </c>
      <c r="V20" s="12">
        <v>11155.184600000001</v>
      </c>
      <c r="W20" s="12">
        <v>207017</v>
      </c>
      <c r="X20" s="12">
        <v>21080</v>
      </c>
      <c r="Y20" s="12">
        <v>111797.49219999999</v>
      </c>
      <c r="Z20" s="12">
        <v>59654.230499999998</v>
      </c>
      <c r="AA20" s="12">
        <v>16215.541999999999</v>
      </c>
      <c r="AB20" s="12">
        <v>34426.082000000002</v>
      </c>
      <c r="AC20" s="12">
        <v>19023.226600000002</v>
      </c>
      <c r="AD20" s="12">
        <v>37074.441400000003</v>
      </c>
      <c r="AE20" s="12">
        <v>447287.5</v>
      </c>
      <c r="AF20" s="12">
        <v>657438.0625</v>
      </c>
      <c r="AG20" s="12">
        <v>51475</v>
      </c>
      <c r="AH20" s="12">
        <v>267600</v>
      </c>
      <c r="AI20" s="12">
        <v>51980</v>
      </c>
      <c r="AJ20" s="12">
        <v>284941.5</v>
      </c>
      <c r="AK20" s="12">
        <v>21360</v>
      </c>
      <c r="AL20" s="12">
        <v>14295.343800000001</v>
      </c>
      <c r="AM20" s="12">
        <v>38734.941400000003</v>
      </c>
      <c r="AN20" s="12">
        <v>88231.203099999999</v>
      </c>
      <c r="AO20" s="12">
        <v>16012.499</v>
      </c>
      <c r="AP20" s="12">
        <v>30469.398399999998</v>
      </c>
      <c r="AQ20" s="12">
        <v>26796.078099999999</v>
      </c>
      <c r="AR20" s="12">
        <v>17062.906299999999</v>
      </c>
      <c r="AS20" s="12">
        <v>54413.132799999999</v>
      </c>
      <c r="AT20" s="12">
        <v>4434614.5</v>
      </c>
      <c r="AU20" s="13"/>
      <c r="AV20" s="13"/>
      <c r="AW20" s="13"/>
      <c r="AX20" s="13"/>
      <c r="AY20" s="13"/>
      <c r="AZ20" s="13"/>
      <c r="BA20" s="13"/>
      <c r="BB20" s="13"/>
    </row>
    <row r="21" spans="1:54" s="1" customFormat="1">
      <c r="A21" s="6">
        <v>20</v>
      </c>
      <c r="B21" s="11">
        <v>40265</v>
      </c>
      <c r="C21" s="12">
        <v>255808.75</v>
      </c>
      <c r="D21" s="12">
        <v>54642.800799999997</v>
      </c>
      <c r="E21" s="12">
        <v>251012.8438</v>
      </c>
      <c r="F21" s="12">
        <v>30969.718799999999</v>
      </c>
      <c r="G21" s="12">
        <v>15785</v>
      </c>
      <c r="H21" s="12">
        <v>128771.85159999999</v>
      </c>
      <c r="I21" s="12">
        <v>165766.1875</v>
      </c>
      <c r="J21" s="12">
        <v>49600</v>
      </c>
      <c r="K21" s="12">
        <v>39668.636700000003</v>
      </c>
      <c r="L21" s="12">
        <v>22396.373</v>
      </c>
      <c r="M21" s="12">
        <v>11613.397499999999</v>
      </c>
      <c r="N21" s="12">
        <v>45101.492200000001</v>
      </c>
      <c r="O21" s="12">
        <v>112799.07030000001</v>
      </c>
      <c r="P21" s="12">
        <v>123561.57030000001</v>
      </c>
      <c r="Q21" s="12">
        <v>23450.7559</v>
      </c>
      <c r="R21" s="12">
        <v>42117.199200000003</v>
      </c>
      <c r="S21" s="12">
        <v>56320.304700000001</v>
      </c>
      <c r="T21" s="12">
        <v>18021.3066</v>
      </c>
      <c r="U21" s="12">
        <v>92735.218800000002</v>
      </c>
      <c r="V21" s="12">
        <v>10568.069299999999</v>
      </c>
      <c r="W21" s="12">
        <v>230949.60939999999</v>
      </c>
      <c r="X21" s="12">
        <v>17670</v>
      </c>
      <c r="Y21" s="12">
        <v>136392.9375</v>
      </c>
      <c r="Z21" s="12">
        <v>60656.828099999999</v>
      </c>
      <c r="AA21" s="12">
        <v>16146.831099999999</v>
      </c>
      <c r="AB21" s="12">
        <v>35767.675799999997</v>
      </c>
      <c r="AC21" s="12">
        <v>19646.9395</v>
      </c>
      <c r="AD21" s="12">
        <v>38619.210899999998</v>
      </c>
      <c r="AE21" s="12">
        <v>492016.25</v>
      </c>
      <c r="AF21" s="12">
        <v>742788.625</v>
      </c>
      <c r="AG21" s="12">
        <v>52562.5</v>
      </c>
      <c r="AH21" s="12">
        <v>308400</v>
      </c>
      <c r="AI21" s="12">
        <v>52900</v>
      </c>
      <c r="AJ21" s="12">
        <v>312078.78129999997</v>
      </c>
      <c r="AK21" s="12">
        <v>23280</v>
      </c>
      <c r="AL21" s="12">
        <v>15438.9707</v>
      </c>
      <c r="AM21" s="12">
        <v>47993.953099999999</v>
      </c>
      <c r="AN21" s="12">
        <v>102001.3906</v>
      </c>
      <c r="AO21" s="12">
        <v>16537.5</v>
      </c>
      <c r="AP21" s="12">
        <v>33339.703099999999</v>
      </c>
      <c r="AQ21" s="12">
        <v>33061.824200000003</v>
      </c>
      <c r="AR21" s="12">
        <v>17204.5059</v>
      </c>
      <c r="AS21" s="12">
        <v>58151.441400000003</v>
      </c>
      <c r="AT21" s="12">
        <v>4877003.5</v>
      </c>
      <c r="AU21" s="13"/>
      <c r="AV21" s="13"/>
      <c r="AW21" s="13"/>
      <c r="AX21" s="13"/>
      <c r="AY21" s="13"/>
      <c r="AZ21" s="13"/>
      <c r="BA21" s="13"/>
      <c r="BB21" s="13"/>
    </row>
    <row r="22" spans="1:54" s="1" customFormat="1">
      <c r="A22" s="6">
        <v>21</v>
      </c>
      <c r="B22" s="11">
        <v>40296</v>
      </c>
      <c r="C22" s="12">
        <v>224706.1875</v>
      </c>
      <c r="D22" s="12">
        <v>48928.523399999998</v>
      </c>
      <c r="E22" s="12">
        <v>222380.20310000001</v>
      </c>
      <c r="F22" s="12">
        <v>30241.019499999999</v>
      </c>
      <c r="G22" s="12">
        <v>14553</v>
      </c>
      <c r="H22" s="12">
        <v>117838.38280000001</v>
      </c>
      <c r="I22" s="12">
        <v>174462.125</v>
      </c>
      <c r="J22" s="12">
        <v>46400</v>
      </c>
      <c r="K22" s="12">
        <v>36663.4375</v>
      </c>
      <c r="L22" s="12">
        <v>21850.1191</v>
      </c>
      <c r="M22" s="12">
        <v>11850.4053</v>
      </c>
      <c r="N22" s="12">
        <v>42922.675799999997</v>
      </c>
      <c r="O22" s="12">
        <v>116559.03909999999</v>
      </c>
      <c r="P22" s="12">
        <v>124684.8594</v>
      </c>
      <c r="Q22" s="12">
        <v>26943.421900000001</v>
      </c>
      <c r="R22" s="12">
        <v>41985.582000000002</v>
      </c>
      <c r="S22" s="12">
        <v>52297.425799999997</v>
      </c>
      <c r="T22" s="12">
        <v>19765.3027</v>
      </c>
      <c r="U22" s="12">
        <v>88351.640599999999</v>
      </c>
      <c r="V22" s="12">
        <v>11071.3105</v>
      </c>
      <c r="W22" s="12">
        <v>215991.73439999999</v>
      </c>
      <c r="X22" s="12">
        <v>17670</v>
      </c>
      <c r="Y22" s="12">
        <v>137510.92189999999</v>
      </c>
      <c r="Z22" s="12">
        <v>50630.906300000002</v>
      </c>
      <c r="AA22" s="12">
        <v>15940.7021</v>
      </c>
      <c r="AB22" s="12">
        <v>30916.007799999999</v>
      </c>
      <c r="AC22" s="12">
        <v>19335.083999999999</v>
      </c>
      <c r="AD22" s="12">
        <v>31998.773399999998</v>
      </c>
      <c r="AE22" s="12">
        <v>503612.59379999997</v>
      </c>
      <c r="AF22" s="12">
        <v>728701.8125</v>
      </c>
      <c r="AG22" s="12">
        <v>52925</v>
      </c>
      <c r="AH22" s="12">
        <v>316800</v>
      </c>
      <c r="AI22" s="12">
        <v>49450</v>
      </c>
      <c r="AJ22" s="12">
        <v>278173.53129999997</v>
      </c>
      <c r="AK22" s="12">
        <v>23640</v>
      </c>
      <c r="AL22" s="12">
        <v>14377.031300000001</v>
      </c>
      <c r="AM22" s="12">
        <v>41453.183599999997</v>
      </c>
      <c r="AN22" s="12">
        <v>95881.3125</v>
      </c>
      <c r="AO22" s="12">
        <v>15662.5</v>
      </c>
      <c r="AP22" s="12">
        <v>33560.496099999997</v>
      </c>
      <c r="AQ22" s="12">
        <v>30262.2363</v>
      </c>
      <c r="AR22" s="12">
        <v>16708.904299999998</v>
      </c>
      <c r="AS22" s="12">
        <v>56074.609400000001</v>
      </c>
      <c r="AT22" s="12">
        <v>4708810</v>
      </c>
      <c r="AU22" s="13"/>
      <c r="AV22" s="13"/>
      <c r="AW22" s="13"/>
      <c r="AX22" s="13"/>
      <c r="AY22" s="13"/>
      <c r="AZ22" s="13"/>
      <c r="BA22" s="13"/>
      <c r="BB22" s="13"/>
    </row>
    <row r="23" spans="1:54" s="1" customFormat="1">
      <c r="A23" s="6">
        <v>22</v>
      </c>
      <c r="B23" s="11">
        <v>40326</v>
      </c>
      <c r="C23" s="12">
        <v>223226.98439999999</v>
      </c>
      <c r="D23" s="12">
        <v>47857.093800000002</v>
      </c>
      <c r="E23" s="12">
        <v>223334.625</v>
      </c>
      <c r="F23" s="12">
        <v>31273.341799999998</v>
      </c>
      <c r="G23" s="12">
        <v>13783</v>
      </c>
      <c r="H23" s="12">
        <v>112979.0781</v>
      </c>
      <c r="I23" s="12">
        <v>160331.23439999999</v>
      </c>
      <c r="J23" s="12">
        <v>47800</v>
      </c>
      <c r="K23" s="12">
        <v>37264.476600000002</v>
      </c>
      <c r="L23" s="12">
        <v>22396.373</v>
      </c>
      <c r="M23" s="12">
        <v>11850.4053</v>
      </c>
      <c r="N23" s="12">
        <v>40961.738299999997</v>
      </c>
      <c r="O23" s="12">
        <v>131598.9063</v>
      </c>
      <c r="P23" s="12">
        <v>124684.8594</v>
      </c>
      <c r="Q23" s="12">
        <v>25446.5645</v>
      </c>
      <c r="R23" s="12">
        <v>40932.652300000002</v>
      </c>
      <c r="S23" s="12">
        <v>51200.277300000002</v>
      </c>
      <c r="T23" s="12">
        <v>19931.398399999998</v>
      </c>
      <c r="U23" s="12">
        <v>87552.078099999999</v>
      </c>
      <c r="V23" s="12">
        <v>10987.4365</v>
      </c>
      <c r="W23" s="12">
        <v>211205.2188</v>
      </c>
      <c r="X23" s="12">
        <v>17205</v>
      </c>
      <c r="Y23" s="12">
        <v>133039.01560000001</v>
      </c>
      <c r="Z23" s="12">
        <v>49327.535199999998</v>
      </c>
      <c r="AA23" s="12">
        <v>15803.2822</v>
      </c>
      <c r="AB23" s="12">
        <v>30590.574199999999</v>
      </c>
      <c r="AC23" s="12">
        <v>18815.324199999999</v>
      </c>
      <c r="AD23" s="12">
        <v>32440.136699999999</v>
      </c>
      <c r="AE23" s="12">
        <v>480550.25</v>
      </c>
      <c r="AF23" s="12">
        <v>697512.25</v>
      </c>
      <c r="AG23" s="12">
        <v>52200</v>
      </c>
      <c r="AH23" s="12">
        <v>294000</v>
      </c>
      <c r="AI23" s="12">
        <v>48760</v>
      </c>
      <c r="AJ23" s="12">
        <v>276477.34379999997</v>
      </c>
      <c r="AK23" s="12">
        <v>23940</v>
      </c>
      <c r="AL23" s="12">
        <v>13396.7783</v>
      </c>
      <c r="AM23" s="12">
        <v>39924.171900000001</v>
      </c>
      <c r="AN23" s="12">
        <v>92821.265599999999</v>
      </c>
      <c r="AO23" s="12">
        <v>15574.999</v>
      </c>
      <c r="AP23" s="12">
        <v>36430.800799999997</v>
      </c>
      <c r="AQ23" s="12">
        <v>31728.6875</v>
      </c>
      <c r="AR23" s="12">
        <v>16779.705099999999</v>
      </c>
      <c r="AS23" s="12">
        <v>57893.222699999998</v>
      </c>
      <c r="AT23" s="12">
        <v>4582307</v>
      </c>
      <c r="AU23" s="13"/>
      <c r="AV23" s="13"/>
      <c r="AW23" s="13"/>
      <c r="AX23" s="13"/>
      <c r="AY23" s="13"/>
      <c r="AZ23" s="13"/>
      <c r="BA23" s="13"/>
      <c r="BB23" s="13"/>
    </row>
    <row r="24" spans="1:54" s="1" customFormat="1">
      <c r="A24" s="6">
        <v>23</v>
      </c>
      <c r="B24" s="11">
        <v>40357</v>
      </c>
      <c r="C24" s="12">
        <v>257341.4063</v>
      </c>
      <c r="D24" s="12">
        <v>48571.378900000003</v>
      </c>
      <c r="E24" s="12">
        <v>238605.35939999999</v>
      </c>
      <c r="F24" s="12">
        <v>35524.089800000002</v>
      </c>
      <c r="G24" s="12">
        <v>13398</v>
      </c>
      <c r="H24" s="12">
        <v>119053.2188</v>
      </c>
      <c r="I24" s="12">
        <v>164679.20310000001</v>
      </c>
      <c r="J24" s="12">
        <v>55000</v>
      </c>
      <c r="K24" s="12">
        <v>44076.261700000003</v>
      </c>
      <c r="L24" s="12">
        <v>22578.456999999999</v>
      </c>
      <c r="M24" s="12">
        <v>14370.8359</v>
      </c>
      <c r="N24" s="12">
        <v>43576.320299999999</v>
      </c>
      <c r="O24" s="12">
        <v>152654.73439999999</v>
      </c>
      <c r="P24" s="12">
        <v>129178.00780000001</v>
      </c>
      <c r="Q24" s="12">
        <v>28814.492200000001</v>
      </c>
      <c r="R24" s="12">
        <v>43170.128900000003</v>
      </c>
      <c r="S24" s="12">
        <v>54491.722699999998</v>
      </c>
      <c r="T24" s="12">
        <v>22422.824199999999</v>
      </c>
      <c r="U24" s="12">
        <v>82754.695300000007</v>
      </c>
      <c r="V24" s="12">
        <v>12161.666999999999</v>
      </c>
      <c r="W24" s="12">
        <v>217188.35939999999</v>
      </c>
      <c r="X24" s="12">
        <v>19530</v>
      </c>
      <c r="Y24" s="12">
        <v>140864.8438</v>
      </c>
      <c r="Z24" s="12">
        <v>53137.386700000003</v>
      </c>
      <c r="AA24" s="12">
        <v>16352.9609</v>
      </c>
      <c r="AB24" s="12">
        <v>32882.457000000002</v>
      </c>
      <c r="AC24" s="12">
        <v>18919.275399999999</v>
      </c>
      <c r="AD24" s="12">
        <v>39722.617200000001</v>
      </c>
      <c r="AE24" s="12">
        <v>475579.03129999997</v>
      </c>
      <c r="AF24" s="12">
        <v>698218.9375</v>
      </c>
      <c r="AG24" s="12">
        <v>52200</v>
      </c>
      <c r="AH24" s="12">
        <v>314400</v>
      </c>
      <c r="AI24" s="12">
        <v>49220</v>
      </c>
      <c r="AJ24" s="12">
        <v>275629.25</v>
      </c>
      <c r="AK24" s="12">
        <v>26400</v>
      </c>
      <c r="AL24" s="12">
        <v>13070.0283</v>
      </c>
      <c r="AM24" s="12">
        <v>43746.699200000003</v>
      </c>
      <c r="AN24" s="12">
        <v>90271.234400000001</v>
      </c>
      <c r="AO24" s="12">
        <v>15400</v>
      </c>
      <c r="AP24" s="12">
        <v>39301.105499999998</v>
      </c>
      <c r="AQ24" s="12">
        <v>38661.007799999999</v>
      </c>
      <c r="AR24" s="12">
        <v>16425.703099999999</v>
      </c>
      <c r="AS24" s="12">
        <v>61810.808599999997</v>
      </c>
      <c r="AT24" s="12">
        <v>4786903.5</v>
      </c>
      <c r="AU24" s="13"/>
      <c r="AV24" s="13"/>
      <c r="AW24" s="13"/>
      <c r="AX24" s="13"/>
      <c r="AY24" s="13"/>
      <c r="AZ24" s="13"/>
      <c r="BA24" s="13"/>
      <c r="BB24" s="13"/>
    </row>
    <row r="25" spans="1:54" s="1" customFormat="1">
      <c r="A25" s="6">
        <v>24</v>
      </c>
      <c r="B25" s="11">
        <v>40387</v>
      </c>
      <c r="C25" s="12">
        <v>277394.21879999997</v>
      </c>
      <c r="D25" s="12">
        <v>55357.085899999998</v>
      </c>
      <c r="E25" s="12">
        <v>260557.0625</v>
      </c>
      <c r="F25" s="12">
        <v>35524.089800000002</v>
      </c>
      <c r="G25" s="12">
        <v>14014.001</v>
      </c>
      <c r="H25" s="12">
        <v>125127.36719999999</v>
      </c>
      <c r="I25" s="12">
        <v>169570.6563</v>
      </c>
      <c r="J25" s="12">
        <v>60000</v>
      </c>
      <c r="K25" s="12">
        <v>43675.566400000003</v>
      </c>
      <c r="L25" s="12">
        <v>21303.867200000001</v>
      </c>
      <c r="M25" s="12">
        <v>14609.0273</v>
      </c>
      <c r="N25" s="12">
        <v>49677.003900000003</v>
      </c>
      <c r="O25" s="12">
        <v>181230.5</v>
      </c>
      <c r="P25" s="12">
        <v>144904.0313</v>
      </c>
      <c r="Q25" s="12">
        <v>32743.742200000001</v>
      </c>
      <c r="R25" s="12">
        <v>45144.375</v>
      </c>
      <c r="S25" s="12">
        <v>58880.316400000003</v>
      </c>
      <c r="T25" s="12">
        <v>23045.679700000001</v>
      </c>
      <c r="U25" s="12">
        <v>78076.242199999993</v>
      </c>
      <c r="V25" s="12">
        <v>12077.793900000001</v>
      </c>
      <c r="W25" s="12">
        <v>239326.01560000001</v>
      </c>
      <c r="X25" s="12">
        <v>17825</v>
      </c>
      <c r="Y25" s="12">
        <v>145336.73439999999</v>
      </c>
      <c r="Z25" s="12">
        <v>56646.457000000002</v>
      </c>
      <c r="AA25" s="12">
        <v>17864.580099999999</v>
      </c>
      <c r="AB25" s="12">
        <v>35825.382799999999</v>
      </c>
      <c r="AC25" s="12">
        <v>19231.1309</v>
      </c>
      <c r="AD25" s="12">
        <v>52742.804700000001</v>
      </c>
      <c r="AE25" s="12">
        <v>493806.8125</v>
      </c>
      <c r="AF25" s="12">
        <v>721122.8125</v>
      </c>
      <c r="AG25" s="12">
        <v>54012.5</v>
      </c>
      <c r="AH25" s="12">
        <v>324000</v>
      </c>
      <c r="AI25" s="12">
        <v>52210</v>
      </c>
      <c r="AJ25" s="12">
        <v>301925.78129999997</v>
      </c>
      <c r="AK25" s="12">
        <v>27840</v>
      </c>
      <c r="AL25" s="12">
        <v>13315.0908</v>
      </c>
      <c r="AM25" s="12">
        <v>58612.082000000002</v>
      </c>
      <c r="AN25" s="12">
        <v>89761.226599999995</v>
      </c>
      <c r="AO25" s="12">
        <v>16362.501</v>
      </c>
      <c r="AP25" s="12">
        <v>43496.167999999998</v>
      </c>
      <c r="AQ25" s="12">
        <v>39994.144500000002</v>
      </c>
      <c r="AR25" s="12">
        <v>16921.304700000001</v>
      </c>
      <c r="AS25" s="12">
        <v>85316.328099999999</v>
      </c>
      <c r="AT25" s="12">
        <v>5182061.5</v>
      </c>
      <c r="AU25" s="13"/>
      <c r="AV25" s="13"/>
      <c r="AW25" s="13"/>
      <c r="AX25" s="13"/>
      <c r="AY25" s="13"/>
      <c r="AZ25" s="13"/>
      <c r="BA25" s="13"/>
      <c r="BB25" s="13"/>
    </row>
    <row r="26" spans="1:54" s="1" customFormat="1">
      <c r="A26" s="6">
        <v>25</v>
      </c>
      <c r="B26" s="11">
        <v>40418</v>
      </c>
      <c r="C26" s="12">
        <v>273741.5625</v>
      </c>
      <c r="D26" s="12">
        <v>56785.656300000002</v>
      </c>
      <c r="E26" s="12">
        <v>281554.3125</v>
      </c>
      <c r="F26" s="12">
        <v>40078.457000000002</v>
      </c>
      <c r="G26" s="12">
        <v>14553</v>
      </c>
      <c r="H26" s="12">
        <v>132416.32810000001</v>
      </c>
      <c r="I26" s="12">
        <v>166309.6875</v>
      </c>
      <c r="J26" s="12">
        <v>63500</v>
      </c>
      <c r="K26" s="12">
        <v>46480.421900000001</v>
      </c>
      <c r="L26" s="12">
        <v>23306.794900000001</v>
      </c>
      <c r="M26" s="12">
        <v>14847.2178</v>
      </c>
      <c r="N26" s="12">
        <v>65364.480499999998</v>
      </c>
      <c r="O26" s="12">
        <v>191758.42189999999</v>
      </c>
      <c r="P26" s="12">
        <v>178602.64060000001</v>
      </c>
      <c r="Q26" s="12">
        <v>35862.191400000003</v>
      </c>
      <c r="R26" s="12">
        <v>49356.093800000002</v>
      </c>
      <c r="S26" s="12">
        <v>64366.0625</v>
      </c>
      <c r="T26" s="12">
        <v>21799.966799999998</v>
      </c>
      <c r="U26" s="12">
        <v>80893.421900000001</v>
      </c>
      <c r="V26" s="12">
        <v>14342.3799</v>
      </c>
      <c r="W26" s="12">
        <v>259668.73439999999</v>
      </c>
      <c r="X26" s="12">
        <v>18290</v>
      </c>
      <c r="Y26" s="12">
        <v>160988.375</v>
      </c>
      <c r="Z26" s="12">
        <v>61158.121099999997</v>
      </c>
      <c r="AA26" s="12">
        <v>18208.1289</v>
      </c>
      <c r="AB26" s="12">
        <v>38770.984400000001</v>
      </c>
      <c r="AC26" s="12">
        <v>18815.324199999999</v>
      </c>
      <c r="AD26" s="12">
        <v>52963.488299999997</v>
      </c>
      <c r="AE26" s="12">
        <v>475964.40629999997</v>
      </c>
      <c r="AF26" s="12">
        <v>752352.5</v>
      </c>
      <c r="AG26" s="12">
        <v>56187.5</v>
      </c>
      <c r="AH26" s="12">
        <v>355200</v>
      </c>
      <c r="AI26" s="12">
        <v>52440</v>
      </c>
      <c r="AJ26" s="12">
        <v>323128.4375</v>
      </c>
      <c r="AK26" s="12">
        <v>31920</v>
      </c>
      <c r="AL26" s="12">
        <v>15112.2207</v>
      </c>
      <c r="AM26" s="12">
        <v>63708.785199999998</v>
      </c>
      <c r="AN26" s="12">
        <v>89761.226599999995</v>
      </c>
      <c r="AO26" s="12">
        <v>15925.001</v>
      </c>
      <c r="AP26" s="12">
        <v>55418.976600000002</v>
      </c>
      <c r="AQ26" s="12">
        <v>45993.265599999999</v>
      </c>
      <c r="AR26" s="12">
        <v>17133.706999999999</v>
      </c>
      <c r="AS26" s="12">
        <v>117527.5938</v>
      </c>
      <c r="AT26" s="12">
        <v>5527314.5</v>
      </c>
      <c r="AU26" s="13"/>
      <c r="AV26" s="13"/>
      <c r="AW26" s="13"/>
      <c r="AX26" s="13"/>
      <c r="AY26" s="13"/>
      <c r="AZ26" s="13"/>
      <c r="BA26" s="13"/>
      <c r="BB26" s="13"/>
    </row>
    <row r="27" spans="1:54" s="1" customFormat="1">
      <c r="A27" s="6">
        <v>26</v>
      </c>
      <c r="B27" s="11">
        <v>40449</v>
      </c>
      <c r="C27" s="12">
        <v>281976.90629999997</v>
      </c>
      <c r="D27" s="12">
        <v>59285.656300000002</v>
      </c>
      <c r="E27" s="12">
        <v>297779.5</v>
      </c>
      <c r="F27" s="12">
        <v>47972.699200000003</v>
      </c>
      <c r="G27" s="12">
        <v>14399.001</v>
      </c>
      <c r="H27" s="12">
        <v>153372.125</v>
      </c>
      <c r="I27" s="12">
        <v>194571.4688</v>
      </c>
      <c r="J27" s="12">
        <v>77500</v>
      </c>
      <c r="K27" s="12">
        <v>52490.820299999999</v>
      </c>
      <c r="L27" s="12">
        <v>25491.8066</v>
      </c>
      <c r="M27" s="12">
        <v>15720.584000000001</v>
      </c>
      <c r="N27" s="12">
        <v>65909.1875</v>
      </c>
      <c r="O27" s="12">
        <v>189878.4375</v>
      </c>
      <c r="P27" s="12">
        <v>189835.5</v>
      </c>
      <c r="Q27" s="12">
        <v>33991.121099999997</v>
      </c>
      <c r="R27" s="12">
        <v>49224.476600000002</v>
      </c>
      <c r="S27" s="12">
        <v>62537.480499999998</v>
      </c>
      <c r="T27" s="12">
        <v>21177.1113</v>
      </c>
      <c r="U27" s="12">
        <v>83710.601599999995</v>
      </c>
      <c r="V27" s="12">
        <v>21178.0762</v>
      </c>
      <c r="W27" s="12">
        <v>280011.4375</v>
      </c>
      <c r="X27" s="12">
        <v>17050</v>
      </c>
      <c r="Y27" s="12">
        <v>190055.73439999999</v>
      </c>
      <c r="Z27" s="12">
        <v>74191.820300000007</v>
      </c>
      <c r="AA27" s="12">
        <v>20956.525399999999</v>
      </c>
      <c r="AB27" s="12">
        <v>44005.089800000002</v>
      </c>
      <c r="AC27" s="12">
        <v>19023.226600000002</v>
      </c>
      <c r="AD27" s="12">
        <v>53625.531300000002</v>
      </c>
      <c r="AE27" s="12">
        <v>510791.0625</v>
      </c>
      <c r="AF27" s="12">
        <v>844208.6875</v>
      </c>
      <c r="AG27" s="12">
        <v>55100</v>
      </c>
      <c r="AH27" s="12">
        <v>399600</v>
      </c>
      <c r="AI27" s="12">
        <v>55200</v>
      </c>
      <c r="AJ27" s="12">
        <v>351115.9375</v>
      </c>
      <c r="AK27" s="12">
        <v>36000</v>
      </c>
      <c r="AL27" s="12">
        <v>15193.9082</v>
      </c>
      <c r="AM27" s="12">
        <v>91676.421900000001</v>
      </c>
      <c r="AN27" s="12">
        <v>107611.4688</v>
      </c>
      <c r="AO27" s="12">
        <v>16187.5</v>
      </c>
      <c r="AP27" s="12">
        <v>53553.277300000002</v>
      </c>
      <c r="AQ27" s="12">
        <v>54991.949200000003</v>
      </c>
      <c r="AR27" s="12">
        <v>17062.906299999999</v>
      </c>
      <c r="AS27" s="12">
        <v>107080.69530000001</v>
      </c>
      <c r="AT27" s="12">
        <v>6009536</v>
      </c>
      <c r="AU27" s="13"/>
      <c r="AV27" s="13"/>
      <c r="AW27" s="13"/>
      <c r="AX27" s="13"/>
      <c r="AY27" s="13"/>
      <c r="AZ27" s="13"/>
      <c r="BA27" s="13"/>
      <c r="BB27" s="13"/>
    </row>
    <row r="28" spans="1:54" s="1" customFormat="1">
      <c r="A28" s="6">
        <v>27</v>
      </c>
      <c r="B28" s="11">
        <v>40479</v>
      </c>
      <c r="C28" s="12">
        <v>267167.53129999997</v>
      </c>
      <c r="D28" s="12">
        <v>55714.230499999998</v>
      </c>
      <c r="E28" s="12">
        <v>284417.59379999997</v>
      </c>
      <c r="F28" s="12">
        <v>48883.574200000003</v>
      </c>
      <c r="G28" s="12">
        <v>14322</v>
      </c>
      <c r="H28" s="12">
        <v>145172.0313</v>
      </c>
      <c r="I28" s="12">
        <v>210332.8438</v>
      </c>
      <c r="J28" s="12">
        <v>66500</v>
      </c>
      <c r="K28" s="12">
        <v>50487.355499999998</v>
      </c>
      <c r="L28" s="12">
        <v>25127.636699999999</v>
      </c>
      <c r="M28" s="12">
        <v>15331.6113</v>
      </c>
      <c r="N28" s="12">
        <v>60462.144500000002</v>
      </c>
      <c r="O28" s="12">
        <v>175214.54689999999</v>
      </c>
      <c r="P28" s="12">
        <v>199945.0938</v>
      </c>
      <c r="Q28" s="12">
        <v>39604.335899999998</v>
      </c>
      <c r="R28" s="12">
        <v>50540.640599999999</v>
      </c>
      <c r="S28" s="12">
        <v>72777.539099999995</v>
      </c>
      <c r="T28" s="12">
        <v>20761.873</v>
      </c>
      <c r="U28" s="12">
        <v>85520.007800000007</v>
      </c>
      <c r="V28" s="12">
        <v>20381.277300000002</v>
      </c>
      <c r="W28" s="12">
        <v>280011.4375</v>
      </c>
      <c r="X28" s="12">
        <v>19685</v>
      </c>
      <c r="Y28" s="12">
        <v>188937.75</v>
      </c>
      <c r="Z28" s="12">
        <v>70181.453099999999</v>
      </c>
      <c r="AA28" s="12">
        <v>18551.6777</v>
      </c>
      <c r="AB28" s="12">
        <v>39785.664100000002</v>
      </c>
      <c r="AC28" s="12">
        <v>19854.843799999999</v>
      </c>
      <c r="AD28" s="12">
        <v>47667.140599999999</v>
      </c>
      <c r="AE28" s="12">
        <v>567177.0625</v>
      </c>
      <c r="AF28" s="12">
        <v>862282.4375</v>
      </c>
      <c r="AG28" s="12">
        <v>52925</v>
      </c>
      <c r="AH28" s="12">
        <v>379200</v>
      </c>
      <c r="AI28" s="12">
        <v>53130</v>
      </c>
      <c r="AJ28" s="12">
        <v>347743.5625</v>
      </c>
      <c r="AK28" s="12">
        <v>32640</v>
      </c>
      <c r="AL28" s="12">
        <v>14540.406300000001</v>
      </c>
      <c r="AM28" s="12">
        <v>101498.8906</v>
      </c>
      <c r="AN28" s="12">
        <v>108121.47659999999</v>
      </c>
      <c r="AO28" s="12">
        <v>16450</v>
      </c>
      <c r="AP28" s="12">
        <v>54988.941400000003</v>
      </c>
      <c r="AQ28" s="12">
        <v>52658.957000000002</v>
      </c>
      <c r="AR28" s="12">
        <v>16496.502</v>
      </c>
      <c r="AS28" s="12">
        <v>98374.945300000007</v>
      </c>
      <c r="AT28" s="12">
        <v>6041076.5</v>
      </c>
      <c r="AU28" s="13"/>
      <c r="AV28" s="13"/>
      <c r="AW28" s="13"/>
      <c r="AX28" s="13"/>
      <c r="AY28" s="13"/>
      <c r="AZ28" s="13"/>
      <c r="BA28" s="13"/>
      <c r="BB28" s="13"/>
    </row>
    <row r="29" spans="1:54" s="1" customFormat="1">
      <c r="A29" s="6">
        <v>28</v>
      </c>
      <c r="B29" s="11">
        <v>40510</v>
      </c>
      <c r="C29" s="12">
        <v>268746</v>
      </c>
      <c r="D29" s="12">
        <v>54642.800799999997</v>
      </c>
      <c r="E29" s="12">
        <v>274873.375</v>
      </c>
      <c r="F29" s="12">
        <v>47660.875</v>
      </c>
      <c r="G29" s="12">
        <v>14245</v>
      </c>
      <c r="H29" s="12">
        <v>136668.23439999999</v>
      </c>
      <c r="I29" s="12">
        <v>206528.375</v>
      </c>
      <c r="J29" s="12">
        <v>70000</v>
      </c>
      <c r="K29" s="12">
        <v>56898.445299999999</v>
      </c>
      <c r="L29" s="12">
        <v>23853.046900000001</v>
      </c>
      <c r="M29" s="12">
        <v>12721.9746</v>
      </c>
      <c r="N29" s="12">
        <v>57193.921900000001</v>
      </c>
      <c r="O29" s="12">
        <v>187998.45310000001</v>
      </c>
      <c r="P29" s="12">
        <v>184219.0625</v>
      </c>
      <c r="Q29" s="12">
        <v>40851.714800000002</v>
      </c>
      <c r="R29" s="12">
        <v>49487.710899999998</v>
      </c>
      <c r="S29" s="12">
        <v>66194.640599999999</v>
      </c>
      <c r="T29" s="12">
        <v>20595.779299999998</v>
      </c>
      <c r="U29" s="12">
        <v>93184.539099999995</v>
      </c>
      <c r="V29" s="12">
        <v>19374.793000000001</v>
      </c>
      <c r="W29" s="12">
        <v>285994.59379999997</v>
      </c>
      <c r="X29" s="12">
        <v>20925</v>
      </c>
      <c r="Y29" s="12">
        <v>181111.9375</v>
      </c>
      <c r="Z29" s="12">
        <v>68176.265599999999</v>
      </c>
      <c r="AA29" s="12">
        <v>19238.777300000002</v>
      </c>
      <c r="AB29" s="12">
        <v>38161.785199999998</v>
      </c>
      <c r="AC29" s="12">
        <v>19335.083999999999</v>
      </c>
      <c r="AD29" s="12">
        <v>46343.050799999997</v>
      </c>
      <c r="AE29" s="12">
        <v>554013.75</v>
      </c>
      <c r="AF29" s="12">
        <v>879357.3125</v>
      </c>
      <c r="AG29" s="12">
        <v>50750</v>
      </c>
      <c r="AH29" s="12">
        <v>398400</v>
      </c>
      <c r="AI29" s="12">
        <v>52210</v>
      </c>
      <c r="AJ29" s="12">
        <v>351136.1875</v>
      </c>
      <c r="AK29" s="12">
        <v>39480</v>
      </c>
      <c r="AL29" s="12">
        <v>13315.0908</v>
      </c>
      <c r="AM29" s="12">
        <v>120052.4531</v>
      </c>
      <c r="AN29" s="12">
        <v>137191.875</v>
      </c>
      <c r="AO29" s="12">
        <v>22093.75</v>
      </c>
      <c r="AP29" s="12">
        <v>51402.707000000002</v>
      </c>
      <c r="AQ29" s="12">
        <v>49659.394500000002</v>
      </c>
      <c r="AR29" s="12">
        <v>14443.29</v>
      </c>
      <c r="AS29" s="12">
        <v>93151.507800000007</v>
      </c>
      <c r="AT29" s="12">
        <v>6229164</v>
      </c>
      <c r="AU29" s="13"/>
      <c r="AV29" s="13"/>
      <c r="AW29" s="13"/>
      <c r="AX29" s="13"/>
      <c r="AY29" s="13"/>
      <c r="AZ29" s="13"/>
      <c r="BA29" s="13"/>
      <c r="BB29" s="13"/>
    </row>
    <row r="30" spans="1:54" s="1" customFormat="1">
      <c r="A30" s="6">
        <v>29</v>
      </c>
      <c r="B30" s="11">
        <v>40540</v>
      </c>
      <c r="C30" s="12">
        <v>252456.4688</v>
      </c>
      <c r="D30" s="12">
        <v>55714.230499999998</v>
      </c>
      <c r="E30" s="12">
        <v>280599.90629999997</v>
      </c>
      <c r="F30" s="12">
        <v>57940.671900000001</v>
      </c>
      <c r="G30" s="12">
        <v>15169.001</v>
      </c>
      <c r="H30" s="12">
        <v>156409.20310000001</v>
      </c>
      <c r="I30" s="12">
        <v>215224.29689999999</v>
      </c>
      <c r="J30" s="12">
        <v>63500</v>
      </c>
      <c r="K30" s="12">
        <v>72725.828099999999</v>
      </c>
      <c r="L30" s="12">
        <v>23124.710899999998</v>
      </c>
      <c r="M30" s="12">
        <v>14108.3447</v>
      </c>
      <c r="N30" s="12">
        <v>58283.328099999999</v>
      </c>
      <c r="O30" s="12">
        <v>185742.4688</v>
      </c>
      <c r="P30" s="12">
        <v>176356.0625</v>
      </c>
      <c r="Q30" s="12">
        <v>43658.355499999998</v>
      </c>
      <c r="R30" s="12">
        <v>54489.128900000003</v>
      </c>
      <c r="S30" s="12">
        <v>69120.375</v>
      </c>
      <c r="T30" s="12">
        <v>20761.873</v>
      </c>
      <c r="U30" s="12">
        <v>131103.79689999999</v>
      </c>
      <c r="V30" s="12">
        <v>19458.666000000001</v>
      </c>
      <c r="W30" s="12">
        <v>300354.15629999997</v>
      </c>
      <c r="X30" s="12">
        <v>19375</v>
      </c>
      <c r="Y30" s="12">
        <v>193409.6563</v>
      </c>
      <c r="Z30" s="12">
        <v>64667.191400000003</v>
      </c>
      <c r="AA30" s="12">
        <v>20097.652300000002</v>
      </c>
      <c r="AB30" s="12">
        <v>38495.605499999998</v>
      </c>
      <c r="AC30" s="12">
        <v>18919.275399999999</v>
      </c>
      <c r="AD30" s="12">
        <v>40826.023399999998</v>
      </c>
      <c r="AE30" s="12">
        <v>557331.1875</v>
      </c>
      <c r="AF30" s="12">
        <v>910661.3125</v>
      </c>
      <c r="AG30" s="12">
        <v>55462.5</v>
      </c>
      <c r="AH30" s="12">
        <v>409200</v>
      </c>
      <c r="AI30" s="12">
        <v>53820</v>
      </c>
      <c r="AJ30" s="12">
        <v>351136.1875</v>
      </c>
      <c r="AK30" s="12">
        <v>40800</v>
      </c>
      <c r="AL30" s="12">
        <v>13315.0908</v>
      </c>
      <c r="AM30" s="12">
        <v>106955.82030000001</v>
      </c>
      <c r="AN30" s="12">
        <v>159632.1875</v>
      </c>
      <c r="AO30" s="12">
        <v>26906.25</v>
      </c>
      <c r="AP30" s="12">
        <v>50207.292999999998</v>
      </c>
      <c r="AQ30" s="12">
        <v>47992.972699999998</v>
      </c>
      <c r="AR30" s="12">
        <v>14655.6924</v>
      </c>
      <c r="AS30" s="12">
        <v>102727.82030000001</v>
      </c>
      <c r="AT30" s="12">
        <v>6417106</v>
      </c>
      <c r="AU30" s="13"/>
      <c r="AV30" s="13"/>
      <c r="AW30" s="13"/>
      <c r="AX30" s="13"/>
      <c r="AY30" s="13"/>
      <c r="AZ30" s="13"/>
      <c r="BA30" s="13"/>
      <c r="BB30" s="13"/>
    </row>
    <row r="31" spans="1:54" s="1" customFormat="1">
      <c r="A31" s="6">
        <v>30</v>
      </c>
      <c r="B31" s="11">
        <v>40571</v>
      </c>
      <c r="C31" s="12">
        <v>237622.375</v>
      </c>
      <c r="D31" s="12">
        <v>46785.667999999998</v>
      </c>
      <c r="E31" s="12">
        <v>284417.59379999997</v>
      </c>
      <c r="F31" s="12">
        <v>59809.726600000002</v>
      </c>
      <c r="G31" s="12">
        <v>14553</v>
      </c>
      <c r="H31" s="12">
        <v>149423.9375</v>
      </c>
      <c r="I31" s="12">
        <v>198375.9375</v>
      </c>
      <c r="J31" s="12">
        <v>63000</v>
      </c>
      <c r="K31" s="12">
        <v>65112.660199999998</v>
      </c>
      <c r="L31" s="12">
        <v>23853.046900000001</v>
      </c>
      <c r="M31" s="12">
        <v>13292.833000000001</v>
      </c>
      <c r="N31" s="12">
        <v>58283.328099999999</v>
      </c>
      <c r="O31" s="12">
        <v>164686.64060000001</v>
      </c>
      <c r="P31" s="12">
        <v>172986.20310000001</v>
      </c>
      <c r="Q31" s="12">
        <v>35550.375</v>
      </c>
      <c r="R31" s="12">
        <v>56068.523399999998</v>
      </c>
      <c r="S31" s="12">
        <v>58880.316400000003</v>
      </c>
      <c r="T31" s="12">
        <v>20969.492200000001</v>
      </c>
      <c r="U31" s="12">
        <v>102337.9688</v>
      </c>
      <c r="V31" s="12">
        <v>15264.989299999999</v>
      </c>
      <c r="W31" s="12">
        <v>275224.9375</v>
      </c>
      <c r="X31" s="12">
        <v>20615</v>
      </c>
      <c r="Y31" s="12">
        <v>176640.0313</v>
      </c>
      <c r="Z31" s="12">
        <v>55643.867200000001</v>
      </c>
      <c r="AA31" s="12">
        <v>19925.877</v>
      </c>
      <c r="AB31" s="12">
        <v>35254.542999999998</v>
      </c>
      <c r="AC31" s="12">
        <v>18503.466799999998</v>
      </c>
      <c r="AD31" s="12">
        <v>36412.398399999998</v>
      </c>
      <c r="AE31" s="12">
        <v>532450.3125</v>
      </c>
      <c r="AF31" s="12">
        <v>954429.0625</v>
      </c>
      <c r="AG31" s="12">
        <v>58362.5</v>
      </c>
      <c r="AH31" s="12">
        <v>374400</v>
      </c>
      <c r="AI31" s="12">
        <v>49910</v>
      </c>
      <c r="AJ31" s="12">
        <v>318916.46879999997</v>
      </c>
      <c r="AK31" s="12">
        <v>34080</v>
      </c>
      <c r="AL31" s="12">
        <v>11681.3369</v>
      </c>
      <c r="AM31" s="12">
        <v>81853.945300000007</v>
      </c>
      <c r="AN31" s="12">
        <v>138721.89060000001</v>
      </c>
      <c r="AO31" s="12">
        <v>21875</v>
      </c>
      <c r="AP31" s="12">
        <v>43034.824200000003</v>
      </c>
      <c r="AQ31" s="12">
        <v>40327.429700000001</v>
      </c>
      <c r="AR31" s="12">
        <v>12885.680700000001</v>
      </c>
      <c r="AS31" s="12">
        <v>88798.625</v>
      </c>
      <c r="AT31" s="12">
        <v>6041389</v>
      </c>
      <c r="AU31" s="13"/>
      <c r="AV31" s="13"/>
      <c r="AW31" s="13"/>
      <c r="AX31" s="13"/>
      <c r="AY31" s="13"/>
      <c r="AZ31" s="13"/>
      <c r="BA31" s="13"/>
      <c r="BB31" s="13"/>
    </row>
    <row r="32" spans="1:54" s="1" customFormat="1">
      <c r="A32" s="6">
        <v>31</v>
      </c>
      <c r="B32" s="11">
        <v>40602</v>
      </c>
      <c r="C32" s="12">
        <v>236139.32810000001</v>
      </c>
      <c r="D32" s="12">
        <v>47142.808599999997</v>
      </c>
      <c r="E32" s="12">
        <v>305414.875</v>
      </c>
      <c r="F32" s="12">
        <v>61367.269500000002</v>
      </c>
      <c r="G32" s="12">
        <v>14475.999</v>
      </c>
      <c r="H32" s="12">
        <v>150031.35939999999</v>
      </c>
      <c r="I32" s="12">
        <v>197288.9375</v>
      </c>
      <c r="J32" s="12">
        <v>67000</v>
      </c>
      <c r="K32" s="12">
        <v>62508.152300000002</v>
      </c>
      <c r="L32" s="12">
        <v>24217.216799999998</v>
      </c>
      <c r="M32" s="12">
        <v>13374.3838</v>
      </c>
      <c r="N32" s="12">
        <v>57193.921900000001</v>
      </c>
      <c r="O32" s="12">
        <v>178974.51560000001</v>
      </c>
      <c r="P32" s="12">
        <v>175232.76560000001</v>
      </c>
      <c r="Q32" s="12">
        <v>34302.996099999997</v>
      </c>
      <c r="R32" s="12">
        <v>52383.265599999999</v>
      </c>
      <c r="S32" s="12">
        <v>59611.75</v>
      </c>
      <c r="T32" s="12">
        <v>21177.1113</v>
      </c>
      <c r="U32" s="12">
        <v>112470.4375</v>
      </c>
      <c r="V32" s="12">
        <v>15432.7363</v>
      </c>
      <c r="W32" s="12">
        <v>281208.0625</v>
      </c>
      <c r="X32" s="12">
        <v>19685</v>
      </c>
      <c r="Y32" s="12">
        <v>183347.875</v>
      </c>
      <c r="Z32" s="12">
        <v>56145.160199999998</v>
      </c>
      <c r="AA32" s="12">
        <v>20269.425800000001</v>
      </c>
      <c r="AB32" s="12">
        <v>34933.800799999997</v>
      </c>
      <c r="AC32" s="12">
        <v>18399.515599999999</v>
      </c>
      <c r="AD32" s="12">
        <v>38619.210899999998</v>
      </c>
      <c r="AE32" s="12">
        <v>603954.9375</v>
      </c>
      <c r="AF32" s="12">
        <v>960127.1875</v>
      </c>
      <c r="AG32" s="12">
        <v>55462.5</v>
      </c>
      <c r="AH32" s="12">
        <v>373200</v>
      </c>
      <c r="AI32" s="12">
        <v>48070</v>
      </c>
      <c r="AJ32" s="12">
        <v>346058.28129999997</v>
      </c>
      <c r="AK32" s="12">
        <v>33480</v>
      </c>
      <c r="AL32" s="12">
        <v>11027.8369</v>
      </c>
      <c r="AM32" s="12">
        <v>84036.718800000002</v>
      </c>
      <c r="AN32" s="12">
        <v>150452.0625</v>
      </c>
      <c r="AO32" s="12">
        <v>21787.5</v>
      </c>
      <c r="AP32" s="12">
        <v>39926.753900000003</v>
      </c>
      <c r="AQ32" s="12">
        <v>39660.859400000001</v>
      </c>
      <c r="AR32" s="12">
        <v>12885.680700000001</v>
      </c>
      <c r="AS32" s="12">
        <v>99245.523400000005</v>
      </c>
      <c r="AT32" s="12">
        <v>6242939.5</v>
      </c>
      <c r="AU32" s="13"/>
      <c r="AV32" s="13"/>
      <c r="AW32" s="13"/>
      <c r="AX32" s="13"/>
      <c r="AY32" s="13"/>
      <c r="AZ32" s="13"/>
      <c r="BA32" s="13"/>
      <c r="BB32" s="13"/>
    </row>
    <row r="33" spans="1:54" s="1" customFormat="1">
      <c r="A33" s="6">
        <v>32</v>
      </c>
      <c r="B33" s="11">
        <v>40630</v>
      </c>
      <c r="C33" s="12">
        <v>267361.9375</v>
      </c>
      <c r="D33" s="12">
        <v>51428.519500000002</v>
      </c>
      <c r="E33" s="12">
        <v>328320.96879999997</v>
      </c>
      <c r="F33" s="12">
        <v>64482.359400000001</v>
      </c>
      <c r="G33" s="12">
        <v>14553</v>
      </c>
      <c r="H33" s="12">
        <v>150638.76560000001</v>
      </c>
      <c r="I33" s="12">
        <v>207071.85939999999</v>
      </c>
      <c r="J33" s="12">
        <v>67500</v>
      </c>
      <c r="K33" s="12">
        <v>63509.886700000003</v>
      </c>
      <c r="L33" s="12">
        <v>27678.578099999999</v>
      </c>
      <c r="M33" s="12">
        <v>12885.078100000001</v>
      </c>
      <c r="N33" s="12">
        <v>62096.257799999999</v>
      </c>
      <c r="O33" s="12">
        <v>193638.4063</v>
      </c>
      <c r="P33" s="12">
        <v>179725.92189999999</v>
      </c>
      <c r="Q33" s="12">
        <v>33367.457000000002</v>
      </c>
      <c r="R33" s="12">
        <v>49092.859400000001</v>
      </c>
      <c r="S33" s="12">
        <v>61440.332000000002</v>
      </c>
      <c r="T33" s="12">
        <v>19931.398399999998</v>
      </c>
      <c r="U33" s="12">
        <v>116523.4219</v>
      </c>
      <c r="V33" s="12">
        <v>17613.4473</v>
      </c>
      <c r="W33" s="12">
        <v>303944.03129999997</v>
      </c>
      <c r="X33" s="12">
        <v>20929.222699999998</v>
      </c>
      <c r="Y33" s="12">
        <v>205707.375</v>
      </c>
      <c r="Z33" s="12">
        <v>69680.156300000002</v>
      </c>
      <c r="AA33" s="12">
        <v>19925.877</v>
      </c>
      <c r="AB33" s="12">
        <v>39184.3125</v>
      </c>
      <c r="AC33" s="12">
        <v>18815.324199999999</v>
      </c>
      <c r="AD33" s="12">
        <v>40617.625</v>
      </c>
      <c r="AE33" s="12">
        <v>597318.0625</v>
      </c>
      <c r="AF33" s="12">
        <v>1008560.875</v>
      </c>
      <c r="AG33" s="12">
        <v>55100</v>
      </c>
      <c r="AH33" s="12">
        <v>421200</v>
      </c>
      <c r="AI33" s="12">
        <v>47840</v>
      </c>
      <c r="AJ33" s="12">
        <v>366414.65629999997</v>
      </c>
      <c r="AK33" s="12">
        <v>35040</v>
      </c>
      <c r="AL33" s="12">
        <v>12824.9658</v>
      </c>
      <c r="AM33" s="12">
        <v>82399.640599999999</v>
      </c>
      <c r="AN33" s="12">
        <v>169832.32810000001</v>
      </c>
      <c r="AO33" s="12">
        <v>24937.5</v>
      </c>
      <c r="AP33" s="12">
        <v>43991.152300000002</v>
      </c>
      <c r="AQ33" s="12">
        <v>43326.988299999997</v>
      </c>
      <c r="AR33" s="12">
        <v>13310.482400000001</v>
      </c>
      <c r="AS33" s="12">
        <v>102727.82030000001</v>
      </c>
      <c r="AT33" s="12">
        <v>6675116</v>
      </c>
      <c r="AU33" s="13"/>
      <c r="AV33" s="13"/>
      <c r="AW33" s="13"/>
      <c r="AX33" s="13"/>
      <c r="AY33" s="13"/>
      <c r="AZ33" s="13"/>
      <c r="BA33" s="13"/>
      <c r="BB33" s="13"/>
    </row>
    <row r="34" spans="1:54" s="1" customFormat="1">
      <c r="A34" s="6">
        <v>33</v>
      </c>
      <c r="B34" s="11">
        <v>40661</v>
      </c>
      <c r="C34" s="12">
        <v>274891.90629999997</v>
      </c>
      <c r="D34" s="12">
        <v>52857.089800000002</v>
      </c>
      <c r="E34" s="12">
        <v>324503.28129999997</v>
      </c>
      <c r="F34" s="12">
        <v>77384.039099999995</v>
      </c>
      <c r="G34" s="12">
        <v>13783</v>
      </c>
      <c r="H34" s="12">
        <v>174631.625</v>
      </c>
      <c r="I34" s="12">
        <v>202723.9063</v>
      </c>
      <c r="J34" s="12">
        <v>69000</v>
      </c>
      <c r="K34" s="12">
        <v>69319.9375</v>
      </c>
      <c r="L34" s="12">
        <v>28224.8652</v>
      </c>
      <c r="M34" s="12">
        <v>13700.588900000001</v>
      </c>
      <c r="N34" s="12">
        <v>64275.070299999999</v>
      </c>
      <c r="O34" s="12">
        <v>221838.17189999999</v>
      </c>
      <c r="P34" s="12">
        <v>194328.6563</v>
      </c>
      <c r="Q34" s="12">
        <v>32743.767599999999</v>
      </c>
      <c r="R34" s="12">
        <v>49882.558599999997</v>
      </c>
      <c r="S34" s="12">
        <v>66926.078099999999</v>
      </c>
      <c r="T34" s="12">
        <v>20512.732400000001</v>
      </c>
      <c r="U34" s="12">
        <v>126243.64840000001</v>
      </c>
      <c r="V34" s="12">
        <v>18536.0586</v>
      </c>
      <c r="W34" s="12">
        <v>302747.40629999997</v>
      </c>
      <c r="X34" s="12">
        <v>21084.2539</v>
      </c>
      <c r="Y34" s="12">
        <v>219123.07810000001</v>
      </c>
      <c r="Z34" s="12">
        <v>66171.078099999999</v>
      </c>
      <c r="AA34" s="12">
        <v>21128.300800000001</v>
      </c>
      <c r="AB34" s="12">
        <v>41199.628900000003</v>
      </c>
      <c r="AC34" s="12">
        <v>19335.083999999999</v>
      </c>
      <c r="AD34" s="12">
        <v>45032.585899999998</v>
      </c>
      <c r="AE34" s="12">
        <v>613910.1875</v>
      </c>
      <c r="AF34" s="12">
        <v>1069542.375</v>
      </c>
      <c r="AG34" s="12">
        <v>58000</v>
      </c>
      <c r="AH34" s="12">
        <v>450000</v>
      </c>
      <c r="AI34" s="12">
        <v>49910</v>
      </c>
      <c r="AJ34" s="12">
        <v>393571.75</v>
      </c>
      <c r="AK34" s="12">
        <v>39720</v>
      </c>
      <c r="AL34" s="12">
        <v>12089.776400000001</v>
      </c>
      <c r="AM34" s="12">
        <v>83491.023400000005</v>
      </c>
      <c r="AN34" s="12">
        <v>172382.35939999999</v>
      </c>
      <c r="AO34" s="12">
        <v>24281.25</v>
      </c>
      <c r="AP34" s="12">
        <v>44230.234400000001</v>
      </c>
      <c r="AQ34" s="12">
        <v>40660.714800000002</v>
      </c>
      <c r="AR34" s="12">
        <v>15788.498</v>
      </c>
      <c r="AS34" s="12">
        <v>100986.6719</v>
      </c>
      <c r="AT34" s="12">
        <v>7017280</v>
      </c>
      <c r="AU34" s="13"/>
      <c r="AV34" s="13"/>
      <c r="AW34" s="13"/>
      <c r="AX34" s="13"/>
      <c r="AY34" s="13"/>
      <c r="AZ34" s="13"/>
      <c r="BA34" s="13"/>
      <c r="BB34" s="13"/>
    </row>
    <row r="35" spans="1:54" s="1" customFormat="1">
      <c r="A35" s="6">
        <v>34</v>
      </c>
      <c r="B35" s="11">
        <v>40691</v>
      </c>
      <c r="C35" s="12">
        <v>288360.96879999997</v>
      </c>
      <c r="D35" s="12">
        <v>56071.371099999997</v>
      </c>
      <c r="E35" s="12">
        <v>309232.5625</v>
      </c>
      <c r="F35" s="12">
        <v>81519.875</v>
      </c>
      <c r="G35" s="12">
        <v>13860</v>
      </c>
      <c r="H35" s="12">
        <v>170076.0313</v>
      </c>
      <c r="I35" s="12">
        <v>201093.4063</v>
      </c>
      <c r="J35" s="12">
        <v>72500</v>
      </c>
      <c r="K35" s="12">
        <v>71323.406300000002</v>
      </c>
      <c r="L35" s="12">
        <v>28406.960899999998</v>
      </c>
      <c r="M35" s="12">
        <v>13292.833000000001</v>
      </c>
      <c r="N35" s="12">
        <v>64275.070299999999</v>
      </c>
      <c r="O35" s="12">
        <v>225598.14060000001</v>
      </c>
      <c r="P35" s="12">
        <v>199945.0938</v>
      </c>
      <c r="Q35" s="12">
        <v>30810.3262</v>
      </c>
      <c r="R35" s="12">
        <v>50145.792999999998</v>
      </c>
      <c r="S35" s="12">
        <v>73508.968800000002</v>
      </c>
      <c r="T35" s="12">
        <v>20346.636699999999</v>
      </c>
      <c r="U35" s="12">
        <v>119116.99219999999</v>
      </c>
      <c r="V35" s="12">
        <v>16187.5977</v>
      </c>
      <c r="W35" s="12">
        <v>297960.90629999997</v>
      </c>
      <c r="X35" s="12">
        <v>20774.1914</v>
      </c>
      <c r="Y35" s="12">
        <v>213533.20310000001</v>
      </c>
      <c r="Z35" s="12">
        <v>63664.601600000002</v>
      </c>
      <c r="AA35" s="12">
        <v>20784.752</v>
      </c>
      <c r="AB35" s="12">
        <v>39903.902300000002</v>
      </c>
      <c r="AC35" s="12">
        <v>18399.515599999999</v>
      </c>
      <c r="AD35" s="12">
        <v>42162.863299999997</v>
      </c>
      <c r="AE35" s="12">
        <v>589116.1875</v>
      </c>
      <c r="AF35" s="12">
        <v>1009648</v>
      </c>
      <c r="AG35" s="12">
        <v>63800</v>
      </c>
      <c r="AH35" s="12">
        <v>426000</v>
      </c>
      <c r="AI35" s="12">
        <v>54050</v>
      </c>
      <c r="AJ35" s="12">
        <v>390178.90629999997</v>
      </c>
      <c r="AK35" s="12">
        <v>47520</v>
      </c>
      <c r="AL35" s="12">
        <v>12171.463900000001</v>
      </c>
      <c r="AM35" s="12">
        <v>77488.406300000002</v>
      </c>
      <c r="AN35" s="12">
        <v>164732.25</v>
      </c>
      <c r="AO35" s="12">
        <v>25593.75</v>
      </c>
      <c r="AP35" s="12">
        <v>45903.8125</v>
      </c>
      <c r="AQ35" s="12">
        <v>40660.714800000002</v>
      </c>
      <c r="AR35" s="12">
        <v>15009.694299999999</v>
      </c>
      <c r="AS35" s="12">
        <v>91410.343800000002</v>
      </c>
      <c r="AT35" s="12">
        <v>6866531.5</v>
      </c>
      <c r="AU35" s="13"/>
      <c r="AV35" s="13"/>
      <c r="AW35" s="13"/>
      <c r="AX35" s="13"/>
      <c r="AY35" s="13"/>
      <c r="AZ35" s="13"/>
      <c r="BA35" s="13"/>
      <c r="BB35" s="13"/>
    </row>
    <row r="36" spans="1:54" s="1" customFormat="1">
      <c r="A36" s="6">
        <v>35</v>
      </c>
      <c r="B36" s="11">
        <v>40722</v>
      </c>
      <c r="C36" s="12">
        <v>309201.90629999997</v>
      </c>
      <c r="D36" s="12">
        <v>51428.519500000002</v>
      </c>
      <c r="E36" s="12">
        <v>301597.1875</v>
      </c>
      <c r="F36" s="12">
        <v>81519.875</v>
      </c>
      <c r="G36" s="12">
        <v>13783</v>
      </c>
      <c r="H36" s="12">
        <v>167038.95310000001</v>
      </c>
      <c r="I36" s="12">
        <v>194571.4688</v>
      </c>
      <c r="J36" s="12">
        <v>69000</v>
      </c>
      <c r="K36" s="12">
        <v>73326.875</v>
      </c>
      <c r="L36" s="12">
        <v>26586.002</v>
      </c>
      <c r="M36" s="12">
        <v>13292.833000000001</v>
      </c>
      <c r="N36" s="12">
        <v>63730.367200000001</v>
      </c>
      <c r="O36" s="12">
        <v>221838.17189999999</v>
      </c>
      <c r="P36" s="12">
        <v>198821.79689999999</v>
      </c>
      <c r="Q36" s="12">
        <v>30935.0625</v>
      </c>
      <c r="R36" s="12">
        <v>48961.246099999997</v>
      </c>
      <c r="S36" s="12">
        <v>73143.25</v>
      </c>
      <c r="T36" s="12">
        <v>19350.0664</v>
      </c>
      <c r="U36" s="12">
        <v>108936.0469</v>
      </c>
      <c r="V36" s="12">
        <v>14845.6201</v>
      </c>
      <c r="W36" s="12">
        <v>294371</v>
      </c>
      <c r="X36" s="12">
        <v>20929.222699999998</v>
      </c>
      <c r="Y36" s="12">
        <v>210179.26560000001</v>
      </c>
      <c r="Z36" s="12">
        <v>57649.046900000001</v>
      </c>
      <c r="AA36" s="12">
        <v>19582.328099999999</v>
      </c>
      <c r="AB36" s="12">
        <v>37301.972699999998</v>
      </c>
      <c r="AC36" s="12">
        <v>15384.9053</v>
      </c>
      <c r="AD36" s="12">
        <v>40635.066400000003</v>
      </c>
      <c r="AE36" s="12">
        <v>567542.9375</v>
      </c>
      <c r="AF36" s="12">
        <v>955457.875</v>
      </c>
      <c r="AG36" s="12">
        <v>60537.5</v>
      </c>
      <c r="AH36" s="12">
        <v>423600</v>
      </c>
      <c r="AI36" s="12">
        <v>49220</v>
      </c>
      <c r="AJ36" s="12">
        <v>376607.46879999997</v>
      </c>
      <c r="AK36" s="12">
        <v>47040</v>
      </c>
      <c r="AL36" s="12">
        <v>11191.2119</v>
      </c>
      <c r="AM36" s="12">
        <v>63300.386700000003</v>
      </c>
      <c r="AN36" s="12">
        <v>151982.07810000001</v>
      </c>
      <c r="AO36" s="12">
        <v>26031.25</v>
      </c>
      <c r="AP36" s="12">
        <v>45903.8125</v>
      </c>
      <c r="AQ36" s="12">
        <v>37994.4375</v>
      </c>
      <c r="AR36" s="12">
        <v>13239.6826</v>
      </c>
      <c r="AS36" s="12">
        <v>87057.476599999995</v>
      </c>
      <c r="AT36" s="12">
        <v>6649820</v>
      </c>
      <c r="AU36" s="13"/>
      <c r="AV36" s="13"/>
      <c r="AW36" s="13"/>
      <c r="AX36" s="13"/>
      <c r="AY36" s="13"/>
      <c r="AZ36" s="13"/>
      <c r="BA36" s="13"/>
      <c r="BB36" s="13"/>
    </row>
    <row r="37" spans="1:54" s="1" customFormat="1">
      <c r="A37" s="6">
        <v>36</v>
      </c>
      <c r="B37" s="11">
        <v>40752</v>
      </c>
      <c r="C37" s="12">
        <v>343392.5</v>
      </c>
      <c r="D37" s="12">
        <v>67142.789099999995</v>
      </c>
      <c r="E37" s="12">
        <v>332138.65629999997</v>
      </c>
      <c r="F37" s="12">
        <v>89250.25</v>
      </c>
      <c r="G37" s="12">
        <v>14245</v>
      </c>
      <c r="H37" s="12">
        <v>167038.95310000001</v>
      </c>
      <c r="I37" s="12">
        <v>198919.4375</v>
      </c>
      <c r="J37" s="12">
        <v>82000</v>
      </c>
      <c r="K37" s="12">
        <v>96166.390599999999</v>
      </c>
      <c r="L37" s="12">
        <v>27496.482400000001</v>
      </c>
      <c r="M37" s="12">
        <v>13863.6914</v>
      </c>
      <c r="N37" s="12">
        <v>80071.484400000001</v>
      </c>
      <c r="O37" s="12">
        <v>238758.0313</v>
      </c>
      <c r="P37" s="12">
        <v>222410.82810000001</v>
      </c>
      <c r="Q37" s="12">
        <v>33991.148399999998</v>
      </c>
      <c r="R37" s="12">
        <v>49619.328099999999</v>
      </c>
      <c r="S37" s="12">
        <v>82651.875</v>
      </c>
      <c r="T37" s="12">
        <v>20678.8262</v>
      </c>
      <c r="U37" s="12">
        <v>117488.27340000001</v>
      </c>
      <c r="V37" s="12">
        <v>19207.044900000001</v>
      </c>
      <c r="W37" s="12">
        <v>337449.6875</v>
      </c>
      <c r="X37" s="12">
        <v>24186.041000000001</v>
      </c>
      <c r="Y37" s="12">
        <v>232538.76560000001</v>
      </c>
      <c r="Z37" s="12">
        <v>68176.265599999999</v>
      </c>
      <c r="AA37" s="12">
        <v>20956.525399999999</v>
      </c>
      <c r="AB37" s="12">
        <v>43853.960899999998</v>
      </c>
      <c r="AC37" s="12">
        <v>18191.6113</v>
      </c>
      <c r="AD37" s="12">
        <v>45493.609400000001</v>
      </c>
      <c r="AE37" s="12">
        <v>610689.4375</v>
      </c>
      <c r="AF37" s="12">
        <v>990470.75</v>
      </c>
      <c r="AG37" s="12">
        <v>62350</v>
      </c>
      <c r="AH37" s="12">
        <v>457200</v>
      </c>
      <c r="AI37" s="12">
        <v>53360</v>
      </c>
      <c r="AJ37" s="12">
        <v>429216.6875</v>
      </c>
      <c r="AK37" s="12">
        <v>55920</v>
      </c>
      <c r="AL37" s="12">
        <v>11599.6494</v>
      </c>
      <c r="AM37" s="12">
        <v>61663.308599999997</v>
      </c>
      <c r="AN37" s="12">
        <v>156572.14060000001</v>
      </c>
      <c r="AO37" s="12">
        <v>26031.25</v>
      </c>
      <c r="AP37" s="12">
        <v>54510.777300000002</v>
      </c>
      <c r="AQ37" s="12">
        <v>40660.714800000002</v>
      </c>
      <c r="AR37" s="12">
        <v>13452.084000000001</v>
      </c>
      <c r="AS37" s="12">
        <v>88798.625</v>
      </c>
      <c r="AT37" s="12">
        <v>7245782.5</v>
      </c>
      <c r="AU37" s="13"/>
      <c r="AV37" s="13"/>
      <c r="AW37" s="13"/>
      <c r="AX37" s="13"/>
      <c r="AY37" s="13"/>
      <c r="AZ37" s="13"/>
      <c r="BA37" s="13"/>
      <c r="BB37" s="13"/>
    </row>
    <row r="38" spans="1:54" s="1" customFormat="1">
      <c r="A38" s="6">
        <v>37</v>
      </c>
      <c r="B38" s="11">
        <v>40783</v>
      </c>
      <c r="C38" s="12">
        <v>337446.3125</v>
      </c>
      <c r="D38" s="12">
        <v>67142.789099999995</v>
      </c>
      <c r="E38" s="12">
        <v>305414.875</v>
      </c>
      <c r="F38" s="12">
        <v>97363.906300000002</v>
      </c>
      <c r="G38" s="12">
        <v>13783</v>
      </c>
      <c r="H38" s="12">
        <v>154890.67189999999</v>
      </c>
      <c r="I38" s="12">
        <v>171744.64060000001</v>
      </c>
      <c r="J38" s="12">
        <v>81000</v>
      </c>
      <c r="K38" s="12">
        <v>105783.0313</v>
      </c>
      <c r="L38" s="12">
        <v>27860.6738</v>
      </c>
      <c r="M38" s="12">
        <v>11988.015600000001</v>
      </c>
      <c r="N38" s="12">
        <v>81705.601599999995</v>
      </c>
      <c r="O38" s="12">
        <v>236878.04689999999</v>
      </c>
      <c r="P38" s="12">
        <v>230273.8438</v>
      </c>
      <c r="Q38" s="12">
        <v>27317.656299999999</v>
      </c>
      <c r="R38" s="12">
        <v>48434.781300000002</v>
      </c>
      <c r="S38" s="12">
        <v>79360.429699999993</v>
      </c>
      <c r="T38" s="12">
        <v>18602.6387</v>
      </c>
      <c r="U38" s="12">
        <v>98485.828099999999</v>
      </c>
      <c r="V38" s="12">
        <v>18955.425800000001</v>
      </c>
      <c r="W38" s="12">
        <v>305140.6875</v>
      </c>
      <c r="X38" s="12">
        <v>23875.962899999999</v>
      </c>
      <c r="Y38" s="12">
        <v>213533.20310000001</v>
      </c>
      <c r="Z38" s="12">
        <v>68677.5625</v>
      </c>
      <c r="AA38" s="12">
        <v>21471.849600000001</v>
      </c>
      <c r="AB38" s="12">
        <v>41892.804700000001</v>
      </c>
      <c r="AC38" s="12">
        <v>17775.8027</v>
      </c>
      <c r="AD38" s="12">
        <v>41739.281300000002</v>
      </c>
      <c r="AE38" s="12">
        <v>580997.4375</v>
      </c>
      <c r="AF38" s="12">
        <v>939091.875</v>
      </c>
      <c r="AG38" s="12">
        <v>64162.5</v>
      </c>
      <c r="AH38" s="12">
        <v>400800</v>
      </c>
      <c r="AI38" s="12">
        <v>53130</v>
      </c>
      <c r="AJ38" s="12">
        <v>403769.0625</v>
      </c>
      <c r="AK38" s="12">
        <v>59040</v>
      </c>
      <c r="AL38" s="12">
        <v>9802.5215000000007</v>
      </c>
      <c r="AM38" s="12">
        <v>55660.683599999997</v>
      </c>
      <c r="AN38" s="12">
        <v>136681.875</v>
      </c>
      <c r="AO38" s="12">
        <v>24281.25</v>
      </c>
      <c r="AP38" s="12">
        <v>54032.613299999997</v>
      </c>
      <c r="AQ38" s="12">
        <v>41993.929700000001</v>
      </c>
      <c r="AR38" s="12">
        <v>13806.0859</v>
      </c>
      <c r="AS38" s="12">
        <v>75304.718800000002</v>
      </c>
      <c r="AT38" s="12">
        <v>6817823.5</v>
      </c>
      <c r="AU38" s="13"/>
      <c r="AV38" s="13"/>
      <c r="AW38" s="13"/>
      <c r="AX38" s="13"/>
      <c r="AY38" s="13"/>
      <c r="AZ38" s="13"/>
      <c r="BA38" s="13"/>
      <c r="BB38" s="13"/>
    </row>
    <row r="39" spans="1:54" s="1" customFormat="1">
      <c r="A39" s="6">
        <v>38</v>
      </c>
      <c r="B39" s="11">
        <v>40814</v>
      </c>
      <c r="C39" s="12">
        <v>380556.1875</v>
      </c>
      <c r="D39" s="12">
        <v>56428.515599999999</v>
      </c>
      <c r="E39" s="12">
        <v>269146.84379999997</v>
      </c>
      <c r="F39" s="12">
        <v>98909.367199999993</v>
      </c>
      <c r="G39" s="12">
        <v>12705</v>
      </c>
      <c r="H39" s="12">
        <v>121482.875</v>
      </c>
      <c r="I39" s="12">
        <v>142395.875</v>
      </c>
      <c r="J39" s="12">
        <v>73500</v>
      </c>
      <c r="K39" s="12">
        <v>90556.679699999993</v>
      </c>
      <c r="L39" s="12">
        <v>28224.8652</v>
      </c>
      <c r="M39" s="12">
        <v>9623.0321999999996</v>
      </c>
      <c r="N39" s="12">
        <v>74624.445300000007</v>
      </c>
      <c r="O39" s="12">
        <v>201158.3438</v>
      </c>
      <c r="P39" s="12">
        <v>215671.10939999999</v>
      </c>
      <c r="Q39" s="12">
        <v>24323.9414</v>
      </c>
      <c r="R39" s="12">
        <v>44486.292999999998</v>
      </c>
      <c r="S39" s="12">
        <v>69120.375</v>
      </c>
      <c r="T39" s="12">
        <v>14035.026400000001</v>
      </c>
      <c r="U39" s="12">
        <v>71514.601599999995</v>
      </c>
      <c r="V39" s="12">
        <v>13923.011699999999</v>
      </c>
      <c r="W39" s="12">
        <v>280011.4375</v>
      </c>
      <c r="X39" s="12">
        <v>16906.609400000001</v>
      </c>
      <c r="Y39" s="12">
        <v>172168.125</v>
      </c>
      <c r="Z39" s="12">
        <v>65168.488299999997</v>
      </c>
      <c r="AA39" s="12">
        <v>18723.453099999999</v>
      </c>
      <c r="AB39" s="12">
        <v>33716.015599999999</v>
      </c>
      <c r="AC39" s="12">
        <v>15073.0488</v>
      </c>
      <c r="AD39" s="12">
        <v>31594.523399999998</v>
      </c>
      <c r="AE39" s="12">
        <v>463137.96879999997</v>
      </c>
      <c r="AF39" s="12">
        <v>742139.4375</v>
      </c>
      <c r="AG39" s="12">
        <v>61625</v>
      </c>
      <c r="AH39" s="12">
        <v>314400</v>
      </c>
      <c r="AI39" s="12">
        <v>50140</v>
      </c>
      <c r="AJ39" s="12">
        <v>359659.84379999997</v>
      </c>
      <c r="AK39" s="12">
        <v>52320</v>
      </c>
      <c r="AL39" s="12">
        <v>7433.5785999999998</v>
      </c>
      <c r="AM39" s="12">
        <v>43655.4375</v>
      </c>
      <c r="AN39" s="12">
        <v>103531.41409999999</v>
      </c>
      <c r="AO39" s="12">
        <v>20300</v>
      </c>
      <c r="AP39" s="12">
        <v>49490.046900000001</v>
      </c>
      <c r="AQ39" s="12">
        <v>36328.082000000002</v>
      </c>
      <c r="AR39" s="12">
        <v>10407.665000000001</v>
      </c>
      <c r="AS39" s="12">
        <v>62246.093800000002</v>
      </c>
      <c r="AT39" s="12">
        <v>5806921.5</v>
      </c>
      <c r="AU39" s="13"/>
      <c r="AV39" s="13"/>
      <c r="AW39" s="13"/>
      <c r="AX39" s="13"/>
      <c r="AY39" s="13"/>
      <c r="AZ39" s="13"/>
      <c r="BA39" s="13"/>
      <c r="BB39" s="13"/>
    </row>
    <row r="40" spans="1:54" s="1" customFormat="1">
      <c r="A40" s="6">
        <v>39</v>
      </c>
      <c r="B40" s="11">
        <v>40844</v>
      </c>
      <c r="C40" s="12">
        <v>387988.9375</v>
      </c>
      <c r="D40" s="12">
        <v>54642.800799999997</v>
      </c>
      <c r="E40" s="12">
        <v>285372</v>
      </c>
      <c r="F40" s="12">
        <v>104318.47659999999</v>
      </c>
      <c r="G40" s="12">
        <v>12628</v>
      </c>
      <c r="H40" s="12">
        <v>121482.875</v>
      </c>
      <c r="I40" s="12">
        <v>170657.6563</v>
      </c>
      <c r="J40" s="12">
        <v>75000</v>
      </c>
      <c r="K40" s="12">
        <v>88553.218800000002</v>
      </c>
      <c r="L40" s="12">
        <v>28953.248</v>
      </c>
      <c r="M40" s="12">
        <v>9623.0321999999996</v>
      </c>
      <c r="N40" s="12">
        <v>70811.523400000005</v>
      </c>
      <c r="O40" s="12">
        <v>227478.125</v>
      </c>
      <c r="P40" s="12">
        <v>211177.95310000001</v>
      </c>
      <c r="Q40" s="12">
        <v>23201.2988</v>
      </c>
      <c r="R40" s="12">
        <v>44223.058599999997</v>
      </c>
      <c r="S40" s="12">
        <v>78263.281300000002</v>
      </c>
      <c r="T40" s="12">
        <v>13785.8848</v>
      </c>
      <c r="U40" s="12">
        <v>78468.171900000001</v>
      </c>
      <c r="V40" s="12">
        <v>15600.482400000001</v>
      </c>
      <c r="W40" s="12">
        <v>296764.25</v>
      </c>
      <c r="X40" s="12">
        <v>18147.462899999999</v>
      </c>
      <c r="Y40" s="12">
        <v>169932.1875</v>
      </c>
      <c r="Z40" s="12">
        <v>57147.75</v>
      </c>
      <c r="AA40" s="12">
        <v>17349.2559</v>
      </c>
      <c r="AB40" s="12">
        <v>34372.074200000003</v>
      </c>
      <c r="AC40" s="12">
        <v>15073.0488</v>
      </c>
      <c r="AD40" s="12">
        <v>23640.656299999999</v>
      </c>
      <c r="AE40" s="12">
        <v>534517.625</v>
      </c>
      <c r="AF40" s="12">
        <v>874027.6875</v>
      </c>
      <c r="AG40" s="12">
        <v>59812.5</v>
      </c>
      <c r="AH40" s="12">
        <v>378000</v>
      </c>
      <c r="AI40" s="12">
        <v>54050</v>
      </c>
      <c r="AJ40" s="12">
        <v>398696.59379999997</v>
      </c>
      <c r="AK40" s="12">
        <v>49920</v>
      </c>
      <c r="AL40" s="12">
        <v>6861.7646000000004</v>
      </c>
      <c r="AM40" s="12">
        <v>42345.773399999998</v>
      </c>
      <c r="AN40" s="12">
        <v>118831.625</v>
      </c>
      <c r="AO40" s="12">
        <v>20300</v>
      </c>
      <c r="AP40" s="12">
        <v>50685.457000000002</v>
      </c>
      <c r="AQ40" s="12">
        <v>32928.574200000003</v>
      </c>
      <c r="AR40" s="12">
        <v>10549.265600000001</v>
      </c>
      <c r="AS40" s="12">
        <v>59634.371099999997</v>
      </c>
      <c r="AT40" s="12">
        <v>6348574.5</v>
      </c>
      <c r="AU40" s="13"/>
      <c r="AV40" s="13"/>
      <c r="AW40" s="13"/>
      <c r="AX40" s="13"/>
      <c r="AY40" s="13"/>
      <c r="AZ40" s="13"/>
      <c r="BA40" s="13"/>
      <c r="BB40" s="13"/>
    </row>
    <row r="41" spans="1:54" s="1" customFormat="1">
      <c r="A41" s="6">
        <v>40</v>
      </c>
      <c r="B41" s="11">
        <v>40875</v>
      </c>
      <c r="C41" s="12">
        <v>414746.8125</v>
      </c>
      <c r="D41" s="12">
        <v>61428.511700000003</v>
      </c>
      <c r="E41" s="12">
        <v>276782.21879999997</v>
      </c>
      <c r="F41" s="12">
        <v>115909.41409999999</v>
      </c>
      <c r="G41" s="12">
        <v>13475</v>
      </c>
      <c r="H41" s="12">
        <v>119660.63280000001</v>
      </c>
      <c r="I41" s="12">
        <v>147830.82810000001</v>
      </c>
      <c r="J41" s="12">
        <v>78000</v>
      </c>
      <c r="K41" s="12">
        <v>98971.242199999993</v>
      </c>
      <c r="L41" s="12">
        <v>34051.933599999997</v>
      </c>
      <c r="M41" s="12">
        <v>9786.1347999999998</v>
      </c>
      <c r="N41" s="12">
        <v>81160.898400000005</v>
      </c>
      <c r="O41" s="12">
        <v>248157.95310000001</v>
      </c>
      <c r="P41" s="12">
        <v>224657.4063</v>
      </c>
      <c r="Q41" s="12">
        <v>24698.154299999998</v>
      </c>
      <c r="R41" s="12">
        <v>46723.769500000002</v>
      </c>
      <c r="S41" s="12">
        <v>76068.984400000001</v>
      </c>
      <c r="T41" s="12">
        <v>15779.0244</v>
      </c>
      <c r="U41" s="12">
        <v>79285.546900000001</v>
      </c>
      <c r="V41" s="12">
        <v>15432.7363</v>
      </c>
      <c r="W41" s="12">
        <v>280011.4375</v>
      </c>
      <c r="X41" s="12">
        <v>18767.8887</v>
      </c>
      <c r="Y41" s="12">
        <v>163224.3438</v>
      </c>
      <c r="Z41" s="12">
        <v>59654.230499999998</v>
      </c>
      <c r="AA41" s="12">
        <v>18208.1289</v>
      </c>
      <c r="AB41" s="12">
        <v>34385.816400000003</v>
      </c>
      <c r="AC41" s="12">
        <v>16112.569299999999</v>
      </c>
      <c r="AD41" s="12">
        <v>23640.656299999999</v>
      </c>
      <c r="AE41" s="12">
        <v>516257.71879999997</v>
      </c>
      <c r="AF41" s="12">
        <v>874027.6875</v>
      </c>
      <c r="AG41" s="12">
        <v>61987.5</v>
      </c>
      <c r="AH41" s="12">
        <v>378000</v>
      </c>
      <c r="AI41" s="12">
        <v>56580</v>
      </c>
      <c r="AJ41" s="12">
        <v>368158.15629999997</v>
      </c>
      <c r="AK41" s="12">
        <v>54480</v>
      </c>
      <c r="AL41" s="12">
        <v>6535.0141999999996</v>
      </c>
      <c r="AM41" s="12">
        <v>41472.667999999998</v>
      </c>
      <c r="AN41" s="12">
        <v>124951.71090000001</v>
      </c>
      <c r="AO41" s="12">
        <v>22312.5</v>
      </c>
      <c r="AP41" s="12">
        <v>54988.941400000003</v>
      </c>
      <c r="AQ41" s="12">
        <v>33328.515599999999</v>
      </c>
      <c r="AR41" s="12">
        <v>12956.4805</v>
      </c>
      <c r="AS41" s="12">
        <v>58763.796900000001</v>
      </c>
      <c r="AT41" s="12">
        <v>6397798</v>
      </c>
      <c r="AU41" s="13"/>
      <c r="AV41" s="13"/>
      <c r="AW41" s="13"/>
      <c r="AX41" s="13"/>
      <c r="AY41" s="13"/>
      <c r="AZ41" s="13"/>
      <c r="BA41" s="13"/>
      <c r="BB41" s="13"/>
    </row>
    <row r="42" spans="1:54" s="1" customFormat="1">
      <c r="A42" s="6">
        <v>41</v>
      </c>
      <c r="B42" s="11">
        <v>40905</v>
      </c>
      <c r="C42" s="12">
        <v>417719.90629999997</v>
      </c>
      <c r="D42" s="12">
        <v>64285.648399999998</v>
      </c>
      <c r="E42" s="12">
        <v>293007.375</v>
      </c>
      <c r="F42" s="12">
        <v>126727.625</v>
      </c>
      <c r="G42" s="12">
        <v>14014.001</v>
      </c>
      <c r="H42" s="12">
        <v>133631.1563</v>
      </c>
      <c r="I42" s="12">
        <v>148374.32810000001</v>
      </c>
      <c r="J42" s="12">
        <v>90000</v>
      </c>
      <c r="K42" s="12">
        <v>96166.390599999999</v>
      </c>
      <c r="L42" s="12">
        <v>33869.839800000002</v>
      </c>
      <c r="M42" s="12">
        <v>10438.543900000001</v>
      </c>
      <c r="N42" s="12">
        <v>82250.304699999993</v>
      </c>
      <c r="O42" s="12">
        <v>248157.95310000001</v>
      </c>
      <c r="P42" s="12">
        <v>232520.4063</v>
      </c>
      <c r="Q42" s="12">
        <v>27068.1816</v>
      </c>
      <c r="R42" s="12">
        <v>50672.257799999999</v>
      </c>
      <c r="S42" s="12">
        <v>83383.304699999993</v>
      </c>
      <c r="T42" s="12">
        <v>15695.9766</v>
      </c>
      <c r="U42" s="12">
        <v>83372.429699999993</v>
      </c>
      <c r="V42" s="12">
        <v>15181.114299999999</v>
      </c>
      <c r="W42" s="12">
        <v>291977.75</v>
      </c>
      <c r="X42" s="12">
        <v>20921.583999999999</v>
      </c>
      <c r="Y42" s="12">
        <v>166578.25</v>
      </c>
      <c r="Z42" s="12">
        <v>61659.417999999998</v>
      </c>
      <c r="AA42" s="12">
        <v>18379.904299999998</v>
      </c>
      <c r="AB42" s="12">
        <v>36682.515599999999</v>
      </c>
      <c r="AC42" s="12">
        <v>16840.234400000001</v>
      </c>
      <c r="AD42" s="12">
        <v>25629.125</v>
      </c>
      <c r="AE42" s="12">
        <v>559417.5625</v>
      </c>
      <c r="AF42" s="12">
        <v>908303.25</v>
      </c>
      <c r="AG42" s="12">
        <v>63800</v>
      </c>
      <c r="AH42" s="12">
        <v>375600</v>
      </c>
      <c r="AI42" s="12">
        <v>59340</v>
      </c>
      <c r="AJ42" s="12">
        <v>395303.4375</v>
      </c>
      <c r="AK42" s="12">
        <v>57360</v>
      </c>
      <c r="AL42" s="12">
        <v>6780.0771000000004</v>
      </c>
      <c r="AM42" s="12">
        <v>43655.4375</v>
      </c>
      <c r="AN42" s="12">
        <v>119341.63280000001</v>
      </c>
      <c r="AO42" s="12">
        <v>25812.5</v>
      </c>
      <c r="AP42" s="12">
        <v>55945.269500000002</v>
      </c>
      <c r="AQ42" s="12">
        <v>35661.511700000003</v>
      </c>
      <c r="AR42" s="12">
        <v>13947.6875</v>
      </c>
      <c r="AS42" s="12">
        <v>68775.406300000002</v>
      </c>
      <c r="AT42" s="12">
        <v>6591087.5</v>
      </c>
      <c r="AU42" s="13"/>
      <c r="AV42" s="13"/>
      <c r="AW42" s="13"/>
      <c r="AX42" s="13"/>
      <c r="AY42" s="13"/>
      <c r="AZ42" s="13"/>
      <c r="BA42" s="13"/>
      <c r="BB42" s="13"/>
    </row>
    <row r="43" spans="1:54" s="1" customFormat="1">
      <c r="A43" s="6">
        <v>42</v>
      </c>
      <c r="B43" s="11">
        <v>40936</v>
      </c>
      <c r="C43" s="12">
        <v>448937.40629999997</v>
      </c>
      <c r="D43" s="12">
        <v>75357.070300000007</v>
      </c>
      <c r="E43" s="12">
        <v>293007.375</v>
      </c>
      <c r="F43" s="12">
        <v>118613.9688</v>
      </c>
      <c r="G43" s="12">
        <v>14399.001</v>
      </c>
      <c r="H43" s="12">
        <v>134846</v>
      </c>
      <c r="I43" s="12">
        <v>160331.23439999999</v>
      </c>
      <c r="J43" s="12">
        <v>86500</v>
      </c>
      <c r="K43" s="12">
        <v>93762.226599999995</v>
      </c>
      <c r="L43" s="12">
        <v>34416.125</v>
      </c>
      <c r="M43" s="12">
        <v>10683.1973</v>
      </c>
      <c r="N43" s="12">
        <v>85518.531300000002</v>
      </c>
      <c r="O43" s="12">
        <v>263197.8125</v>
      </c>
      <c r="P43" s="12">
        <v>262849.15629999997</v>
      </c>
      <c r="Q43" s="12">
        <v>26693.966799999998</v>
      </c>
      <c r="R43" s="12">
        <v>48171.546900000001</v>
      </c>
      <c r="S43" s="12">
        <v>81554.726599999995</v>
      </c>
      <c r="T43" s="12">
        <v>15197.6914</v>
      </c>
      <c r="U43" s="12">
        <v>93589.640599999999</v>
      </c>
      <c r="V43" s="12">
        <v>14677.874</v>
      </c>
      <c r="W43" s="12">
        <v>308730.5625</v>
      </c>
      <c r="X43" s="12">
        <v>22651.9395</v>
      </c>
      <c r="Y43" s="12">
        <v>171050.1563</v>
      </c>
      <c r="Z43" s="12">
        <v>64165.898399999998</v>
      </c>
      <c r="AA43" s="12">
        <v>19410.5527</v>
      </c>
      <c r="AB43" s="12">
        <v>37993.1875</v>
      </c>
      <c r="AC43" s="12">
        <v>17048.136699999999</v>
      </c>
      <c r="AD43" s="12">
        <v>31373.581999999999</v>
      </c>
      <c r="AE43" s="12">
        <v>587637.4375</v>
      </c>
      <c r="AF43" s="12">
        <v>971141.875</v>
      </c>
      <c r="AG43" s="12">
        <v>63800</v>
      </c>
      <c r="AH43" s="12">
        <v>415200</v>
      </c>
      <c r="AI43" s="12">
        <v>59110</v>
      </c>
      <c r="AJ43" s="12">
        <v>410595.1875</v>
      </c>
      <c r="AK43" s="12">
        <v>61440</v>
      </c>
      <c r="AL43" s="12">
        <v>7433.5785999999998</v>
      </c>
      <c r="AM43" s="12">
        <v>51731.695299999999</v>
      </c>
      <c r="AN43" s="12">
        <v>131071.78909999999</v>
      </c>
      <c r="AO43" s="12">
        <v>25812.5</v>
      </c>
      <c r="AP43" s="12">
        <v>63595.906300000002</v>
      </c>
      <c r="AQ43" s="12">
        <v>34661.656300000002</v>
      </c>
      <c r="AR43" s="12">
        <v>15009.694299999999</v>
      </c>
      <c r="AS43" s="12">
        <v>72692.992199999993</v>
      </c>
      <c r="AT43" s="12">
        <v>6995205.5</v>
      </c>
      <c r="AU43" s="13"/>
      <c r="AV43" s="13"/>
      <c r="AW43" s="13"/>
      <c r="AX43" s="13"/>
      <c r="AY43" s="13"/>
      <c r="AZ43" s="13"/>
      <c r="BA43" s="13"/>
      <c r="BB43" s="13"/>
    </row>
    <row r="44" spans="1:54" s="1" customFormat="1">
      <c r="A44" s="6">
        <v>43</v>
      </c>
      <c r="B44" s="11">
        <v>40967</v>
      </c>
      <c r="C44" s="12">
        <v>475695.25</v>
      </c>
      <c r="D44" s="12">
        <v>75357.070300000007</v>
      </c>
      <c r="E44" s="12">
        <v>345500.5625</v>
      </c>
      <c r="F44" s="12">
        <v>116295.7813</v>
      </c>
      <c r="G44" s="12">
        <v>15015</v>
      </c>
      <c r="H44" s="12">
        <v>153372.125</v>
      </c>
      <c r="I44" s="12">
        <v>176092.60939999999</v>
      </c>
      <c r="J44" s="12">
        <v>88500</v>
      </c>
      <c r="K44" s="12">
        <v>123012.83590000001</v>
      </c>
      <c r="L44" s="12">
        <v>33323.550799999997</v>
      </c>
      <c r="M44" s="12">
        <v>11498.708000000001</v>
      </c>
      <c r="N44" s="12">
        <v>89331.453099999999</v>
      </c>
      <c r="O44" s="12">
        <v>272597.75</v>
      </c>
      <c r="P44" s="12">
        <v>297671.0625</v>
      </c>
      <c r="Q44" s="12">
        <v>28689.777300000002</v>
      </c>
      <c r="R44" s="12">
        <v>49750.941400000003</v>
      </c>
      <c r="S44" s="12">
        <v>78994.710900000005</v>
      </c>
      <c r="T44" s="12">
        <v>17938.2598</v>
      </c>
      <c r="U44" s="12">
        <v>96859.140599999999</v>
      </c>
      <c r="V44" s="12">
        <v>16355.3457</v>
      </c>
      <c r="W44" s="12">
        <v>350612.625</v>
      </c>
      <c r="X44" s="12">
        <v>22494.6348</v>
      </c>
      <c r="Y44" s="12">
        <v>194527.625</v>
      </c>
      <c r="Z44" s="12">
        <v>69178.859400000001</v>
      </c>
      <c r="AA44" s="12">
        <v>20269.425800000001</v>
      </c>
      <c r="AB44" s="12">
        <v>41277.957000000002</v>
      </c>
      <c r="AC44" s="12">
        <v>16840.234400000001</v>
      </c>
      <c r="AD44" s="12">
        <v>30931.7012</v>
      </c>
      <c r="AE44" s="12">
        <v>612537.3125</v>
      </c>
      <c r="AF44" s="12">
        <v>1036836.75</v>
      </c>
      <c r="AG44" s="12">
        <v>61625</v>
      </c>
      <c r="AH44" s="12">
        <v>428400</v>
      </c>
      <c r="AI44" s="12">
        <v>69230</v>
      </c>
      <c r="AJ44" s="12">
        <v>441135.3125</v>
      </c>
      <c r="AK44" s="12">
        <v>72960</v>
      </c>
      <c r="AL44" s="12">
        <v>7270.2030999999997</v>
      </c>
      <c r="AM44" s="12">
        <v>56752.070299999999</v>
      </c>
      <c r="AN44" s="12">
        <v>155042.125</v>
      </c>
      <c r="AO44" s="12">
        <v>26250</v>
      </c>
      <c r="AP44" s="12">
        <v>66225.8125</v>
      </c>
      <c r="AQ44" s="12">
        <v>37994.507799999999</v>
      </c>
      <c r="AR44" s="12">
        <v>14301.6895</v>
      </c>
      <c r="AS44" s="12">
        <v>75740.007800000007</v>
      </c>
      <c r="AT44" s="12">
        <v>7561663</v>
      </c>
      <c r="AU44" s="13"/>
      <c r="AV44" s="13"/>
      <c r="AW44" s="13"/>
      <c r="AX44" s="13"/>
      <c r="AY44" s="13"/>
      <c r="AZ44" s="13"/>
      <c r="BA44" s="13"/>
      <c r="BB44" s="13"/>
    </row>
    <row r="45" spans="1:54" s="1" customFormat="1">
      <c r="A45" s="6">
        <v>44</v>
      </c>
      <c r="B45" s="11">
        <v>40996</v>
      </c>
      <c r="C45" s="12">
        <v>547049.5625</v>
      </c>
      <c r="D45" s="12">
        <v>83214.203099999999</v>
      </c>
      <c r="E45" s="12">
        <v>353135.9375</v>
      </c>
      <c r="F45" s="12">
        <v>134068.5625</v>
      </c>
      <c r="G45" s="12">
        <v>16632</v>
      </c>
      <c r="H45" s="12">
        <v>164001.875</v>
      </c>
      <c r="I45" s="12">
        <v>165222.70310000001</v>
      </c>
      <c r="J45" s="12">
        <v>102000</v>
      </c>
      <c r="K45" s="12">
        <v>131427.39060000001</v>
      </c>
      <c r="L45" s="12">
        <v>38969.039100000002</v>
      </c>
      <c r="M45" s="12">
        <v>11417.1572</v>
      </c>
      <c r="N45" s="12">
        <v>100225.53909999999</v>
      </c>
      <c r="O45" s="12">
        <v>288424.59379999997</v>
      </c>
      <c r="P45" s="12">
        <v>294301.1875</v>
      </c>
      <c r="Q45" s="12">
        <v>32431.921900000001</v>
      </c>
      <c r="R45" s="12">
        <v>48961.246099999997</v>
      </c>
      <c r="S45" s="12">
        <v>89966.203099999999</v>
      </c>
      <c r="T45" s="12">
        <v>17626.847699999998</v>
      </c>
      <c r="U45" s="12">
        <v>95633.078099999999</v>
      </c>
      <c r="V45" s="12">
        <v>14845.6201</v>
      </c>
      <c r="W45" s="12">
        <v>368562.0625</v>
      </c>
      <c r="X45" s="12">
        <v>22345.2461</v>
      </c>
      <c r="Y45" s="12">
        <v>195645.60939999999</v>
      </c>
      <c r="Z45" s="12">
        <v>69178.859400000001</v>
      </c>
      <c r="AA45" s="12">
        <v>19582.328099999999</v>
      </c>
      <c r="AB45" s="12">
        <v>46974.054700000001</v>
      </c>
      <c r="AC45" s="12">
        <v>16528.377</v>
      </c>
      <c r="AD45" s="12">
        <v>33362.050799999997</v>
      </c>
      <c r="AE45" s="12">
        <v>579337.4375</v>
      </c>
      <c r="AF45" s="12">
        <v>1011130.0625</v>
      </c>
      <c r="AG45" s="12">
        <v>59812.5</v>
      </c>
      <c r="AH45" s="12">
        <v>426000</v>
      </c>
      <c r="AI45" s="12">
        <v>70380</v>
      </c>
      <c r="AJ45" s="12">
        <v>486945.5</v>
      </c>
      <c r="AK45" s="12">
        <v>85920</v>
      </c>
      <c r="AL45" s="12">
        <v>7188.5155999999997</v>
      </c>
      <c r="AM45" s="12">
        <v>56206.375</v>
      </c>
      <c r="AN45" s="12">
        <v>147902.01560000001</v>
      </c>
      <c r="AO45" s="12">
        <v>25812.5</v>
      </c>
      <c r="AP45" s="12">
        <v>67660.304699999993</v>
      </c>
      <c r="AQ45" s="12">
        <v>44660.210899999998</v>
      </c>
      <c r="AR45" s="12">
        <v>14230.8887</v>
      </c>
      <c r="AS45" s="12">
        <v>77045.867199999993</v>
      </c>
      <c r="AT45" s="12">
        <v>7792558</v>
      </c>
      <c r="AU45" s="13"/>
      <c r="AV45" s="13"/>
      <c r="AW45" s="13"/>
      <c r="AX45" s="13"/>
      <c r="AY45" s="13"/>
      <c r="AZ45" s="13"/>
      <c r="BA45" s="13"/>
      <c r="BB45" s="13"/>
    </row>
    <row r="46" spans="1:54" s="1" customFormat="1">
      <c r="A46" s="6">
        <v>45</v>
      </c>
      <c r="B46" s="11">
        <v>41027</v>
      </c>
      <c r="C46" s="12">
        <v>544076.4375</v>
      </c>
      <c r="D46" s="12">
        <v>88571.343800000002</v>
      </c>
      <c r="E46" s="12">
        <v>364589</v>
      </c>
      <c r="F46" s="12">
        <v>142182.2188</v>
      </c>
      <c r="G46" s="12">
        <v>18018</v>
      </c>
      <c r="H46" s="12">
        <v>168557.48439999999</v>
      </c>
      <c r="I46" s="12">
        <v>151091.8125</v>
      </c>
      <c r="J46" s="12">
        <v>103000</v>
      </c>
      <c r="K46" s="12">
        <v>152263.45310000001</v>
      </c>
      <c r="L46" s="12">
        <v>44431.988299999997</v>
      </c>
      <c r="M46" s="12">
        <v>11743.362300000001</v>
      </c>
      <c r="N46" s="12">
        <v>109485.50780000001</v>
      </c>
      <c r="O46" s="12">
        <v>315524.875</v>
      </c>
      <c r="P46" s="12">
        <v>343725.8125</v>
      </c>
      <c r="Q46" s="12">
        <v>30810.3262</v>
      </c>
      <c r="R46" s="12">
        <v>52120.035199999998</v>
      </c>
      <c r="S46" s="12">
        <v>98377.671900000001</v>
      </c>
      <c r="T46" s="12">
        <v>18029.287100000001</v>
      </c>
      <c r="U46" s="12">
        <v>89094.070300000007</v>
      </c>
      <c r="V46" s="12">
        <v>15348.862300000001</v>
      </c>
      <c r="W46" s="12">
        <v>391298.03129999997</v>
      </c>
      <c r="X46" s="12">
        <v>21715.8027</v>
      </c>
      <c r="Y46" s="12">
        <v>201235.48439999999</v>
      </c>
      <c r="Z46" s="12">
        <v>79706.070300000007</v>
      </c>
      <c r="AA46" s="12">
        <v>20097.652300000002</v>
      </c>
      <c r="AB46" s="12">
        <v>51011.8125</v>
      </c>
      <c r="AC46" s="12">
        <v>16840.234400000001</v>
      </c>
      <c r="AD46" s="12">
        <v>34024.871099999997</v>
      </c>
      <c r="AE46" s="12">
        <v>589297.4375</v>
      </c>
      <c r="AF46" s="12">
        <v>1002561.1875</v>
      </c>
      <c r="AG46" s="12">
        <v>60537.5</v>
      </c>
      <c r="AH46" s="12">
        <v>420000</v>
      </c>
      <c r="AI46" s="12">
        <v>75670</v>
      </c>
      <c r="AJ46" s="12">
        <v>526002.125</v>
      </c>
      <c r="AK46" s="12">
        <v>91920</v>
      </c>
      <c r="AL46" s="12">
        <v>6861.7646000000004</v>
      </c>
      <c r="AM46" s="12">
        <v>58389.148399999998</v>
      </c>
      <c r="AN46" s="12">
        <v>137701.875</v>
      </c>
      <c r="AO46" s="12">
        <v>26031.25</v>
      </c>
      <c r="AP46" s="12">
        <v>83487.554699999993</v>
      </c>
      <c r="AQ46" s="12">
        <v>42327.214800000002</v>
      </c>
      <c r="AR46" s="12">
        <v>13593.6855</v>
      </c>
      <c r="AS46" s="12">
        <v>74034.867199999993</v>
      </c>
      <c r="AT46" s="12">
        <v>7995344</v>
      </c>
      <c r="AU46" s="13"/>
      <c r="AV46" s="13"/>
      <c r="AW46" s="13"/>
      <c r="AX46" s="13"/>
      <c r="AY46" s="13"/>
      <c r="AZ46" s="13"/>
      <c r="BA46" s="13"/>
      <c r="BB46" s="13"/>
    </row>
    <row r="47" spans="1:54" s="1" customFormat="1">
      <c r="A47" s="6">
        <v>46</v>
      </c>
      <c r="B47" s="11">
        <v>41057</v>
      </c>
      <c r="C47" s="12">
        <v>532184.0625</v>
      </c>
      <c r="D47" s="12">
        <v>80714.203099999999</v>
      </c>
      <c r="E47" s="12">
        <v>343591.71879999997</v>
      </c>
      <c r="F47" s="12">
        <v>138318.5625</v>
      </c>
      <c r="G47" s="12">
        <v>17864</v>
      </c>
      <c r="H47" s="12">
        <v>171594.5625</v>
      </c>
      <c r="I47" s="12">
        <v>122286.5313</v>
      </c>
      <c r="J47" s="12">
        <v>108000</v>
      </c>
      <c r="K47" s="12">
        <v>178200</v>
      </c>
      <c r="L47" s="12">
        <v>45888.773399999998</v>
      </c>
      <c r="M47" s="12">
        <v>10520.0947</v>
      </c>
      <c r="N47" s="12">
        <v>99136.125</v>
      </c>
      <c r="O47" s="12">
        <v>294231.78129999997</v>
      </c>
      <c r="P47" s="12">
        <v>307671.21879999997</v>
      </c>
      <c r="Q47" s="12">
        <v>26943.4434</v>
      </c>
      <c r="R47" s="12">
        <v>54752.359400000001</v>
      </c>
      <c r="S47" s="12">
        <v>96549.093800000002</v>
      </c>
      <c r="T47" s="12">
        <v>16821.968799999999</v>
      </c>
      <c r="U47" s="12">
        <v>74789.976599999995</v>
      </c>
      <c r="V47" s="12">
        <v>13839.137699999999</v>
      </c>
      <c r="W47" s="12">
        <v>370955.34379999997</v>
      </c>
      <c r="X47" s="12">
        <v>19670.1113</v>
      </c>
      <c r="Y47" s="12">
        <v>167696.23439999999</v>
      </c>
      <c r="Z47" s="12">
        <v>71685.335900000005</v>
      </c>
      <c r="AA47" s="12">
        <v>20269.425800000001</v>
      </c>
      <c r="AB47" s="12">
        <v>47050.484400000001</v>
      </c>
      <c r="AC47" s="12">
        <v>16112.569299999999</v>
      </c>
      <c r="AD47" s="12">
        <v>30489.820299999999</v>
      </c>
      <c r="AE47" s="12">
        <v>521237.71879999997</v>
      </c>
      <c r="AF47" s="12">
        <v>894021.8125</v>
      </c>
      <c r="AG47" s="12">
        <v>60175</v>
      </c>
      <c r="AH47" s="12">
        <v>410400</v>
      </c>
      <c r="AI47" s="12">
        <v>65320</v>
      </c>
      <c r="AJ47" s="12">
        <v>476795.5</v>
      </c>
      <c r="AK47" s="12">
        <v>80160</v>
      </c>
      <c r="AL47" s="12">
        <v>6126.5757000000003</v>
      </c>
      <c r="AM47" s="12">
        <v>46929.597699999998</v>
      </c>
      <c r="AN47" s="12">
        <v>115261.5781</v>
      </c>
      <c r="AO47" s="12">
        <v>25593.75</v>
      </c>
      <c r="AP47" s="12">
        <v>77175.6875</v>
      </c>
      <c r="AQ47" s="12">
        <v>34501.042999999998</v>
      </c>
      <c r="AR47" s="12">
        <v>12248.4756</v>
      </c>
      <c r="AS47" s="12">
        <v>64453.882799999999</v>
      </c>
      <c r="AT47" s="12">
        <v>7329931</v>
      </c>
      <c r="AU47" s="13"/>
      <c r="AV47" s="13"/>
      <c r="AW47" s="13"/>
      <c r="AX47" s="13"/>
      <c r="AY47" s="13"/>
      <c r="AZ47" s="13"/>
      <c r="BA47" s="13"/>
      <c r="BB47" s="13"/>
    </row>
    <row r="48" spans="1:54" s="1" customFormat="1">
      <c r="A48" s="6">
        <v>47</v>
      </c>
      <c r="B48" s="11">
        <v>41088</v>
      </c>
      <c r="C48" s="12">
        <v>548536.0625</v>
      </c>
      <c r="D48" s="12">
        <v>85357.054699999993</v>
      </c>
      <c r="E48" s="12">
        <v>365543.40629999997</v>
      </c>
      <c r="F48" s="12">
        <v>150682.23439999999</v>
      </c>
      <c r="G48" s="12">
        <v>18711</v>
      </c>
      <c r="H48" s="12">
        <v>179187.23439999999</v>
      </c>
      <c r="I48" s="12">
        <v>121743.03909999999</v>
      </c>
      <c r="J48" s="12">
        <v>101000</v>
      </c>
      <c r="K48" s="12">
        <v>175725</v>
      </c>
      <c r="L48" s="12">
        <v>50987.527300000002</v>
      </c>
      <c r="M48" s="12">
        <v>10520.0947</v>
      </c>
      <c r="N48" s="12">
        <v>101314.94530000001</v>
      </c>
      <c r="O48" s="12">
        <v>298103.25</v>
      </c>
      <c r="P48" s="12">
        <v>318900.09379999997</v>
      </c>
      <c r="Q48" s="12">
        <v>26693.966799999998</v>
      </c>
      <c r="R48" s="12">
        <v>60543.476600000002</v>
      </c>
      <c r="S48" s="12">
        <v>90697.632800000007</v>
      </c>
      <c r="T48" s="12">
        <v>15373.1865</v>
      </c>
      <c r="U48" s="12">
        <v>73155.218800000002</v>
      </c>
      <c r="V48" s="12">
        <v>13000.4023</v>
      </c>
      <c r="W48" s="12">
        <v>387708.15629999997</v>
      </c>
      <c r="X48" s="12">
        <v>19985.341799999998</v>
      </c>
      <c r="Y48" s="12">
        <v>179993.9688</v>
      </c>
      <c r="Z48" s="12">
        <v>78202.1875</v>
      </c>
      <c r="AA48" s="12">
        <v>19067.0039</v>
      </c>
      <c r="AB48" s="12">
        <v>50689.492200000001</v>
      </c>
      <c r="AC48" s="12">
        <v>14969.0967</v>
      </c>
      <c r="AD48" s="12">
        <v>34687.691400000003</v>
      </c>
      <c r="AE48" s="12">
        <v>557757.5625</v>
      </c>
      <c r="AF48" s="12">
        <v>922584.75</v>
      </c>
      <c r="AG48" s="12">
        <v>63437.5</v>
      </c>
      <c r="AH48" s="12">
        <v>379200</v>
      </c>
      <c r="AI48" s="12">
        <v>75440</v>
      </c>
      <c r="AJ48" s="12">
        <v>498863.125</v>
      </c>
      <c r="AK48" s="12">
        <v>85440</v>
      </c>
      <c r="AL48" s="12">
        <v>6453.3266999999996</v>
      </c>
      <c r="AM48" s="12">
        <v>47147.875</v>
      </c>
      <c r="AN48" s="12">
        <v>117301.60159999999</v>
      </c>
      <c r="AO48" s="12">
        <v>22968.75</v>
      </c>
      <c r="AP48" s="12">
        <v>82339.859400000001</v>
      </c>
      <c r="AQ48" s="12">
        <v>36737.218800000002</v>
      </c>
      <c r="AR48" s="12">
        <v>11328.070299999999</v>
      </c>
      <c r="AS48" s="12">
        <v>66195.875</v>
      </c>
      <c r="AT48" s="12">
        <v>7541754</v>
      </c>
      <c r="AU48" s="13"/>
      <c r="AV48" s="13"/>
      <c r="AW48" s="13"/>
      <c r="AX48" s="13"/>
      <c r="AY48" s="13"/>
      <c r="AZ48" s="13"/>
      <c r="BA48" s="13"/>
      <c r="BB48" s="13"/>
    </row>
    <row r="49" spans="1:54" s="1" customFormat="1">
      <c r="A49" s="6">
        <v>48</v>
      </c>
      <c r="B49" s="11">
        <v>41118</v>
      </c>
      <c r="C49" s="12">
        <v>594619.0625</v>
      </c>
      <c r="D49" s="12">
        <v>97857.046900000001</v>
      </c>
      <c r="E49" s="12">
        <v>374133.21879999997</v>
      </c>
      <c r="F49" s="12">
        <v>153386.79689999999</v>
      </c>
      <c r="G49" s="12">
        <v>21945</v>
      </c>
      <c r="H49" s="12">
        <v>197409.67189999999</v>
      </c>
      <c r="I49" s="12">
        <v>108699.1406</v>
      </c>
      <c r="J49" s="12">
        <v>112500</v>
      </c>
      <c r="K49" s="12">
        <v>148087.5</v>
      </c>
      <c r="L49" s="12">
        <v>55357.886700000003</v>
      </c>
      <c r="M49" s="12">
        <v>9949.2373000000007</v>
      </c>
      <c r="N49" s="12">
        <v>106761.9844</v>
      </c>
      <c r="O49" s="12">
        <v>257452.8125</v>
      </c>
      <c r="P49" s="12">
        <v>305425.4375</v>
      </c>
      <c r="Q49" s="12">
        <v>29687.6816</v>
      </c>
      <c r="R49" s="12">
        <v>57647.917999999998</v>
      </c>
      <c r="S49" s="12">
        <v>88869.054699999993</v>
      </c>
      <c r="T49" s="12">
        <v>16097.5771</v>
      </c>
      <c r="U49" s="12">
        <v>73972.593800000002</v>
      </c>
      <c r="V49" s="12">
        <v>13419.770500000001</v>
      </c>
      <c r="W49" s="12">
        <v>418820.53129999997</v>
      </c>
      <c r="X49" s="12">
        <v>18883.789100000002</v>
      </c>
      <c r="Y49" s="12">
        <v>183347.875</v>
      </c>
      <c r="Z49" s="12">
        <v>78202.1875</v>
      </c>
      <c r="AA49" s="12">
        <v>19754.101600000002</v>
      </c>
      <c r="AB49" s="12">
        <v>56897.058599999997</v>
      </c>
      <c r="AC49" s="12">
        <v>15177.001</v>
      </c>
      <c r="AD49" s="12">
        <v>39106.507799999999</v>
      </c>
      <c r="AE49" s="12">
        <v>504637.78129999997</v>
      </c>
      <c r="AF49" s="12">
        <v>931153.6875</v>
      </c>
      <c r="AG49" s="12">
        <v>69237.5</v>
      </c>
      <c r="AH49" s="12">
        <v>393600</v>
      </c>
      <c r="AI49" s="12">
        <v>78430</v>
      </c>
      <c r="AJ49" s="12">
        <v>544677.0625</v>
      </c>
      <c r="AK49" s="12">
        <v>79200</v>
      </c>
      <c r="AL49" s="12">
        <v>6453.3266999999996</v>
      </c>
      <c r="AM49" s="12">
        <v>43437.160199999998</v>
      </c>
      <c r="AN49" s="12">
        <v>120361.6406</v>
      </c>
      <c r="AO49" s="12">
        <v>24500</v>
      </c>
      <c r="AP49" s="12">
        <v>84348.148400000005</v>
      </c>
      <c r="AQ49" s="12">
        <v>41209.578099999999</v>
      </c>
      <c r="AR49" s="12">
        <v>10761.666999999999</v>
      </c>
      <c r="AS49" s="12">
        <v>67066.875</v>
      </c>
      <c r="AT49" s="12">
        <v>7860440</v>
      </c>
      <c r="AU49" s="13"/>
      <c r="AV49" s="13"/>
      <c r="AW49" s="13"/>
      <c r="AX49" s="13"/>
      <c r="AY49" s="13"/>
      <c r="AZ49" s="13"/>
      <c r="BA49" s="13"/>
      <c r="BB49" s="13"/>
    </row>
    <row r="50" spans="1:54" s="1" customFormat="1">
      <c r="A50" s="6">
        <v>49</v>
      </c>
      <c r="B50" s="11">
        <v>41149</v>
      </c>
      <c r="C50" s="12">
        <v>645161.6875</v>
      </c>
      <c r="D50" s="12">
        <v>96071.335900000005</v>
      </c>
      <c r="E50" s="12">
        <v>358862.46879999997</v>
      </c>
      <c r="F50" s="12">
        <v>159955</v>
      </c>
      <c r="G50" s="12">
        <v>21367.5</v>
      </c>
      <c r="H50" s="12">
        <v>192854.0625</v>
      </c>
      <c r="I50" s="12">
        <v>122286.5313</v>
      </c>
      <c r="J50" s="12">
        <v>104000</v>
      </c>
      <c r="K50" s="12">
        <v>147262.5</v>
      </c>
      <c r="L50" s="12">
        <v>56814.671900000001</v>
      </c>
      <c r="M50" s="12">
        <v>11172.5039</v>
      </c>
      <c r="N50" s="12">
        <v>114932.5469</v>
      </c>
      <c r="O50" s="12">
        <v>245838.4063</v>
      </c>
      <c r="P50" s="12">
        <v>309917</v>
      </c>
      <c r="Q50" s="12">
        <v>30810.3262</v>
      </c>
      <c r="R50" s="12">
        <v>63175.800799999997</v>
      </c>
      <c r="S50" s="12">
        <v>91429.0625</v>
      </c>
      <c r="T50" s="12">
        <v>16339.04</v>
      </c>
      <c r="U50" s="12">
        <v>76833.414099999995</v>
      </c>
      <c r="V50" s="12">
        <v>14174.632799999999</v>
      </c>
      <c r="W50" s="12">
        <v>404460.96879999997</v>
      </c>
      <c r="X50" s="12">
        <v>19355.882799999999</v>
      </c>
      <c r="Y50" s="12">
        <v>232002.625</v>
      </c>
      <c r="Z50" s="12">
        <v>81209.968800000002</v>
      </c>
      <c r="AA50" s="12">
        <v>19754.101600000002</v>
      </c>
      <c r="AB50" s="12">
        <v>53577.144500000002</v>
      </c>
      <c r="AC50" s="12">
        <v>13825.624</v>
      </c>
      <c r="AD50" s="12">
        <v>37559.921900000001</v>
      </c>
      <c r="AE50" s="12">
        <v>494677.8125</v>
      </c>
      <c r="AF50" s="12">
        <v>942578.875</v>
      </c>
      <c r="AG50" s="12">
        <v>67062.5</v>
      </c>
      <c r="AH50" s="12">
        <v>398400</v>
      </c>
      <c r="AI50" s="12">
        <v>78660</v>
      </c>
      <c r="AJ50" s="12">
        <v>509044</v>
      </c>
      <c r="AK50" s="12">
        <v>88800</v>
      </c>
      <c r="AL50" s="12">
        <v>6535.0141999999996</v>
      </c>
      <c r="AM50" s="12">
        <v>44965.101600000002</v>
      </c>
      <c r="AN50" s="12">
        <v>133621.82810000001</v>
      </c>
      <c r="AO50" s="12">
        <v>25593.75</v>
      </c>
      <c r="AP50" s="12">
        <v>85495.742199999993</v>
      </c>
      <c r="AQ50" s="12">
        <v>43126.300799999997</v>
      </c>
      <c r="AR50" s="12">
        <v>10974.0684</v>
      </c>
      <c r="AS50" s="12">
        <v>74905.867199999993</v>
      </c>
      <c r="AT50" s="12">
        <v>8006816.5</v>
      </c>
      <c r="AU50" s="13"/>
      <c r="AV50" s="13"/>
      <c r="AW50" s="13"/>
      <c r="AX50" s="13"/>
      <c r="AY50" s="13"/>
      <c r="AZ50" s="13"/>
      <c r="BA50" s="13"/>
      <c r="BB50" s="13"/>
    </row>
    <row r="51" spans="1:54" s="1" customFormat="1">
      <c r="A51" s="6">
        <v>50</v>
      </c>
      <c r="B51" s="11">
        <v>41180</v>
      </c>
      <c r="C51" s="12">
        <v>636242.375</v>
      </c>
      <c r="D51" s="12">
        <v>113571.3125</v>
      </c>
      <c r="E51" s="12">
        <v>370315.53129999997</v>
      </c>
      <c r="F51" s="12">
        <v>166136.82810000001</v>
      </c>
      <c r="G51" s="12">
        <v>22715</v>
      </c>
      <c r="H51" s="12">
        <v>189816.98439999999</v>
      </c>
      <c r="I51" s="12">
        <v>106525.1563</v>
      </c>
      <c r="J51" s="12">
        <v>153000</v>
      </c>
      <c r="K51" s="12">
        <v>154275</v>
      </c>
      <c r="L51" s="12">
        <v>59728.246099999997</v>
      </c>
      <c r="M51" s="12">
        <v>11090.953100000001</v>
      </c>
      <c r="N51" s="12">
        <v>130728.96090000001</v>
      </c>
      <c r="O51" s="12">
        <v>259388.5625</v>
      </c>
      <c r="P51" s="12">
        <v>318900.09379999997</v>
      </c>
      <c r="Q51" s="12">
        <v>32120.0762</v>
      </c>
      <c r="R51" s="12">
        <v>68440.453099999999</v>
      </c>
      <c r="S51" s="12">
        <v>96914.8125</v>
      </c>
      <c r="T51" s="12">
        <v>16821.968799999999</v>
      </c>
      <c r="U51" s="12">
        <v>87050.632800000007</v>
      </c>
      <c r="V51" s="12">
        <v>15097.2412</v>
      </c>
      <c r="W51" s="12">
        <v>436770</v>
      </c>
      <c r="X51" s="12">
        <v>20169.831999999999</v>
      </c>
      <c r="Y51" s="12">
        <v>255761.9063</v>
      </c>
      <c r="Z51" s="12">
        <v>91235.890599999999</v>
      </c>
      <c r="AA51" s="12">
        <v>20441.2012</v>
      </c>
      <c r="AB51" s="12">
        <v>56248.839800000002</v>
      </c>
      <c r="AC51" s="12">
        <v>13721.671899999999</v>
      </c>
      <c r="AD51" s="12">
        <v>39801.453099999999</v>
      </c>
      <c r="AE51" s="12">
        <v>539497.625</v>
      </c>
      <c r="AF51" s="12">
        <v>939722.5625</v>
      </c>
      <c r="AG51" s="12">
        <v>70325</v>
      </c>
      <c r="AH51" s="12">
        <v>418800</v>
      </c>
      <c r="AI51" s="12">
        <v>87860</v>
      </c>
      <c r="AJ51" s="12">
        <v>571826.125</v>
      </c>
      <c r="AK51" s="12">
        <v>95280</v>
      </c>
      <c r="AL51" s="12">
        <v>6535.0141999999996</v>
      </c>
      <c r="AM51" s="12">
        <v>47366.152300000002</v>
      </c>
      <c r="AN51" s="12">
        <v>133111.8125</v>
      </c>
      <c r="AO51" s="12">
        <v>26250</v>
      </c>
      <c r="AP51" s="12">
        <v>84061.25</v>
      </c>
      <c r="AQ51" s="12">
        <v>48237.566400000003</v>
      </c>
      <c r="AR51" s="12">
        <v>11682.073200000001</v>
      </c>
      <c r="AS51" s="12">
        <v>79260.859400000001</v>
      </c>
      <c r="AT51" s="12">
        <v>8450134</v>
      </c>
      <c r="AU51" s="13"/>
      <c r="AV51" s="13"/>
      <c r="AW51" s="13"/>
      <c r="AX51" s="13"/>
      <c r="AY51" s="13"/>
      <c r="AZ51" s="13"/>
      <c r="BA51" s="13"/>
      <c r="BB51" s="13"/>
    </row>
    <row r="52" spans="1:54" s="1" customFormat="1">
      <c r="A52" s="6">
        <v>51</v>
      </c>
      <c r="B52" s="11">
        <v>41210</v>
      </c>
      <c r="C52" s="12">
        <v>587186.3125</v>
      </c>
      <c r="D52" s="12">
        <v>117142.74219999999</v>
      </c>
      <c r="E52" s="12">
        <v>337865.1875</v>
      </c>
      <c r="F52" s="12">
        <v>164591.375</v>
      </c>
      <c r="G52" s="12">
        <v>21367.5</v>
      </c>
      <c r="H52" s="12">
        <v>180705.7813</v>
      </c>
      <c r="I52" s="12">
        <v>106525.1563</v>
      </c>
      <c r="J52" s="12">
        <v>118000</v>
      </c>
      <c r="K52" s="12">
        <v>154687.5</v>
      </c>
      <c r="L52" s="12">
        <v>55175.789100000002</v>
      </c>
      <c r="M52" s="12">
        <v>10846.299800000001</v>
      </c>
      <c r="N52" s="12">
        <v>154695.9375</v>
      </c>
      <c r="O52" s="12">
        <v>272938.6875</v>
      </c>
      <c r="P52" s="12">
        <v>357078.28129999997</v>
      </c>
      <c r="Q52" s="12">
        <v>36485.914100000002</v>
      </c>
      <c r="R52" s="12">
        <v>68966.914099999995</v>
      </c>
      <c r="S52" s="12">
        <v>104594.85159999999</v>
      </c>
      <c r="T52" s="12">
        <v>17707.333999999999</v>
      </c>
      <c r="U52" s="12">
        <v>87868.007800000007</v>
      </c>
      <c r="V52" s="12">
        <v>16942.458999999999</v>
      </c>
      <c r="W52" s="12">
        <v>428393.5625</v>
      </c>
      <c r="X52" s="12">
        <v>21272.8691</v>
      </c>
      <c r="Y52" s="12">
        <v>252966.7188</v>
      </c>
      <c r="Z52" s="12">
        <v>86222.929699999993</v>
      </c>
      <c r="AA52" s="12">
        <v>23017.824199999999</v>
      </c>
      <c r="AB52" s="12">
        <v>67034.179699999993</v>
      </c>
      <c r="AC52" s="12">
        <v>13929.575199999999</v>
      </c>
      <c r="AD52" s="12">
        <v>43339.363299999997</v>
      </c>
      <c r="AE52" s="12">
        <v>551117.5625</v>
      </c>
      <c r="AF52" s="12">
        <v>908303.25</v>
      </c>
      <c r="AG52" s="12">
        <v>78300</v>
      </c>
      <c r="AH52" s="12">
        <v>448800</v>
      </c>
      <c r="AI52" s="12">
        <v>97980</v>
      </c>
      <c r="AJ52" s="12">
        <v>546391.5625</v>
      </c>
      <c r="AK52" s="12">
        <v>110400</v>
      </c>
      <c r="AL52" s="12">
        <v>6535.0141999999996</v>
      </c>
      <c r="AM52" s="12">
        <v>50422.031300000002</v>
      </c>
      <c r="AN52" s="12">
        <v>136171.85939999999</v>
      </c>
      <c r="AO52" s="12">
        <v>27562.5</v>
      </c>
      <c r="AP52" s="12">
        <v>82626.757800000007</v>
      </c>
      <c r="AQ52" s="12">
        <v>47279.207000000002</v>
      </c>
      <c r="AR52" s="12">
        <v>11328.070299999999</v>
      </c>
      <c r="AS52" s="12">
        <v>80131.851599999995</v>
      </c>
      <c r="AT52" s="12">
        <v>8383180.5</v>
      </c>
      <c r="AU52" s="13"/>
      <c r="AV52" s="13"/>
      <c r="AW52" s="13"/>
      <c r="AX52" s="13"/>
      <c r="AY52" s="13"/>
      <c r="AZ52" s="13"/>
      <c r="BA52" s="13"/>
      <c r="BB52" s="13"/>
    </row>
    <row r="53" spans="1:54" s="1" customFormat="1" ht="12.75">
      <c r="AU53" s="14"/>
      <c r="AV53" s="14"/>
      <c r="AW53" s="14"/>
      <c r="AX53" s="14"/>
      <c r="AY53" s="14"/>
      <c r="AZ53" s="14"/>
      <c r="BA53" s="14"/>
      <c r="BB53" s="14"/>
    </row>
    <row r="55" spans="1:54">
      <c r="B55" s="2" t="s">
        <v>46</v>
      </c>
      <c r="C55" s="15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</row>
    <row r="56" spans="1:54">
      <c r="A56" s="6">
        <v>1</v>
      </c>
      <c r="B56" s="17" t="s">
        <v>1</v>
      </c>
      <c r="C56" s="18" t="s">
        <v>2</v>
      </c>
      <c r="D56" s="18" t="s">
        <v>3</v>
      </c>
      <c r="E56" s="18" t="s">
        <v>4</v>
      </c>
      <c r="F56" s="18" t="s">
        <v>5</v>
      </c>
      <c r="G56" s="18" t="s">
        <v>6</v>
      </c>
      <c r="H56" s="18" t="s">
        <v>7</v>
      </c>
      <c r="I56" s="18" t="s">
        <v>8</v>
      </c>
      <c r="J56" s="18" t="s">
        <v>9</v>
      </c>
      <c r="K56" s="18" t="s">
        <v>10</v>
      </c>
      <c r="L56" s="18" t="s">
        <v>11</v>
      </c>
      <c r="M56" s="18" t="s">
        <v>12</v>
      </c>
      <c r="N56" s="18" t="s">
        <v>13</v>
      </c>
      <c r="O56" s="18" t="s">
        <v>14</v>
      </c>
      <c r="P56" s="18" t="s">
        <v>15</v>
      </c>
      <c r="Q56" s="18" t="s">
        <v>16</v>
      </c>
      <c r="R56" s="18" t="s">
        <v>17</v>
      </c>
      <c r="S56" s="18" t="s">
        <v>18</v>
      </c>
      <c r="T56" s="18" t="s">
        <v>19</v>
      </c>
      <c r="U56" s="18" t="s">
        <v>20</v>
      </c>
      <c r="V56" s="18" t="s">
        <v>21</v>
      </c>
      <c r="W56" s="18" t="s">
        <v>22</v>
      </c>
      <c r="X56" s="18" t="s">
        <v>23</v>
      </c>
      <c r="Y56" s="18" t="s">
        <v>24</v>
      </c>
      <c r="Z56" s="18" t="s">
        <v>25</v>
      </c>
      <c r="AA56" s="18" t="s">
        <v>26</v>
      </c>
      <c r="AB56" s="18" t="s">
        <v>27</v>
      </c>
      <c r="AC56" s="18" t="s">
        <v>28</v>
      </c>
      <c r="AD56" s="18" t="s">
        <v>29</v>
      </c>
      <c r="AE56" s="18" t="s">
        <v>30</v>
      </c>
      <c r="AF56" s="18" t="s">
        <v>31</v>
      </c>
      <c r="AG56" s="18" t="s">
        <v>32</v>
      </c>
      <c r="AH56" s="18" t="s">
        <v>33</v>
      </c>
      <c r="AI56" s="18" t="s">
        <v>34</v>
      </c>
      <c r="AJ56" s="18" t="s">
        <v>35</v>
      </c>
      <c r="AK56" s="18" t="s">
        <v>36</v>
      </c>
      <c r="AL56" s="18" t="s">
        <v>37</v>
      </c>
      <c r="AM56" s="18" t="s">
        <v>38</v>
      </c>
      <c r="AN56" s="18" t="s">
        <v>39</v>
      </c>
      <c r="AO56" s="18" t="s">
        <v>40</v>
      </c>
      <c r="AP56" s="18" t="s">
        <v>41</v>
      </c>
      <c r="AQ56" s="18" t="s">
        <v>42</v>
      </c>
      <c r="AR56" s="18" t="s">
        <v>43</v>
      </c>
      <c r="AS56" s="18" t="s">
        <v>44</v>
      </c>
      <c r="AT56" s="9" t="s">
        <v>45</v>
      </c>
    </row>
    <row r="57" spans="1:54">
      <c r="A57" s="6">
        <v>2</v>
      </c>
      <c r="B57" s="11">
        <v>39719</v>
      </c>
      <c r="C57" s="12">
        <v>74</v>
      </c>
      <c r="D57" s="12">
        <v>33.25</v>
      </c>
      <c r="E57" s="12">
        <v>106</v>
      </c>
      <c r="F57" s="12">
        <v>32</v>
      </c>
      <c r="G57" s="12">
        <v>16.8</v>
      </c>
      <c r="H57" s="12">
        <v>17.399999999999999</v>
      </c>
      <c r="I57" s="12">
        <v>328.61</v>
      </c>
      <c r="J57" s="12">
        <v>20.8</v>
      </c>
      <c r="K57" s="12">
        <v>44</v>
      </c>
      <c r="L57" s="12">
        <v>33</v>
      </c>
      <c r="M57" s="12">
        <v>3.5</v>
      </c>
      <c r="N57" s="12">
        <v>17.3</v>
      </c>
      <c r="O57" s="12">
        <v>4.08</v>
      </c>
      <c r="P57" s="12">
        <v>5.4</v>
      </c>
      <c r="Q57" s="12">
        <v>15.8</v>
      </c>
      <c r="R57" s="12">
        <v>65</v>
      </c>
      <c r="S57" s="12">
        <v>28.25</v>
      </c>
      <c r="T57" s="12">
        <v>15</v>
      </c>
      <c r="U57" s="12">
        <v>4.12</v>
      </c>
      <c r="V57" s="12">
        <v>4.0599999999999996</v>
      </c>
      <c r="W57" s="12">
        <v>64.5</v>
      </c>
      <c r="X57" s="12">
        <v>9.15</v>
      </c>
      <c r="Y57" s="12">
        <v>6.02</v>
      </c>
      <c r="Z57" s="12">
        <v>6.4</v>
      </c>
      <c r="AA57" s="12">
        <v>20.7</v>
      </c>
      <c r="AB57" s="12">
        <v>10.27</v>
      </c>
      <c r="AC57" s="12">
        <v>15.6</v>
      </c>
      <c r="AD57" s="12">
        <v>7.25</v>
      </c>
      <c r="AE57" s="12">
        <v>136</v>
      </c>
      <c r="AF57" s="12">
        <v>236</v>
      </c>
      <c r="AG57" s="12">
        <v>36</v>
      </c>
      <c r="AH57" s="12">
        <v>134</v>
      </c>
      <c r="AI57" s="12">
        <v>167</v>
      </c>
      <c r="AJ57" s="12">
        <v>70.5</v>
      </c>
      <c r="AK57" s="12">
        <v>83</v>
      </c>
      <c r="AL57" s="12">
        <v>1.6099999999999999</v>
      </c>
      <c r="AM57" s="12">
        <v>12.5</v>
      </c>
      <c r="AN57" s="12">
        <v>43.75</v>
      </c>
      <c r="AO57" s="12">
        <v>18.100000000000001</v>
      </c>
      <c r="AP57" s="12">
        <v>18.23</v>
      </c>
      <c r="AQ57" s="12">
        <v>10.9</v>
      </c>
      <c r="AR57" s="12">
        <v>24.55</v>
      </c>
      <c r="AS57" s="12">
        <v>1.04</v>
      </c>
      <c r="AT57" s="12">
        <v>435.25</v>
      </c>
    </row>
    <row r="58" spans="1:54">
      <c r="A58" s="6">
        <v>3</v>
      </c>
      <c r="B58" s="11">
        <v>39749</v>
      </c>
      <c r="C58" s="12">
        <v>62.79</v>
      </c>
      <c r="D58" s="12">
        <v>16</v>
      </c>
      <c r="E58" s="12">
        <v>63.5</v>
      </c>
      <c r="F58" s="12">
        <v>18.2</v>
      </c>
      <c r="G58" s="12">
        <v>11.8</v>
      </c>
      <c r="H58" s="12">
        <v>9.8000000000000007</v>
      </c>
      <c r="I58" s="12">
        <v>147.47999999999999</v>
      </c>
      <c r="J58" s="12">
        <v>16.100000000000001</v>
      </c>
      <c r="K58" s="12">
        <v>34.75</v>
      </c>
      <c r="L58" s="12">
        <v>23.7</v>
      </c>
      <c r="M58" s="12">
        <v>1.81</v>
      </c>
      <c r="N58" s="12">
        <v>7.85</v>
      </c>
      <c r="O58" s="12">
        <v>2.98</v>
      </c>
      <c r="P58" s="12">
        <v>3.98</v>
      </c>
      <c r="Q58" s="12">
        <v>11</v>
      </c>
      <c r="R58" s="12">
        <v>58</v>
      </c>
      <c r="S58" s="12">
        <v>19.5</v>
      </c>
      <c r="T58" s="12">
        <v>10</v>
      </c>
      <c r="U58" s="12">
        <v>2.2200000000000002</v>
      </c>
      <c r="V58" s="12">
        <v>2.2599999999999998</v>
      </c>
      <c r="W58" s="12">
        <v>48.75</v>
      </c>
      <c r="X58" s="12">
        <v>5.2</v>
      </c>
      <c r="Y58" s="12">
        <v>3.63</v>
      </c>
      <c r="Z58" s="12">
        <v>2.92</v>
      </c>
      <c r="AA58" s="12">
        <v>12.3</v>
      </c>
      <c r="AB58" s="12">
        <v>6.18</v>
      </c>
      <c r="AC58" s="12">
        <v>8</v>
      </c>
      <c r="AD58" s="12">
        <v>4.1399999999999997</v>
      </c>
      <c r="AE58" s="12">
        <v>81</v>
      </c>
      <c r="AF58" s="12">
        <v>148</v>
      </c>
      <c r="AG58" s="12">
        <v>28.75</v>
      </c>
      <c r="AH58" s="12">
        <v>99.5</v>
      </c>
      <c r="AI58" s="12">
        <v>108</v>
      </c>
      <c r="AJ58" s="12">
        <v>49.75</v>
      </c>
      <c r="AK58" s="12">
        <v>57.5</v>
      </c>
      <c r="AL58" s="12">
        <v>0.6</v>
      </c>
      <c r="AM58" s="12">
        <v>7.55</v>
      </c>
      <c r="AN58" s="12">
        <v>19.8</v>
      </c>
      <c r="AO58" s="12">
        <v>10.199999999999999</v>
      </c>
      <c r="AP58" s="12">
        <v>15.61</v>
      </c>
      <c r="AQ58" s="12">
        <v>5.25</v>
      </c>
      <c r="AR58" s="12">
        <v>9.4499999999999993</v>
      </c>
      <c r="AS58" s="12">
        <v>0.52</v>
      </c>
      <c r="AT58" s="12">
        <v>273.52</v>
      </c>
    </row>
    <row r="59" spans="1:54">
      <c r="A59" s="6">
        <v>4</v>
      </c>
      <c r="B59" s="11">
        <v>39780</v>
      </c>
      <c r="C59" s="12">
        <v>69.069999999999993</v>
      </c>
      <c r="D59" s="12">
        <v>17.8</v>
      </c>
      <c r="E59" s="12">
        <v>65.5</v>
      </c>
      <c r="F59" s="12">
        <v>15.7</v>
      </c>
      <c r="G59" s="12">
        <v>12.6</v>
      </c>
      <c r="H59" s="12">
        <v>9.5500000000000007</v>
      </c>
      <c r="I59" s="12">
        <v>185.09</v>
      </c>
      <c r="J59" s="12">
        <v>17.600000000000001</v>
      </c>
      <c r="K59" s="12">
        <v>30</v>
      </c>
      <c r="L59" s="12">
        <v>18.8</v>
      </c>
      <c r="M59" s="12">
        <v>1.54</v>
      </c>
      <c r="N59" s="12">
        <v>9.6</v>
      </c>
      <c r="O59" s="12">
        <v>2.8</v>
      </c>
      <c r="P59" s="12">
        <v>5.3</v>
      </c>
      <c r="Q59" s="12">
        <v>10.4</v>
      </c>
      <c r="R59" s="12">
        <v>53.5</v>
      </c>
      <c r="S59" s="12">
        <v>20.399999999999999</v>
      </c>
      <c r="T59" s="12">
        <v>8.5</v>
      </c>
      <c r="U59" s="12">
        <v>1.87</v>
      </c>
      <c r="V59" s="12">
        <v>1.8</v>
      </c>
      <c r="W59" s="12">
        <v>42.5</v>
      </c>
      <c r="X59" s="12">
        <v>5.7</v>
      </c>
      <c r="Y59" s="12">
        <v>3.1</v>
      </c>
      <c r="Z59" s="12">
        <v>3.1</v>
      </c>
      <c r="AA59" s="12">
        <v>10.199999999999999</v>
      </c>
      <c r="AB59" s="12">
        <v>5.86</v>
      </c>
      <c r="AC59" s="12">
        <v>9.25</v>
      </c>
      <c r="AD59" s="12">
        <v>3.52</v>
      </c>
      <c r="AE59" s="12">
        <v>93.5</v>
      </c>
      <c r="AF59" s="12">
        <v>147</v>
      </c>
      <c r="AG59" s="12">
        <v>30.75</v>
      </c>
      <c r="AH59" s="12">
        <v>90</v>
      </c>
      <c r="AI59" s="12">
        <v>109</v>
      </c>
      <c r="AJ59" s="12">
        <v>48</v>
      </c>
      <c r="AK59" s="12">
        <v>62</v>
      </c>
      <c r="AL59" s="12">
        <v>0.66</v>
      </c>
      <c r="AM59" s="12">
        <v>7.55</v>
      </c>
      <c r="AN59" s="12">
        <v>19</v>
      </c>
      <c r="AO59" s="12">
        <v>10.7</v>
      </c>
      <c r="AP59" s="12">
        <v>16.73</v>
      </c>
      <c r="AQ59" s="12">
        <v>6.8</v>
      </c>
      <c r="AR59" s="12">
        <v>11.73</v>
      </c>
      <c r="AS59" s="12">
        <v>0.55000000000000004</v>
      </c>
      <c r="AT59" s="12">
        <v>279.83</v>
      </c>
    </row>
    <row r="60" spans="1:54">
      <c r="A60" s="6">
        <v>5</v>
      </c>
      <c r="B60" s="11">
        <v>39810</v>
      </c>
      <c r="C60" s="12">
        <v>69.959999999999994</v>
      </c>
      <c r="D60" s="12">
        <v>20.6</v>
      </c>
      <c r="E60" s="12">
        <v>68.5</v>
      </c>
      <c r="F60" s="12">
        <v>17.600000000000001</v>
      </c>
      <c r="G60" s="12">
        <v>17</v>
      </c>
      <c r="H60" s="12">
        <v>9.3000000000000007</v>
      </c>
      <c r="I60" s="12">
        <v>223.69</v>
      </c>
      <c r="J60" s="12">
        <v>19.600000000000001</v>
      </c>
      <c r="K60" s="12">
        <v>36.75</v>
      </c>
      <c r="L60" s="12">
        <v>20.7</v>
      </c>
      <c r="M60" s="12">
        <v>1.71</v>
      </c>
      <c r="N60" s="12">
        <v>14.6</v>
      </c>
      <c r="O60" s="12">
        <v>3.08</v>
      </c>
      <c r="P60" s="12">
        <v>6.1</v>
      </c>
      <c r="Q60" s="12">
        <v>12</v>
      </c>
      <c r="R60" s="12">
        <v>66.5</v>
      </c>
      <c r="S60" s="12">
        <v>22.2</v>
      </c>
      <c r="T60" s="12">
        <v>10.7</v>
      </c>
      <c r="U60" s="12">
        <v>2.16</v>
      </c>
      <c r="V60" s="12">
        <v>2.2000000000000002</v>
      </c>
      <c r="W60" s="12">
        <v>45.75</v>
      </c>
      <c r="X60" s="12">
        <v>5.8</v>
      </c>
      <c r="Y60" s="12">
        <v>3.67</v>
      </c>
      <c r="Z60" s="12">
        <v>3.84</v>
      </c>
      <c r="AA60" s="12">
        <v>13</v>
      </c>
      <c r="AB60" s="12">
        <v>7.14</v>
      </c>
      <c r="AC60" s="12">
        <v>11.3</v>
      </c>
      <c r="AD60" s="12">
        <v>4.5999999999999996</v>
      </c>
      <c r="AE60" s="12">
        <v>102</v>
      </c>
      <c r="AF60" s="12">
        <v>172</v>
      </c>
      <c r="AG60" s="12">
        <v>43.25</v>
      </c>
      <c r="AH60" s="12">
        <v>104</v>
      </c>
      <c r="AI60" s="12">
        <v>130</v>
      </c>
      <c r="AJ60" s="12">
        <v>49</v>
      </c>
      <c r="AK60" s="12">
        <v>68</v>
      </c>
      <c r="AL60" s="12">
        <v>1.1200000000000001</v>
      </c>
      <c r="AM60" s="12">
        <v>7.85</v>
      </c>
      <c r="AN60" s="12">
        <v>23.5</v>
      </c>
      <c r="AO60" s="12">
        <v>11.9</v>
      </c>
      <c r="AP60" s="12">
        <v>18.04</v>
      </c>
      <c r="AQ60" s="12">
        <v>7.05</v>
      </c>
      <c r="AR60" s="12">
        <v>15.27</v>
      </c>
      <c r="AS60" s="12">
        <v>0.61</v>
      </c>
      <c r="AT60" s="12">
        <v>313.79000000000002</v>
      </c>
    </row>
    <row r="61" spans="1:54">
      <c r="A61" s="6">
        <v>6</v>
      </c>
      <c r="B61" s="11">
        <v>39841</v>
      </c>
      <c r="C61" s="12">
        <v>67.72</v>
      </c>
      <c r="D61" s="12">
        <v>18.5</v>
      </c>
      <c r="E61" s="12">
        <v>74.5</v>
      </c>
      <c r="F61" s="12">
        <v>17.5</v>
      </c>
      <c r="G61" s="12">
        <v>16.3</v>
      </c>
      <c r="H61" s="12">
        <v>9.15</v>
      </c>
      <c r="I61" s="12">
        <v>229.63</v>
      </c>
      <c r="J61" s="12">
        <v>20</v>
      </c>
      <c r="K61" s="12">
        <v>39.5</v>
      </c>
      <c r="L61" s="12">
        <v>21.5</v>
      </c>
      <c r="M61" s="12">
        <v>1.58</v>
      </c>
      <c r="N61" s="12">
        <v>13.5</v>
      </c>
      <c r="O61" s="12">
        <v>3.34</v>
      </c>
      <c r="P61" s="12">
        <v>5.65</v>
      </c>
      <c r="Q61" s="12">
        <v>9.6</v>
      </c>
      <c r="R61" s="12">
        <v>69</v>
      </c>
      <c r="S61" s="12">
        <v>23.6</v>
      </c>
      <c r="T61" s="12">
        <v>11</v>
      </c>
      <c r="U61" s="12">
        <v>2.02</v>
      </c>
      <c r="V61" s="12">
        <v>2.7</v>
      </c>
      <c r="W61" s="12">
        <v>47</v>
      </c>
      <c r="X61" s="12">
        <v>6.1</v>
      </c>
      <c r="Y61" s="12">
        <v>3.89</v>
      </c>
      <c r="Z61" s="12">
        <v>3.32</v>
      </c>
      <c r="AA61" s="12">
        <v>12.5</v>
      </c>
      <c r="AB61" s="12">
        <v>6.5</v>
      </c>
      <c r="AC61" s="12">
        <v>11</v>
      </c>
      <c r="AD61" s="12">
        <v>4.5</v>
      </c>
      <c r="AE61" s="12">
        <v>101</v>
      </c>
      <c r="AF61" s="12">
        <v>167</v>
      </c>
      <c r="AG61" s="12">
        <v>39.75</v>
      </c>
      <c r="AH61" s="12">
        <v>105</v>
      </c>
      <c r="AI61" s="12">
        <v>132</v>
      </c>
      <c r="AJ61" s="12">
        <v>54</v>
      </c>
      <c r="AK61" s="12">
        <v>69</v>
      </c>
      <c r="AL61" s="12">
        <v>1.07</v>
      </c>
      <c r="AM61" s="12">
        <v>7.1</v>
      </c>
      <c r="AN61" s="12">
        <v>25.5</v>
      </c>
      <c r="AO61" s="12">
        <v>13.1</v>
      </c>
      <c r="AP61" s="12">
        <v>18.32</v>
      </c>
      <c r="AQ61" s="12">
        <v>7.2</v>
      </c>
      <c r="AR61" s="12">
        <v>16.18</v>
      </c>
      <c r="AS61" s="12">
        <v>0.56999999999999995</v>
      </c>
      <c r="AT61" s="12">
        <v>312.51</v>
      </c>
    </row>
    <row r="62" spans="1:54">
      <c r="A62" s="6">
        <v>7</v>
      </c>
      <c r="B62" s="11">
        <v>39872</v>
      </c>
      <c r="C62" s="12">
        <v>72.209999999999994</v>
      </c>
      <c r="D62" s="12">
        <v>16.100000000000001</v>
      </c>
      <c r="E62" s="12">
        <v>74.5</v>
      </c>
      <c r="F62" s="12">
        <v>17.100000000000001</v>
      </c>
      <c r="G62" s="12">
        <v>15.8</v>
      </c>
      <c r="H62" s="12">
        <v>8.85</v>
      </c>
      <c r="I62" s="12">
        <v>209.83</v>
      </c>
      <c r="J62" s="12">
        <v>19.3</v>
      </c>
      <c r="K62" s="12">
        <v>38.75</v>
      </c>
      <c r="L62" s="12">
        <v>21.2</v>
      </c>
      <c r="M62" s="12">
        <v>1.22</v>
      </c>
      <c r="N62" s="12">
        <v>12.4</v>
      </c>
      <c r="O62" s="12">
        <v>3.38</v>
      </c>
      <c r="P62" s="12">
        <v>6.05</v>
      </c>
      <c r="Q62" s="12">
        <v>10.6</v>
      </c>
      <c r="R62" s="12">
        <v>71</v>
      </c>
      <c r="S62" s="12">
        <v>20.8</v>
      </c>
      <c r="T62" s="12">
        <v>11.3</v>
      </c>
      <c r="U62" s="12">
        <v>1.87</v>
      </c>
      <c r="V62" s="12">
        <v>2.3199999999999998</v>
      </c>
      <c r="W62" s="12">
        <v>44.5</v>
      </c>
      <c r="X62" s="12">
        <v>6.25</v>
      </c>
      <c r="Y62" s="12">
        <v>3.89</v>
      </c>
      <c r="Z62" s="12">
        <v>2.7</v>
      </c>
      <c r="AA62" s="12">
        <v>13.3</v>
      </c>
      <c r="AB62" s="12">
        <v>5.91</v>
      </c>
      <c r="AC62" s="12">
        <v>10.6</v>
      </c>
      <c r="AD62" s="12">
        <v>3.94</v>
      </c>
      <c r="AE62" s="12">
        <v>89</v>
      </c>
      <c r="AF62" s="12">
        <v>156</v>
      </c>
      <c r="AG62" s="12">
        <v>38</v>
      </c>
      <c r="AH62" s="12">
        <v>100</v>
      </c>
      <c r="AI62" s="12">
        <v>134</v>
      </c>
      <c r="AJ62" s="12">
        <v>56</v>
      </c>
      <c r="AK62" s="12">
        <v>69.5</v>
      </c>
      <c r="AL62" s="12">
        <v>0.82</v>
      </c>
      <c r="AM62" s="12">
        <v>7.65</v>
      </c>
      <c r="AN62" s="12">
        <v>24</v>
      </c>
      <c r="AO62" s="12">
        <v>12.5</v>
      </c>
      <c r="AP62" s="12">
        <v>18.04</v>
      </c>
      <c r="AQ62" s="12">
        <v>8.0500000000000007</v>
      </c>
      <c r="AR62" s="12">
        <v>13.7</v>
      </c>
      <c r="AS62" s="12">
        <v>0.49</v>
      </c>
      <c r="AT62" s="12">
        <v>299.58</v>
      </c>
    </row>
    <row r="63" spans="1:54">
      <c r="A63" s="6">
        <v>8</v>
      </c>
      <c r="B63" s="11">
        <v>39900</v>
      </c>
      <c r="C63" s="12">
        <v>74.900000000000006</v>
      </c>
      <c r="D63" s="12">
        <v>15.8</v>
      </c>
      <c r="E63" s="12">
        <v>76.5</v>
      </c>
      <c r="F63" s="12">
        <v>16.899999999999999</v>
      </c>
      <c r="G63" s="12">
        <v>15.9</v>
      </c>
      <c r="H63" s="12">
        <v>8.9499999999999993</v>
      </c>
      <c r="I63" s="12">
        <v>221.71</v>
      </c>
      <c r="J63" s="12">
        <v>18.5</v>
      </c>
      <c r="K63" s="12">
        <v>41.25</v>
      </c>
      <c r="L63" s="12">
        <v>17.899999999999999</v>
      </c>
      <c r="M63" s="12">
        <v>1.32</v>
      </c>
      <c r="N63" s="12">
        <v>12.8</v>
      </c>
      <c r="O63" s="12">
        <v>3.36</v>
      </c>
      <c r="P63" s="12">
        <v>6.25</v>
      </c>
      <c r="Q63" s="12">
        <v>9.4</v>
      </c>
      <c r="R63" s="12">
        <v>67.5</v>
      </c>
      <c r="S63" s="12">
        <v>21</v>
      </c>
      <c r="T63" s="12">
        <v>9.9499999999999993</v>
      </c>
      <c r="U63" s="12">
        <v>1.92</v>
      </c>
      <c r="V63" s="12">
        <v>2.06</v>
      </c>
      <c r="W63" s="12">
        <v>46.5</v>
      </c>
      <c r="X63" s="12">
        <v>6.55</v>
      </c>
      <c r="Y63" s="12">
        <v>4.25</v>
      </c>
      <c r="Z63" s="12">
        <v>3.06</v>
      </c>
      <c r="AA63" s="12">
        <v>13.1</v>
      </c>
      <c r="AB63" s="12">
        <v>5.82</v>
      </c>
      <c r="AC63" s="12">
        <v>10.3</v>
      </c>
      <c r="AD63" s="12">
        <v>4.16</v>
      </c>
      <c r="AE63" s="12">
        <v>100</v>
      </c>
      <c r="AF63" s="12">
        <v>160</v>
      </c>
      <c r="AG63" s="12">
        <v>40</v>
      </c>
      <c r="AH63" s="12">
        <v>101</v>
      </c>
      <c r="AI63" s="12">
        <v>128</v>
      </c>
      <c r="AJ63" s="12">
        <v>55.5</v>
      </c>
      <c r="AK63" s="12">
        <v>67</v>
      </c>
      <c r="AL63" s="12">
        <v>0.87</v>
      </c>
      <c r="AM63" s="12">
        <v>9.15</v>
      </c>
      <c r="AN63" s="12">
        <v>26.5</v>
      </c>
      <c r="AO63" s="12">
        <v>12.7</v>
      </c>
      <c r="AP63" s="12">
        <v>18.88</v>
      </c>
      <c r="AQ63" s="12">
        <v>9.8000000000000007</v>
      </c>
      <c r="AR63" s="12">
        <v>13.1</v>
      </c>
      <c r="AS63" s="12">
        <v>0.45</v>
      </c>
      <c r="AT63" s="12">
        <v>307.95999999999998</v>
      </c>
    </row>
    <row r="64" spans="1:54">
      <c r="A64" s="6">
        <v>9</v>
      </c>
      <c r="B64" s="11">
        <v>39931</v>
      </c>
      <c r="C64" s="12">
        <v>69.739999999999995</v>
      </c>
      <c r="D64" s="12">
        <v>18.100000000000001</v>
      </c>
      <c r="E64" s="12">
        <v>78.75</v>
      </c>
      <c r="F64" s="12">
        <v>19.600000000000001</v>
      </c>
      <c r="G64" s="12">
        <v>15.4</v>
      </c>
      <c r="H64" s="12">
        <v>10.1</v>
      </c>
      <c r="I64" s="12">
        <v>265.26</v>
      </c>
      <c r="J64" s="12">
        <v>18.7</v>
      </c>
      <c r="K64" s="12">
        <v>40</v>
      </c>
      <c r="L64" s="12">
        <v>23.6</v>
      </c>
      <c r="M64" s="12">
        <v>1.9300000000000002</v>
      </c>
      <c r="N64" s="12">
        <v>13.5</v>
      </c>
      <c r="O64" s="12">
        <v>3.22</v>
      </c>
      <c r="P64" s="12">
        <v>6.05</v>
      </c>
      <c r="Q64" s="12">
        <v>11.3</v>
      </c>
      <c r="R64" s="12">
        <v>66.25</v>
      </c>
      <c r="S64" s="12">
        <v>23.2</v>
      </c>
      <c r="T64" s="12">
        <v>11.8</v>
      </c>
      <c r="U64" s="12">
        <v>2.84</v>
      </c>
      <c r="V64" s="12">
        <v>2.34</v>
      </c>
      <c r="W64" s="12">
        <v>51.25</v>
      </c>
      <c r="X64" s="12">
        <v>7.5</v>
      </c>
      <c r="Y64" s="12">
        <v>4.99</v>
      </c>
      <c r="Z64" s="12">
        <v>3.7</v>
      </c>
      <c r="AA64" s="12">
        <v>13.8</v>
      </c>
      <c r="AB64" s="12">
        <v>5.82</v>
      </c>
      <c r="AC64" s="12">
        <v>12.4</v>
      </c>
      <c r="AD64" s="12">
        <v>4.92</v>
      </c>
      <c r="AE64" s="12">
        <v>98.25</v>
      </c>
      <c r="AF64" s="12">
        <v>181</v>
      </c>
      <c r="AG64" s="12">
        <v>37.5</v>
      </c>
      <c r="AH64" s="12">
        <v>108.5</v>
      </c>
      <c r="AI64" s="12">
        <v>136.5</v>
      </c>
      <c r="AJ64" s="12">
        <v>58.5</v>
      </c>
      <c r="AK64" s="12">
        <v>67</v>
      </c>
      <c r="AL64" s="12">
        <v>1.05</v>
      </c>
      <c r="AM64" s="12">
        <v>11.5</v>
      </c>
      <c r="AN64" s="12">
        <v>30.75</v>
      </c>
      <c r="AO64" s="12">
        <v>15.9</v>
      </c>
      <c r="AP64" s="12">
        <v>19.63</v>
      </c>
      <c r="AQ64" s="12">
        <v>10.7</v>
      </c>
      <c r="AR64" s="12">
        <v>15.8</v>
      </c>
      <c r="AS64" s="12">
        <v>0.52</v>
      </c>
      <c r="AT64" s="12">
        <v>331.76</v>
      </c>
    </row>
    <row r="65" spans="1:46">
      <c r="A65" s="6">
        <v>10</v>
      </c>
      <c r="B65" s="11">
        <v>39961</v>
      </c>
      <c r="C65" s="12">
        <v>72.430000000000007</v>
      </c>
      <c r="D65" s="12">
        <v>23.1</v>
      </c>
      <c r="E65" s="12">
        <v>88.75</v>
      </c>
      <c r="F65" s="12">
        <v>20.399999999999999</v>
      </c>
      <c r="G65" s="12">
        <v>15.8</v>
      </c>
      <c r="H65" s="12">
        <v>11.8</v>
      </c>
      <c r="I65" s="12">
        <v>307.82</v>
      </c>
      <c r="J65" s="12">
        <v>19.7</v>
      </c>
      <c r="K65" s="12">
        <v>40.25</v>
      </c>
      <c r="L65" s="12">
        <v>27.75</v>
      </c>
      <c r="M65" s="12">
        <v>2.42</v>
      </c>
      <c r="N65" s="12">
        <v>17.5</v>
      </c>
      <c r="O65" s="12">
        <v>4.24</v>
      </c>
      <c r="P65" s="12">
        <v>7.45</v>
      </c>
      <c r="Q65" s="12">
        <v>14.6</v>
      </c>
      <c r="R65" s="12">
        <v>69.5</v>
      </c>
      <c r="S65" s="12">
        <v>28</v>
      </c>
      <c r="T65" s="12">
        <v>14.9</v>
      </c>
      <c r="U65" s="12">
        <v>3.7199999999999998</v>
      </c>
      <c r="V65" s="12">
        <v>2.9</v>
      </c>
      <c r="W65" s="12">
        <v>55.75</v>
      </c>
      <c r="X65" s="12">
        <v>8.8000000000000007</v>
      </c>
      <c r="Y65" s="12">
        <v>6.73</v>
      </c>
      <c r="Z65" s="12">
        <v>5.05</v>
      </c>
      <c r="AA65" s="12">
        <v>17.7</v>
      </c>
      <c r="AB65" s="12">
        <v>7.14</v>
      </c>
      <c r="AC65" s="12">
        <v>16.8</v>
      </c>
      <c r="AD65" s="12">
        <v>7.4</v>
      </c>
      <c r="AE65" s="12">
        <v>125</v>
      </c>
      <c r="AF65" s="12">
        <v>217</v>
      </c>
      <c r="AG65" s="12">
        <v>37.75</v>
      </c>
      <c r="AH65" s="12">
        <v>131.5</v>
      </c>
      <c r="AI65" s="12">
        <v>161</v>
      </c>
      <c r="AJ65" s="12">
        <v>67</v>
      </c>
      <c r="AK65" s="12">
        <v>72</v>
      </c>
      <c r="AL65" s="12">
        <v>1.34</v>
      </c>
      <c r="AM65" s="12">
        <v>15</v>
      </c>
      <c r="AN65" s="12">
        <v>40.25</v>
      </c>
      <c r="AO65" s="12">
        <v>18</v>
      </c>
      <c r="AP65" s="12">
        <v>21.87</v>
      </c>
      <c r="AQ65" s="12">
        <v>12.9</v>
      </c>
      <c r="AR65" s="12">
        <v>20.8</v>
      </c>
      <c r="AS65" s="12">
        <v>0.75</v>
      </c>
      <c r="AT65" s="12">
        <v>394.84</v>
      </c>
    </row>
    <row r="66" spans="1:46">
      <c r="A66" s="6">
        <v>11</v>
      </c>
      <c r="B66" s="11">
        <v>39992</v>
      </c>
      <c r="C66" s="12">
        <v>79.83</v>
      </c>
      <c r="D66" s="12">
        <v>28.25</v>
      </c>
      <c r="E66" s="12">
        <v>106</v>
      </c>
      <c r="F66" s="12">
        <v>22.4</v>
      </c>
      <c r="G66" s="12">
        <v>16.7</v>
      </c>
      <c r="H66" s="12">
        <v>15</v>
      </c>
      <c r="I66" s="12">
        <v>334.55</v>
      </c>
      <c r="J66" s="12">
        <v>20.8</v>
      </c>
      <c r="K66" s="12">
        <v>41.25</v>
      </c>
      <c r="L66" s="12">
        <v>26.25</v>
      </c>
      <c r="M66" s="12">
        <v>2.2200000000000002</v>
      </c>
      <c r="N66" s="12">
        <v>19.3</v>
      </c>
      <c r="O66" s="12">
        <v>4.68</v>
      </c>
      <c r="P66" s="12">
        <v>8.65</v>
      </c>
      <c r="Q66" s="12">
        <v>13.1</v>
      </c>
      <c r="R66" s="12">
        <v>76.25</v>
      </c>
      <c r="S66" s="12">
        <v>32.25</v>
      </c>
      <c r="T66" s="12">
        <v>16</v>
      </c>
      <c r="U66" s="12">
        <v>3.26</v>
      </c>
      <c r="V66" s="12">
        <v>2.8</v>
      </c>
      <c r="W66" s="12">
        <v>66.25</v>
      </c>
      <c r="X66" s="12">
        <v>9.8000000000000007</v>
      </c>
      <c r="Y66" s="12">
        <v>7.9</v>
      </c>
      <c r="Z66" s="12">
        <v>5.25</v>
      </c>
      <c r="AA66" s="12">
        <v>18.2</v>
      </c>
      <c r="AB66" s="12">
        <v>7.27</v>
      </c>
      <c r="AC66" s="12">
        <v>15.8</v>
      </c>
      <c r="AD66" s="12">
        <v>8.4499999999999993</v>
      </c>
      <c r="AE66" s="12">
        <v>133</v>
      </c>
      <c r="AF66" s="12">
        <v>237</v>
      </c>
      <c r="AG66" s="12">
        <v>37.5</v>
      </c>
      <c r="AH66" s="12">
        <v>152</v>
      </c>
      <c r="AI66" s="12">
        <v>171</v>
      </c>
      <c r="AJ66" s="12">
        <v>74</v>
      </c>
      <c r="AK66" s="12">
        <v>72.75</v>
      </c>
      <c r="AL66" s="12">
        <v>1.56</v>
      </c>
      <c r="AM66" s="12">
        <v>14.6</v>
      </c>
      <c r="AN66" s="12">
        <v>35</v>
      </c>
      <c r="AO66" s="12">
        <v>17.100000000000001</v>
      </c>
      <c r="AP66" s="12">
        <v>22.34</v>
      </c>
      <c r="AQ66" s="12">
        <v>13.3</v>
      </c>
      <c r="AR66" s="12">
        <v>21.6</v>
      </c>
      <c r="AS66" s="12">
        <v>0.84</v>
      </c>
      <c r="AT66" s="12">
        <v>429.43</v>
      </c>
    </row>
    <row r="67" spans="1:46">
      <c r="A67" s="6">
        <v>12</v>
      </c>
      <c r="B67" s="11">
        <v>40022</v>
      </c>
      <c r="C67" s="12">
        <v>79.83</v>
      </c>
      <c r="D67" s="12">
        <v>31.5</v>
      </c>
      <c r="E67" s="12">
        <v>115</v>
      </c>
      <c r="F67" s="12">
        <v>23.6</v>
      </c>
      <c r="G67" s="12">
        <v>17.100000000000001</v>
      </c>
      <c r="H67" s="12">
        <v>18.3</v>
      </c>
      <c r="I67" s="12">
        <v>337.52</v>
      </c>
      <c r="J67" s="12">
        <v>20</v>
      </c>
      <c r="K67" s="12">
        <v>46.5</v>
      </c>
      <c r="L67" s="12">
        <v>26</v>
      </c>
      <c r="M67" s="12">
        <v>2.56</v>
      </c>
      <c r="N67" s="12">
        <v>18.3</v>
      </c>
      <c r="O67" s="12">
        <v>5.0999999999999996</v>
      </c>
      <c r="P67" s="12">
        <v>8.1</v>
      </c>
      <c r="Q67" s="12">
        <v>14.5</v>
      </c>
      <c r="R67" s="12">
        <v>75.25</v>
      </c>
      <c r="S67" s="12">
        <v>30</v>
      </c>
      <c r="T67" s="12">
        <v>17.7</v>
      </c>
      <c r="U67" s="12">
        <v>3.44</v>
      </c>
      <c r="V67" s="12">
        <v>2.74</v>
      </c>
      <c r="W67" s="12">
        <v>72</v>
      </c>
      <c r="X67" s="12">
        <v>9.9499999999999993</v>
      </c>
      <c r="Y67" s="12">
        <v>8</v>
      </c>
      <c r="Z67" s="12">
        <v>5.4</v>
      </c>
      <c r="AA67" s="12">
        <v>19</v>
      </c>
      <c r="AB67" s="12">
        <v>7.59</v>
      </c>
      <c r="AC67" s="12">
        <v>16.399999999999999</v>
      </c>
      <c r="AD67" s="12">
        <v>9.8000000000000007</v>
      </c>
      <c r="AE67" s="12">
        <v>139.5</v>
      </c>
      <c r="AF67" s="12">
        <v>238</v>
      </c>
      <c r="AG67" s="12">
        <v>37.5</v>
      </c>
      <c r="AH67" s="12">
        <v>174</v>
      </c>
      <c r="AI67" s="12">
        <v>177</v>
      </c>
      <c r="AJ67" s="12">
        <v>78</v>
      </c>
      <c r="AK67" s="12">
        <v>73</v>
      </c>
      <c r="AL67" s="12">
        <v>1.74</v>
      </c>
      <c r="AM67" s="12">
        <v>13.8</v>
      </c>
      <c r="AN67" s="12">
        <v>38</v>
      </c>
      <c r="AO67" s="12">
        <v>18.600000000000001</v>
      </c>
      <c r="AP67" s="12">
        <v>22.99</v>
      </c>
      <c r="AQ67" s="12">
        <v>13.7</v>
      </c>
      <c r="AR67" s="12">
        <v>22.9</v>
      </c>
      <c r="AS67" s="12">
        <v>0.82</v>
      </c>
      <c r="AT67" s="12">
        <v>448.58</v>
      </c>
    </row>
    <row r="68" spans="1:46">
      <c r="A68" s="6">
        <v>13</v>
      </c>
      <c r="B68" s="11">
        <v>40053</v>
      </c>
      <c r="C68" s="12">
        <v>77.59</v>
      </c>
      <c r="D68" s="12">
        <v>37.5</v>
      </c>
      <c r="E68" s="12">
        <v>112</v>
      </c>
      <c r="F68" s="12">
        <v>24.7</v>
      </c>
      <c r="G68" s="12">
        <v>18.600000000000001</v>
      </c>
      <c r="H68" s="12">
        <v>18.100000000000001</v>
      </c>
      <c r="I68" s="12">
        <v>401.85</v>
      </c>
      <c r="J68" s="12">
        <v>18.7</v>
      </c>
      <c r="K68" s="12">
        <v>45</v>
      </c>
      <c r="L68" s="12">
        <v>26.75</v>
      </c>
      <c r="M68" s="12">
        <v>3.52</v>
      </c>
      <c r="N68" s="12">
        <v>20.8</v>
      </c>
      <c r="O68" s="12">
        <v>5.85</v>
      </c>
      <c r="P68" s="12">
        <v>8.35</v>
      </c>
      <c r="Q68" s="12">
        <v>17.7</v>
      </c>
      <c r="R68" s="12">
        <v>78</v>
      </c>
      <c r="S68" s="12">
        <v>31.5</v>
      </c>
      <c r="T68" s="12">
        <v>19.7</v>
      </c>
      <c r="U68" s="12">
        <v>3.9</v>
      </c>
      <c r="V68" s="12">
        <v>2.86</v>
      </c>
      <c r="W68" s="12">
        <v>73</v>
      </c>
      <c r="X68" s="12">
        <v>12.7</v>
      </c>
      <c r="Y68" s="12">
        <v>7.9</v>
      </c>
      <c r="Z68" s="12">
        <v>6.05</v>
      </c>
      <c r="AA68" s="12">
        <v>19.399999999999999</v>
      </c>
      <c r="AB68" s="12">
        <v>9.64</v>
      </c>
      <c r="AC68" s="12">
        <v>16.600000000000001</v>
      </c>
      <c r="AD68" s="12">
        <v>9.9</v>
      </c>
      <c r="AE68" s="12">
        <v>142</v>
      </c>
      <c r="AF68" s="12">
        <v>247</v>
      </c>
      <c r="AG68" s="12">
        <v>37.25</v>
      </c>
      <c r="AH68" s="12">
        <v>194.5</v>
      </c>
      <c r="AI68" s="12">
        <v>213</v>
      </c>
      <c r="AJ68" s="12">
        <v>76.75</v>
      </c>
      <c r="AK68" s="12">
        <v>70.5</v>
      </c>
      <c r="AL68" s="12">
        <v>1.79</v>
      </c>
      <c r="AM68" s="12">
        <v>20.100000000000001</v>
      </c>
      <c r="AN68" s="12">
        <v>40.75</v>
      </c>
      <c r="AO68" s="12">
        <v>18</v>
      </c>
      <c r="AP68" s="12">
        <v>24.54</v>
      </c>
      <c r="AQ68" s="12">
        <v>14.3</v>
      </c>
      <c r="AR68" s="12">
        <v>23.1</v>
      </c>
      <c r="AS68" s="12">
        <v>1.06</v>
      </c>
      <c r="AT68" s="12">
        <v>470.69</v>
      </c>
    </row>
    <row r="69" spans="1:46">
      <c r="A69" s="6">
        <v>14</v>
      </c>
      <c r="B69" s="11">
        <v>40084</v>
      </c>
      <c r="C69" s="12">
        <v>83.64</v>
      </c>
      <c r="D69" s="12">
        <v>41.75</v>
      </c>
      <c r="E69" s="12">
        <v>117</v>
      </c>
      <c r="F69" s="12">
        <v>24.2</v>
      </c>
      <c r="G69" s="12">
        <v>18.600000000000001</v>
      </c>
      <c r="H69" s="12">
        <v>18.8</v>
      </c>
      <c r="I69" s="12">
        <v>429.57</v>
      </c>
      <c r="J69" s="12">
        <v>22.2</v>
      </c>
      <c r="K69" s="12">
        <v>43.75</v>
      </c>
      <c r="L69" s="12">
        <v>26.75</v>
      </c>
      <c r="M69" s="12">
        <v>3.44</v>
      </c>
      <c r="N69" s="12">
        <v>22.8</v>
      </c>
      <c r="O69" s="12">
        <v>7.6</v>
      </c>
      <c r="P69" s="12">
        <v>9.8000000000000007</v>
      </c>
      <c r="Q69" s="12">
        <v>17.2</v>
      </c>
      <c r="R69" s="12">
        <v>76.25</v>
      </c>
      <c r="S69" s="12">
        <v>34</v>
      </c>
      <c r="T69" s="12">
        <v>18.7</v>
      </c>
      <c r="U69" s="12">
        <v>4.4400000000000004</v>
      </c>
      <c r="V69" s="12">
        <v>3.74</v>
      </c>
      <c r="W69" s="12">
        <v>79.25</v>
      </c>
      <c r="X69" s="12">
        <v>13.4</v>
      </c>
      <c r="Y69" s="12">
        <v>8.3699999999999992</v>
      </c>
      <c r="Z69" s="12">
        <v>6.4</v>
      </c>
      <c r="AA69" s="12">
        <v>23.9</v>
      </c>
      <c r="AB69" s="12">
        <v>11.36</v>
      </c>
      <c r="AC69" s="12">
        <v>17.8</v>
      </c>
      <c r="AD69" s="12">
        <v>11.5</v>
      </c>
      <c r="AE69" s="12">
        <v>145</v>
      </c>
      <c r="AF69" s="12">
        <v>257</v>
      </c>
      <c r="AG69" s="12">
        <v>37.75</v>
      </c>
      <c r="AH69" s="12">
        <v>224</v>
      </c>
      <c r="AI69" s="12">
        <v>227</v>
      </c>
      <c r="AJ69" s="12">
        <v>82.75</v>
      </c>
      <c r="AK69" s="12">
        <v>72.5</v>
      </c>
      <c r="AL69" s="12">
        <v>2.02</v>
      </c>
      <c r="AM69" s="12">
        <v>22</v>
      </c>
      <c r="AN69" s="12">
        <v>45.5</v>
      </c>
      <c r="AO69" s="12">
        <v>18.3</v>
      </c>
      <c r="AP69" s="12">
        <v>24.07</v>
      </c>
      <c r="AQ69" s="12">
        <v>17.100000000000001</v>
      </c>
      <c r="AR69" s="12">
        <v>26</v>
      </c>
      <c r="AS69" s="12">
        <v>1.17</v>
      </c>
      <c r="AT69" s="12">
        <v>505.42</v>
      </c>
    </row>
    <row r="70" spans="1:46">
      <c r="A70" s="6">
        <v>15</v>
      </c>
      <c r="B70" s="11">
        <v>40114</v>
      </c>
      <c r="C70" s="12">
        <v>79.38</v>
      </c>
      <c r="D70" s="12">
        <v>39</v>
      </c>
      <c r="E70" s="12">
        <v>113</v>
      </c>
      <c r="F70" s="12">
        <v>24.9</v>
      </c>
      <c r="G70" s="12">
        <v>18.5</v>
      </c>
      <c r="H70" s="12">
        <v>18.600000000000001</v>
      </c>
      <c r="I70" s="12">
        <v>435.5</v>
      </c>
      <c r="J70" s="12">
        <v>21.9</v>
      </c>
      <c r="K70" s="12">
        <v>41.75</v>
      </c>
      <c r="L70" s="12">
        <v>29</v>
      </c>
      <c r="M70" s="12">
        <v>3.56</v>
      </c>
      <c r="N70" s="12">
        <v>22</v>
      </c>
      <c r="O70" s="12">
        <v>9.25</v>
      </c>
      <c r="P70" s="12">
        <v>9.35</v>
      </c>
      <c r="Q70" s="12">
        <v>17.600000000000001</v>
      </c>
      <c r="R70" s="12">
        <v>75.5</v>
      </c>
      <c r="S70" s="12">
        <v>32.25</v>
      </c>
      <c r="T70" s="12">
        <v>18.7</v>
      </c>
      <c r="U70" s="12">
        <v>3.98</v>
      </c>
      <c r="V70" s="12">
        <v>3.3</v>
      </c>
      <c r="W70" s="12">
        <v>81.75</v>
      </c>
      <c r="X70" s="12">
        <v>13</v>
      </c>
      <c r="Y70" s="12">
        <v>8.61</v>
      </c>
      <c r="Z70" s="12">
        <v>6</v>
      </c>
      <c r="AA70" s="12">
        <v>23.3</v>
      </c>
      <c r="AB70" s="12">
        <v>9.4499999999999993</v>
      </c>
      <c r="AC70" s="12">
        <v>18.7</v>
      </c>
      <c r="AD70" s="12">
        <v>16.2</v>
      </c>
      <c r="AE70" s="12">
        <v>151.5</v>
      </c>
      <c r="AF70" s="12">
        <v>251</v>
      </c>
      <c r="AG70" s="12">
        <v>37.75</v>
      </c>
      <c r="AH70" s="12">
        <v>210</v>
      </c>
      <c r="AI70" s="12">
        <v>226</v>
      </c>
      <c r="AJ70" s="12">
        <v>80.5</v>
      </c>
      <c r="AK70" s="12">
        <v>83</v>
      </c>
      <c r="AL70" s="12">
        <v>2.14</v>
      </c>
      <c r="AM70" s="12">
        <v>20.9</v>
      </c>
      <c r="AN70" s="12">
        <v>43.75</v>
      </c>
      <c r="AO70" s="12">
        <v>18.399999999999999</v>
      </c>
      <c r="AP70" s="12">
        <v>26.17</v>
      </c>
      <c r="AQ70" s="12">
        <v>20.3</v>
      </c>
      <c r="AR70" s="12">
        <v>27.75</v>
      </c>
      <c r="AS70" s="12">
        <v>1.17</v>
      </c>
      <c r="AT70" s="12">
        <v>498.36</v>
      </c>
    </row>
    <row r="71" spans="1:46">
      <c r="A71" s="6">
        <v>16</v>
      </c>
      <c r="B71" s="11">
        <v>40145</v>
      </c>
      <c r="C71" s="12">
        <v>72.209999999999994</v>
      </c>
      <c r="D71" s="12">
        <v>36.75</v>
      </c>
      <c r="E71" s="12">
        <v>111.5</v>
      </c>
      <c r="F71" s="12">
        <v>24.3</v>
      </c>
      <c r="G71" s="12">
        <v>19.3</v>
      </c>
      <c r="H71" s="12">
        <v>19.8</v>
      </c>
      <c r="I71" s="12">
        <v>512.71</v>
      </c>
      <c r="J71" s="12">
        <v>22.2</v>
      </c>
      <c r="K71" s="12">
        <v>42</v>
      </c>
      <c r="L71" s="12">
        <v>28.5</v>
      </c>
      <c r="M71" s="12">
        <v>2.96</v>
      </c>
      <c r="N71" s="12">
        <v>20.2</v>
      </c>
      <c r="O71" s="12">
        <v>10.199999999999999</v>
      </c>
      <c r="P71" s="12">
        <v>10.4</v>
      </c>
      <c r="Q71" s="12">
        <v>17.899999999999999</v>
      </c>
      <c r="R71" s="12">
        <v>78.25</v>
      </c>
      <c r="S71" s="12">
        <v>31</v>
      </c>
      <c r="T71" s="12">
        <v>19.5</v>
      </c>
      <c r="U71" s="12">
        <v>3.7199999999999998</v>
      </c>
      <c r="V71" s="12">
        <v>2.8</v>
      </c>
      <c r="W71" s="12">
        <v>81.25</v>
      </c>
      <c r="X71" s="12">
        <v>13.2</v>
      </c>
      <c r="Y71" s="12">
        <v>8.51</v>
      </c>
      <c r="Z71" s="12">
        <v>5.95</v>
      </c>
      <c r="AA71" s="12">
        <v>22.7</v>
      </c>
      <c r="AB71" s="12">
        <v>9.82</v>
      </c>
      <c r="AC71" s="12">
        <v>17.600000000000001</v>
      </c>
      <c r="AD71" s="12">
        <v>15.6</v>
      </c>
      <c r="AE71" s="12">
        <v>127.5</v>
      </c>
      <c r="AF71" s="12">
        <v>222</v>
      </c>
      <c r="AG71" s="12">
        <v>36.75</v>
      </c>
      <c r="AH71" s="12">
        <v>222</v>
      </c>
      <c r="AI71" s="12">
        <v>225</v>
      </c>
      <c r="AJ71" s="12">
        <v>78.5</v>
      </c>
      <c r="AK71" s="12">
        <v>79.25</v>
      </c>
      <c r="AL71" s="12">
        <v>1.75</v>
      </c>
      <c r="AM71" s="12">
        <v>16.8</v>
      </c>
      <c r="AN71" s="12">
        <v>39.75</v>
      </c>
      <c r="AO71" s="12">
        <v>18.100000000000001</v>
      </c>
      <c r="AP71" s="12">
        <v>25.47</v>
      </c>
      <c r="AQ71" s="12">
        <v>21.1</v>
      </c>
      <c r="AR71" s="12">
        <v>26.25</v>
      </c>
      <c r="AS71" s="12">
        <v>1.07</v>
      </c>
      <c r="AT71" s="12">
        <v>476.19</v>
      </c>
    </row>
    <row r="72" spans="1:46">
      <c r="A72" s="6">
        <v>17</v>
      </c>
      <c r="B72" s="11">
        <v>40175</v>
      </c>
      <c r="C72" s="12">
        <v>76.239999999999995</v>
      </c>
      <c r="D72" s="12">
        <v>40</v>
      </c>
      <c r="E72" s="12">
        <v>116</v>
      </c>
      <c r="F72" s="12">
        <v>25.5</v>
      </c>
      <c r="G72" s="12">
        <v>20.9</v>
      </c>
      <c r="H72" s="12">
        <v>22.1</v>
      </c>
      <c r="I72" s="12">
        <v>570.12</v>
      </c>
      <c r="J72" s="12">
        <v>25.25</v>
      </c>
      <c r="K72" s="12">
        <v>43.25</v>
      </c>
      <c r="L72" s="12">
        <v>29.75</v>
      </c>
      <c r="M72" s="12">
        <v>3.12</v>
      </c>
      <c r="N72" s="12">
        <v>20.3</v>
      </c>
      <c r="O72" s="12">
        <v>11.2</v>
      </c>
      <c r="P72" s="12">
        <v>12.05</v>
      </c>
      <c r="Q72" s="12">
        <v>18.899999999999999</v>
      </c>
      <c r="R72" s="12">
        <v>78.25</v>
      </c>
      <c r="S72" s="12">
        <v>32.5</v>
      </c>
      <c r="T72" s="12">
        <v>21.3</v>
      </c>
      <c r="U72" s="12">
        <v>4.4400000000000004</v>
      </c>
      <c r="V72" s="12">
        <v>2.98</v>
      </c>
      <c r="W72" s="12">
        <v>84.75</v>
      </c>
      <c r="X72" s="12">
        <v>15.1</v>
      </c>
      <c r="Y72" s="12">
        <v>9.27</v>
      </c>
      <c r="Z72" s="12">
        <v>6.45</v>
      </c>
      <c r="AA72" s="12">
        <v>23.9</v>
      </c>
      <c r="AB72" s="12">
        <v>10.27</v>
      </c>
      <c r="AC72" s="12">
        <v>18.399999999999999</v>
      </c>
      <c r="AD72" s="12">
        <v>17.5</v>
      </c>
      <c r="AE72" s="12">
        <v>146.5</v>
      </c>
      <c r="AF72" s="12">
        <v>244</v>
      </c>
      <c r="AG72" s="12">
        <v>35.25</v>
      </c>
      <c r="AH72" s="12">
        <v>237</v>
      </c>
      <c r="AI72" s="12">
        <v>235</v>
      </c>
      <c r="AJ72" s="12">
        <v>85.5</v>
      </c>
      <c r="AK72" s="12">
        <v>89</v>
      </c>
      <c r="AL72" s="12">
        <v>1.99</v>
      </c>
      <c r="AM72" s="12">
        <v>19.3</v>
      </c>
      <c r="AN72" s="12">
        <v>43.5</v>
      </c>
      <c r="AO72" s="12">
        <v>18.8</v>
      </c>
      <c r="AP72" s="12">
        <v>26.17</v>
      </c>
      <c r="AQ72" s="12">
        <v>22.4</v>
      </c>
      <c r="AR72" s="12">
        <v>27.25</v>
      </c>
      <c r="AS72" s="12">
        <v>1.26</v>
      </c>
      <c r="AT72" s="12">
        <v>519.62</v>
      </c>
    </row>
    <row r="73" spans="1:46">
      <c r="A73" s="6">
        <v>18</v>
      </c>
      <c r="B73" s="11">
        <v>40206</v>
      </c>
      <c r="C73" s="12">
        <v>74.22</v>
      </c>
      <c r="D73" s="12">
        <v>38</v>
      </c>
      <c r="E73" s="12">
        <v>112</v>
      </c>
      <c r="F73" s="12">
        <v>23.8</v>
      </c>
      <c r="G73" s="12">
        <v>19.7</v>
      </c>
      <c r="H73" s="12">
        <v>19</v>
      </c>
      <c r="I73" s="12">
        <v>524.59</v>
      </c>
      <c r="J73" s="12">
        <v>24.2</v>
      </c>
      <c r="K73" s="12">
        <v>42</v>
      </c>
      <c r="L73" s="12">
        <v>28.5</v>
      </c>
      <c r="M73" s="12">
        <v>2.96</v>
      </c>
      <c r="N73" s="12">
        <v>18.8</v>
      </c>
      <c r="O73" s="12">
        <v>11.2</v>
      </c>
      <c r="P73" s="12">
        <v>11.4</v>
      </c>
      <c r="Q73" s="12">
        <v>17.2</v>
      </c>
      <c r="R73" s="12">
        <v>78.5</v>
      </c>
      <c r="S73" s="12">
        <v>31.25</v>
      </c>
      <c r="T73" s="12">
        <v>20.6</v>
      </c>
      <c r="U73" s="12">
        <v>4.26</v>
      </c>
      <c r="V73" s="12">
        <v>2.66</v>
      </c>
      <c r="W73" s="12">
        <v>81.5</v>
      </c>
      <c r="X73" s="12">
        <v>14.4</v>
      </c>
      <c r="Y73" s="12">
        <v>8.94</v>
      </c>
      <c r="Z73" s="12">
        <v>5.45</v>
      </c>
      <c r="AA73" s="12">
        <v>22.4</v>
      </c>
      <c r="AB73" s="12">
        <v>9.82</v>
      </c>
      <c r="AC73" s="12">
        <v>18.899999999999999</v>
      </c>
      <c r="AD73" s="12">
        <v>16.7</v>
      </c>
      <c r="AE73" s="12">
        <v>131.5</v>
      </c>
      <c r="AF73" s="12">
        <v>220</v>
      </c>
      <c r="AG73" s="12">
        <v>34.5</v>
      </c>
      <c r="AH73" s="12">
        <v>217</v>
      </c>
      <c r="AI73" s="12">
        <v>224</v>
      </c>
      <c r="AJ73" s="12">
        <v>79.5</v>
      </c>
      <c r="AK73" s="12">
        <v>86</v>
      </c>
      <c r="AL73" s="12">
        <v>1.8</v>
      </c>
      <c r="AM73" s="12">
        <v>16.899999999999999</v>
      </c>
      <c r="AN73" s="12">
        <v>40</v>
      </c>
      <c r="AO73" s="12">
        <v>18</v>
      </c>
      <c r="AP73" s="12">
        <v>29.91</v>
      </c>
      <c r="AQ73" s="12">
        <v>18.899999999999999</v>
      </c>
      <c r="AR73" s="12">
        <v>26</v>
      </c>
      <c r="AS73" s="12">
        <v>1.23</v>
      </c>
      <c r="AT73" s="12">
        <v>485.54</v>
      </c>
    </row>
    <row r="74" spans="1:46">
      <c r="A74" s="6">
        <v>19</v>
      </c>
      <c r="B74" s="11">
        <v>40237</v>
      </c>
      <c r="C74" s="12">
        <v>78.930000000000007</v>
      </c>
      <c r="D74" s="12">
        <v>38.75</v>
      </c>
      <c r="E74" s="12">
        <v>116.5</v>
      </c>
      <c r="F74" s="12">
        <v>24.6</v>
      </c>
      <c r="G74" s="12">
        <v>20.8</v>
      </c>
      <c r="H74" s="12">
        <v>20.5</v>
      </c>
      <c r="I74" s="12">
        <v>544.38</v>
      </c>
      <c r="J74" s="12">
        <v>23</v>
      </c>
      <c r="K74" s="12">
        <v>40.75</v>
      </c>
      <c r="L74" s="12">
        <v>31</v>
      </c>
      <c r="M74" s="12">
        <v>3</v>
      </c>
      <c r="N74" s="12">
        <v>18.899999999999999</v>
      </c>
      <c r="O74" s="12">
        <v>12.3</v>
      </c>
      <c r="P74" s="12">
        <v>11.8</v>
      </c>
      <c r="Q74" s="12">
        <v>18.7</v>
      </c>
      <c r="R74" s="12">
        <v>81.25</v>
      </c>
      <c r="S74" s="12">
        <v>33.25</v>
      </c>
      <c r="T74" s="12">
        <v>21.5</v>
      </c>
      <c r="U74" s="12">
        <v>4.4000000000000004</v>
      </c>
      <c r="V74" s="12">
        <v>2.66</v>
      </c>
      <c r="W74" s="12">
        <v>86.5</v>
      </c>
      <c r="X74" s="12">
        <v>13.6</v>
      </c>
      <c r="Y74" s="12">
        <v>9.41</v>
      </c>
      <c r="Z74" s="12">
        <v>5.95</v>
      </c>
      <c r="AA74" s="12">
        <v>23.6</v>
      </c>
      <c r="AB74" s="12">
        <v>10.18</v>
      </c>
      <c r="AC74" s="12">
        <v>18.3</v>
      </c>
      <c r="AD74" s="12">
        <v>16.8</v>
      </c>
      <c r="AE74" s="12">
        <v>135</v>
      </c>
      <c r="AF74" s="12">
        <v>232</v>
      </c>
      <c r="AG74" s="12">
        <v>35.5</v>
      </c>
      <c r="AH74" s="12">
        <v>223</v>
      </c>
      <c r="AI74" s="12">
        <v>226</v>
      </c>
      <c r="AJ74" s="12">
        <v>84</v>
      </c>
      <c r="AK74" s="12">
        <v>89</v>
      </c>
      <c r="AL74" s="12">
        <v>1.75</v>
      </c>
      <c r="AM74" s="12">
        <v>22.8</v>
      </c>
      <c r="AN74" s="12">
        <v>43.25</v>
      </c>
      <c r="AO74" s="12">
        <v>18.3</v>
      </c>
      <c r="AP74" s="12">
        <v>32.25</v>
      </c>
      <c r="AQ74" s="12">
        <v>20.100000000000001</v>
      </c>
      <c r="AR74" s="12">
        <v>24.1</v>
      </c>
      <c r="AS74" s="12">
        <v>1.31</v>
      </c>
      <c r="AT74" s="12">
        <v>507.68</v>
      </c>
    </row>
    <row r="75" spans="1:46">
      <c r="A75" s="6">
        <v>20</v>
      </c>
      <c r="B75" s="11">
        <v>40265</v>
      </c>
      <c r="C75" s="12">
        <v>77.14</v>
      </c>
      <c r="D75" s="12">
        <v>38.5</v>
      </c>
      <c r="E75" s="12">
        <v>135</v>
      </c>
      <c r="F75" s="12">
        <v>25</v>
      </c>
      <c r="G75" s="12">
        <v>20.2</v>
      </c>
      <c r="H75" s="12">
        <v>21</v>
      </c>
      <c r="I75" s="12">
        <v>595.85</v>
      </c>
      <c r="J75" s="12">
        <v>24.1</v>
      </c>
      <c r="K75" s="12">
        <v>50.25</v>
      </c>
      <c r="L75" s="12">
        <v>31</v>
      </c>
      <c r="M75" s="12">
        <v>2.96</v>
      </c>
      <c r="N75" s="12">
        <v>20.9</v>
      </c>
      <c r="O75" s="12">
        <v>14.8</v>
      </c>
      <c r="P75" s="12">
        <v>13.63</v>
      </c>
      <c r="Q75" s="12">
        <v>18.899999999999999</v>
      </c>
      <c r="R75" s="12">
        <v>79.25</v>
      </c>
      <c r="S75" s="12">
        <v>37</v>
      </c>
      <c r="T75" s="12">
        <v>21.9</v>
      </c>
      <c r="U75" s="12">
        <v>4.7</v>
      </c>
      <c r="V75" s="12">
        <v>2.56</v>
      </c>
      <c r="W75" s="12">
        <v>98</v>
      </c>
      <c r="X75" s="12">
        <v>11.6</v>
      </c>
      <c r="Y75" s="12">
        <v>10.82</v>
      </c>
      <c r="Z75" s="12">
        <v>6.35</v>
      </c>
      <c r="AA75" s="12">
        <v>23.2</v>
      </c>
      <c r="AB75" s="12">
        <v>9.91</v>
      </c>
      <c r="AC75" s="12">
        <v>18.899999999999999</v>
      </c>
      <c r="AD75" s="12">
        <v>17.399999999999999</v>
      </c>
      <c r="AE75" s="12">
        <v>146</v>
      </c>
      <c r="AF75" s="12">
        <v>251</v>
      </c>
      <c r="AG75" s="12">
        <v>36.25</v>
      </c>
      <c r="AH75" s="12">
        <v>249</v>
      </c>
      <c r="AI75" s="12">
        <v>228</v>
      </c>
      <c r="AJ75" s="12">
        <v>93.5</v>
      </c>
      <c r="AK75" s="12">
        <v>93</v>
      </c>
      <c r="AL75" s="12">
        <v>1.88</v>
      </c>
      <c r="AM75" s="12">
        <v>28.25</v>
      </c>
      <c r="AN75" s="12">
        <v>48.25</v>
      </c>
      <c r="AO75" s="12">
        <v>18.899999999999999</v>
      </c>
      <c r="AP75" s="12">
        <v>33.42</v>
      </c>
      <c r="AQ75" s="12">
        <v>24.5</v>
      </c>
      <c r="AR75" s="12">
        <v>24.4</v>
      </c>
      <c r="AS75" s="12">
        <v>1.42</v>
      </c>
      <c r="AT75" s="12">
        <v>550.29</v>
      </c>
    </row>
    <row r="76" spans="1:46">
      <c r="A76" s="6">
        <v>21</v>
      </c>
      <c r="B76" s="11">
        <v>40296</v>
      </c>
      <c r="C76" s="12">
        <v>69.87</v>
      </c>
      <c r="D76" s="12">
        <v>33.75</v>
      </c>
      <c r="E76" s="12">
        <v>113</v>
      </c>
      <c r="F76" s="12">
        <v>24.8</v>
      </c>
      <c r="G76" s="12">
        <v>19.100000000000001</v>
      </c>
      <c r="H76" s="12">
        <v>19</v>
      </c>
      <c r="I76" s="12">
        <v>607.73</v>
      </c>
      <c r="J76" s="12">
        <v>23.5</v>
      </c>
      <c r="K76" s="12">
        <v>45</v>
      </c>
      <c r="L76" s="12">
        <v>30.25</v>
      </c>
      <c r="M76" s="12">
        <v>2.98</v>
      </c>
      <c r="N76" s="12">
        <v>18.8</v>
      </c>
      <c r="O76" s="12">
        <v>15.3</v>
      </c>
      <c r="P76" s="12">
        <v>14</v>
      </c>
      <c r="Q76" s="12">
        <v>21.2</v>
      </c>
      <c r="R76" s="12">
        <v>79.25</v>
      </c>
      <c r="S76" s="12">
        <v>36.5</v>
      </c>
      <c r="T76" s="12">
        <v>23</v>
      </c>
      <c r="U76" s="12">
        <v>4.28</v>
      </c>
      <c r="V76" s="12">
        <v>2.46</v>
      </c>
      <c r="W76" s="12">
        <v>89.75</v>
      </c>
      <c r="X76" s="12">
        <v>11.2</v>
      </c>
      <c r="Y76" s="12">
        <v>11.48</v>
      </c>
      <c r="Z76" s="12">
        <v>5.05</v>
      </c>
      <c r="AA76" s="12">
        <v>22.6</v>
      </c>
      <c r="AB76" s="12">
        <v>8.82</v>
      </c>
      <c r="AC76" s="12">
        <v>18.399999999999999</v>
      </c>
      <c r="AD76" s="12">
        <v>14.5</v>
      </c>
      <c r="AE76" s="12">
        <v>148.5</v>
      </c>
      <c r="AF76" s="12">
        <v>250</v>
      </c>
      <c r="AG76" s="12">
        <v>36.25</v>
      </c>
      <c r="AH76" s="12">
        <v>258</v>
      </c>
      <c r="AI76" s="12">
        <v>212</v>
      </c>
      <c r="AJ76" s="12">
        <v>79.5</v>
      </c>
      <c r="AK76" s="12">
        <v>96</v>
      </c>
      <c r="AL76" s="12">
        <v>1.71</v>
      </c>
      <c r="AM76" s="12">
        <v>24.5</v>
      </c>
      <c r="AN76" s="12">
        <v>46.5</v>
      </c>
      <c r="AO76" s="12">
        <v>17.8</v>
      </c>
      <c r="AP76" s="12">
        <v>35.28</v>
      </c>
      <c r="AQ76" s="12">
        <v>22.2</v>
      </c>
      <c r="AR76" s="12">
        <v>23.4</v>
      </c>
      <c r="AS76" s="12">
        <v>1.29</v>
      </c>
      <c r="AT76" s="12">
        <v>528.20000000000005</v>
      </c>
    </row>
    <row r="77" spans="1:46">
      <c r="A77" s="6">
        <v>22</v>
      </c>
      <c r="B77" s="11">
        <v>40326</v>
      </c>
      <c r="C77" s="12">
        <v>69.87</v>
      </c>
      <c r="D77" s="12">
        <v>32.75</v>
      </c>
      <c r="E77" s="12">
        <v>113.5</v>
      </c>
      <c r="F77" s="12">
        <v>26</v>
      </c>
      <c r="G77" s="12">
        <v>18</v>
      </c>
      <c r="H77" s="12">
        <v>18.100000000000001</v>
      </c>
      <c r="I77" s="12">
        <v>568.14</v>
      </c>
      <c r="J77" s="12">
        <v>23.5</v>
      </c>
      <c r="K77" s="12">
        <v>46.75</v>
      </c>
      <c r="L77" s="12">
        <v>31</v>
      </c>
      <c r="M77" s="12">
        <v>2.94</v>
      </c>
      <c r="N77" s="12">
        <v>19</v>
      </c>
      <c r="O77" s="12">
        <v>17.399999999999999</v>
      </c>
      <c r="P77" s="12">
        <v>13.63</v>
      </c>
      <c r="Q77" s="12">
        <v>20.399999999999999</v>
      </c>
      <c r="R77" s="12">
        <v>78.5</v>
      </c>
      <c r="S77" s="12">
        <v>35</v>
      </c>
      <c r="T77" s="12">
        <v>24</v>
      </c>
      <c r="U77" s="12">
        <v>4.32</v>
      </c>
      <c r="V77" s="12">
        <v>2.56</v>
      </c>
      <c r="W77" s="12">
        <v>85.5</v>
      </c>
      <c r="X77" s="12">
        <v>11</v>
      </c>
      <c r="Y77" s="12">
        <v>10.44</v>
      </c>
      <c r="Z77" s="12">
        <v>4.78</v>
      </c>
      <c r="AA77" s="12">
        <v>23</v>
      </c>
      <c r="AB77" s="12">
        <v>8.5500000000000007</v>
      </c>
      <c r="AC77" s="12">
        <v>18.2</v>
      </c>
      <c r="AD77" s="12">
        <v>14.7</v>
      </c>
      <c r="AE77" s="12">
        <v>142.5</v>
      </c>
      <c r="AF77" s="12">
        <v>242</v>
      </c>
      <c r="AG77" s="12">
        <v>36</v>
      </c>
      <c r="AH77" s="12">
        <v>239</v>
      </c>
      <c r="AI77" s="12">
        <v>208</v>
      </c>
      <c r="AJ77" s="12">
        <v>79.75</v>
      </c>
      <c r="AK77" s="12">
        <v>98.5</v>
      </c>
      <c r="AL77" s="12">
        <v>1.63</v>
      </c>
      <c r="AM77" s="12">
        <v>23.2</v>
      </c>
      <c r="AN77" s="12">
        <v>43.5</v>
      </c>
      <c r="AO77" s="12">
        <v>17.899999999999999</v>
      </c>
      <c r="AP77" s="12">
        <v>38.090000000000003</v>
      </c>
      <c r="AQ77" s="12">
        <v>23.5</v>
      </c>
      <c r="AR77" s="12">
        <v>23.3</v>
      </c>
      <c r="AS77" s="12">
        <v>1.33</v>
      </c>
      <c r="AT77" s="12">
        <v>514.04999999999995</v>
      </c>
    </row>
    <row r="78" spans="1:46">
      <c r="A78" s="6">
        <v>23</v>
      </c>
      <c r="B78" s="11">
        <v>40357</v>
      </c>
      <c r="C78" s="12">
        <v>79.55</v>
      </c>
      <c r="D78" s="12">
        <v>34.75</v>
      </c>
      <c r="E78" s="12">
        <v>125.5</v>
      </c>
      <c r="F78" s="12">
        <v>30.25</v>
      </c>
      <c r="G78" s="12">
        <v>17.5</v>
      </c>
      <c r="H78" s="12">
        <v>19.8</v>
      </c>
      <c r="I78" s="12">
        <v>611.69000000000005</v>
      </c>
      <c r="J78" s="12">
        <v>26.75</v>
      </c>
      <c r="K78" s="12">
        <v>56.75</v>
      </c>
      <c r="L78" s="12">
        <v>32.25</v>
      </c>
      <c r="M78" s="12">
        <v>3.7800000000000002</v>
      </c>
      <c r="N78" s="12">
        <v>20.100000000000001</v>
      </c>
      <c r="O78" s="12">
        <v>20.3</v>
      </c>
      <c r="P78" s="12">
        <v>14.38</v>
      </c>
      <c r="Q78" s="12">
        <v>23.9</v>
      </c>
      <c r="R78" s="12">
        <v>81.75</v>
      </c>
      <c r="S78" s="12">
        <v>37.75</v>
      </c>
      <c r="T78" s="12">
        <v>27.25</v>
      </c>
      <c r="U78" s="12">
        <v>4.18</v>
      </c>
      <c r="V78" s="12">
        <v>2.94</v>
      </c>
      <c r="W78" s="12">
        <v>91.75</v>
      </c>
      <c r="X78" s="12">
        <v>12.2</v>
      </c>
      <c r="Y78" s="12">
        <v>12.14</v>
      </c>
      <c r="Z78" s="12">
        <v>5.5</v>
      </c>
      <c r="AA78" s="12">
        <v>24.1</v>
      </c>
      <c r="AB78" s="12">
        <v>9.09</v>
      </c>
      <c r="AC78" s="12">
        <v>18.600000000000001</v>
      </c>
      <c r="AD78" s="12">
        <v>17.7</v>
      </c>
      <c r="AE78" s="12">
        <v>146.5</v>
      </c>
      <c r="AF78" s="12">
        <v>254</v>
      </c>
      <c r="AG78" s="12">
        <v>36.25</v>
      </c>
      <c r="AH78" s="12">
        <v>266</v>
      </c>
      <c r="AI78" s="12">
        <v>216</v>
      </c>
      <c r="AJ78" s="12">
        <v>82.5</v>
      </c>
      <c r="AK78" s="12">
        <v>111.5</v>
      </c>
      <c r="AL78" s="12">
        <v>1.65</v>
      </c>
      <c r="AM78" s="12">
        <v>26.25</v>
      </c>
      <c r="AN78" s="12">
        <v>45.25</v>
      </c>
      <c r="AO78" s="12">
        <v>17.8</v>
      </c>
      <c r="AP78" s="12">
        <v>42.06</v>
      </c>
      <c r="AQ78" s="12">
        <v>29.75</v>
      </c>
      <c r="AR78" s="12">
        <v>23.6</v>
      </c>
      <c r="AS78" s="12">
        <v>1.42</v>
      </c>
      <c r="AT78" s="12">
        <v>555.14</v>
      </c>
    </row>
    <row r="79" spans="1:46">
      <c r="A79" s="6">
        <v>24</v>
      </c>
      <c r="B79" s="11">
        <v>40387</v>
      </c>
      <c r="C79" s="12">
        <v>87.34</v>
      </c>
      <c r="D79" s="12">
        <v>39.25</v>
      </c>
      <c r="E79" s="12">
        <v>141</v>
      </c>
      <c r="F79" s="12">
        <v>28.5</v>
      </c>
      <c r="G79" s="12">
        <v>18.100000000000001</v>
      </c>
      <c r="H79" s="12">
        <v>21.1</v>
      </c>
      <c r="I79" s="12">
        <v>615.65</v>
      </c>
      <c r="J79" s="12">
        <v>29.5</v>
      </c>
      <c r="K79" s="12">
        <v>56</v>
      </c>
      <c r="L79" s="12">
        <v>29</v>
      </c>
      <c r="M79" s="12">
        <v>3.54</v>
      </c>
      <c r="N79" s="12">
        <v>22.9</v>
      </c>
      <c r="O79" s="12">
        <v>24.3</v>
      </c>
      <c r="P79" s="12">
        <v>15.38</v>
      </c>
      <c r="Q79" s="12">
        <v>24.9</v>
      </c>
      <c r="R79" s="12">
        <v>86.5</v>
      </c>
      <c r="S79" s="12">
        <v>38.25</v>
      </c>
      <c r="T79" s="12">
        <v>27.5</v>
      </c>
      <c r="U79" s="12">
        <v>3.9</v>
      </c>
      <c r="V79" s="12">
        <v>2.86</v>
      </c>
      <c r="W79" s="12">
        <v>102</v>
      </c>
      <c r="X79" s="12">
        <v>11.4</v>
      </c>
      <c r="Y79" s="12">
        <v>12.51</v>
      </c>
      <c r="Z79" s="12">
        <v>5.7</v>
      </c>
      <c r="AA79" s="12">
        <v>25.75</v>
      </c>
      <c r="AB79" s="12">
        <v>10.09</v>
      </c>
      <c r="AC79" s="12">
        <v>18.2</v>
      </c>
      <c r="AD79" s="12">
        <v>21.8</v>
      </c>
      <c r="AE79" s="12">
        <v>149</v>
      </c>
      <c r="AF79" s="12">
        <v>256</v>
      </c>
      <c r="AG79" s="12">
        <v>37.75</v>
      </c>
      <c r="AH79" s="12">
        <v>266</v>
      </c>
      <c r="AI79" s="12">
        <v>220</v>
      </c>
      <c r="AJ79" s="12">
        <v>90.5</v>
      </c>
      <c r="AK79" s="12">
        <v>116</v>
      </c>
      <c r="AL79" s="12">
        <v>1.63</v>
      </c>
      <c r="AM79" s="12">
        <v>34.5</v>
      </c>
      <c r="AN79" s="12">
        <v>44</v>
      </c>
      <c r="AO79" s="12">
        <v>18.600000000000001</v>
      </c>
      <c r="AP79" s="12">
        <v>43.7</v>
      </c>
      <c r="AQ79" s="12">
        <v>29.5</v>
      </c>
      <c r="AR79" s="12">
        <v>23.9</v>
      </c>
      <c r="AS79" s="12">
        <v>2</v>
      </c>
      <c r="AT79" s="12">
        <v>584.21</v>
      </c>
    </row>
    <row r="80" spans="1:46">
      <c r="A80" s="6">
        <v>25</v>
      </c>
      <c r="B80" s="11">
        <v>40418</v>
      </c>
      <c r="C80" s="12">
        <v>88.28</v>
      </c>
      <c r="D80" s="12">
        <v>38.75</v>
      </c>
      <c r="E80" s="12">
        <v>142</v>
      </c>
      <c r="F80" s="12">
        <v>33</v>
      </c>
      <c r="G80" s="12">
        <v>18.7</v>
      </c>
      <c r="H80" s="12">
        <v>20.5</v>
      </c>
      <c r="I80" s="12">
        <v>601.79</v>
      </c>
      <c r="J80" s="12">
        <v>30.25</v>
      </c>
      <c r="K80" s="12">
        <v>59</v>
      </c>
      <c r="L80" s="12">
        <v>33</v>
      </c>
      <c r="M80" s="12">
        <v>3.7800000000000002</v>
      </c>
      <c r="N80" s="12">
        <v>28.5</v>
      </c>
      <c r="O80" s="12">
        <v>26</v>
      </c>
      <c r="P80" s="12">
        <v>20</v>
      </c>
      <c r="Q80" s="12">
        <v>28.75</v>
      </c>
      <c r="R80" s="12">
        <v>93.25</v>
      </c>
      <c r="S80" s="12">
        <v>44.75</v>
      </c>
      <c r="T80" s="12">
        <v>26.25</v>
      </c>
      <c r="U80" s="12">
        <v>4.04</v>
      </c>
      <c r="V80" s="12">
        <v>3.4</v>
      </c>
      <c r="W80" s="12">
        <v>106</v>
      </c>
      <c r="X80" s="12">
        <v>12.2</v>
      </c>
      <c r="Y80" s="12">
        <v>12.14</v>
      </c>
      <c r="Z80" s="12">
        <v>6.1</v>
      </c>
      <c r="AA80" s="12">
        <v>26.25</v>
      </c>
      <c r="AB80" s="12">
        <v>11.09</v>
      </c>
      <c r="AC80" s="12">
        <v>18.3</v>
      </c>
      <c r="AD80" s="12">
        <v>23.5</v>
      </c>
      <c r="AE80" s="12">
        <v>141</v>
      </c>
      <c r="AF80" s="12">
        <v>258</v>
      </c>
      <c r="AG80" s="12">
        <v>38</v>
      </c>
      <c r="AH80" s="12">
        <v>273</v>
      </c>
      <c r="AI80" s="12">
        <v>223</v>
      </c>
      <c r="AJ80" s="12">
        <v>92</v>
      </c>
      <c r="AK80" s="12">
        <v>126</v>
      </c>
      <c r="AL80" s="12">
        <v>1.92</v>
      </c>
      <c r="AM80" s="12">
        <v>40</v>
      </c>
      <c r="AN80" s="12">
        <v>44.75</v>
      </c>
      <c r="AO80" s="12">
        <v>18.100000000000001</v>
      </c>
      <c r="AP80" s="12">
        <v>60.29</v>
      </c>
      <c r="AQ80" s="12">
        <v>34.25</v>
      </c>
      <c r="AR80" s="12">
        <v>24.3</v>
      </c>
      <c r="AS80" s="12">
        <v>2.56</v>
      </c>
      <c r="AT80" s="12">
        <v>611.42999999999995</v>
      </c>
    </row>
    <row r="81" spans="1:46">
      <c r="A81" s="6">
        <v>26</v>
      </c>
      <c r="B81" s="11">
        <v>40449</v>
      </c>
      <c r="C81" s="12">
        <v>88.52</v>
      </c>
      <c r="D81" s="12">
        <v>41.25</v>
      </c>
      <c r="E81" s="12">
        <v>153</v>
      </c>
      <c r="F81" s="12">
        <v>38.5</v>
      </c>
      <c r="G81" s="12">
        <v>18.600000000000001</v>
      </c>
      <c r="H81" s="12">
        <v>23.5</v>
      </c>
      <c r="I81" s="12">
        <v>696.81</v>
      </c>
      <c r="J81" s="12">
        <v>39.25</v>
      </c>
      <c r="K81" s="12">
        <v>64</v>
      </c>
      <c r="L81" s="12">
        <v>34.25</v>
      </c>
      <c r="M81" s="12">
        <v>4.12</v>
      </c>
      <c r="N81" s="12">
        <v>29</v>
      </c>
      <c r="O81" s="12">
        <v>24.8</v>
      </c>
      <c r="P81" s="12">
        <v>21.38</v>
      </c>
      <c r="Q81" s="12">
        <v>28.25</v>
      </c>
      <c r="R81" s="12">
        <v>91.5</v>
      </c>
      <c r="S81" s="12">
        <v>43.25</v>
      </c>
      <c r="T81" s="12">
        <v>25.25</v>
      </c>
      <c r="U81" s="12">
        <v>4.0999999999999996</v>
      </c>
      <c r="V81" s="12">
        <v>5</v>
      </c>
      <c r="W81" s="12">
        <v>114.5</v>
      </c>
      <c r="X81" s="12">
        <v>10.7</v>
      </c>
      <c r="Y81" s="12">
        <v>15.15</v>
      </c>
      <c r="Z81" s="12">
        <v>7.55</v>
      </c>
      <c r="AA81" s="12">
        <v>30</v>
      </c>
      <c r="AB81" s="12">
        <v>12</v>
      </c>
      <c r="AC81" s="12">
        <v>18.2</v>
      </c>
      <c r="AD81" s="12">
        <v>24.1</v>
      </c>
      <c r="AE81" s="12">
        <v>149</v>
      </c>
      <c r="AF81" s="12">
        <v>292</v>
      </c>
      <c r="AG81" s="12">
        <v>37.75</v>
      </c>
      <c r="AH81" s="12">
        <v>329</v>
      </c>
      <c r="AI81" s="12">
        <v>241</v>
      </c>
      <c r="AJ81" s="12">
        <v>102.5</v>
      </c>
      <c r="AK81" s="12">
        <v>144</v>
      </c>
      <c r="AL81" s="12">
        <v>1.88</v>
      </c>
      <c r="AM81" s="12">
        <v>38.25</v>
      </c>
      <c r="AN81" s="12">
        <v>50.25</v>
      </c>
      <c r="AO81" s="12">
        <v>18.7</v>
      </c>
      <c r="AP81" s="12">
        <v>53.88</v>
      </c>
      <c r="AQ81" s="12">
        <v>39.5</v>
      </c>
      <c r="AR81" s="12">
        <v>24.1</v>
      </c>
      <c r="AS81" s="12">
        <v>2.48</v>
      </c>
      <c r="AT81" s="12">
        <v>660.84</v>
      </c>
    </row>
    <row r="82" spans="1:46">
      <c r="A82" s="6">
        <v>27</v>
      </c>
      <c r="B82" s="11">
        <v>40479</v>
      </c>
      <c r="C82" s="12">
        <v>85.21</v>
      </c>
      <c r="D82" s="12">
        <v>39.25</v>
      </c>
      <c r="E82" s="12">
        <v>151</v>
      </c>
      <c r="F82" s="12">
        <v>39</v>
      </c>
      <c r="G82" s="12">
        <v>18.7</v>
      </c>
      <c r="H82" s="12">
        <v>23.9</v>
      </c>
      <c r="I82" s="12">
        <v>775.99</v>
      </c>
      <c r="J82" s="12">
        <v>33</v>
      </c>
      <c r="K82" s="12">
        <v>63</v>
      </c>
      <c r="L82" s="12">
        <v>34</v>
      </c>
      <c r="M82" s="12">
        <v>3.74</v>
      </c>
      <c r="N82" s="12">
        <v>28.25</v>
      </c>
      <c r="O82" s="12">
        <v>23.3</v>
      </c>
      <c r="P82" s="12">
        <v>22.13</v>
      </c>
      <c r="Q82" s="12">
        <v>30.5</v>
      </c>
      <c r="R82" s="12">
        <v>96.75</v>
      </c>
      <c r="S82" s="12">
        <v>49.25</v>
      </c>
      <c r="T82" s="12">
        <v>25.25</v>
      </c>
      <c r="U82" s="12">
        <v>4.28</v>
      </c>
      <c r="V82" s="12">
        <v>4.82</v>
      </c>
      <c r="W82" s="12">
        <v>117.5</v>
      </c>
      <c r="X82" s="12">
        <v>12</v>
      </c>
      <c r="Y82" s="12">
        <v>16.09</v>
      </c>
      <c r="Z82" s="12">
        <v>7.1</v>
      </c>
      <c r="AA82" s="12">
        <v>28.25</v>
      </c>
      <c r="AB82" s="12">
        <v>11.09</v>
      </c>
      <c r="AC82" s="12">
        <v>19.100000000000001</v>
      </c>
      <c r="AD82" s="12">
        <v>22.4</v>
      </c>
      <c r="AE82" s="12">
        <v>171</v>
      </c>
      <c r="AF82" s="12">
        <v>302</v>
      </c>
      <c r="AG82" s="12">
        <v>37</v>
      </c>
      <c r="AH82" s="12">
        <v>321</v>
      </c>
      <c r="AI82" s="12">
        <v>232</v>
      </c>
      <c r="AJ82" s="12">
        <v>103.5</v>
      </c>
      <c r="AK82" s="12">
        <v>136</v>
      </c>
      <c r="AL82" s="12">
        <v>1.8199999999999998</v>
      </c>
      <c r="AM82" s="12">
        <v>46.75</v>
      </c>
      <c r="AN82" s="12">
        <v>52.75</v>
      </c>
      <c r="AO82" s="12">
        <v>18.7</v>
      </c>
      <c r="AP82" s="12">
        <v>53.41</v>
      </c>
      <c r="AQ82" s="12">
        <v>38.75</v>
      </c>
      <c r="AR82" s="12">
        <v>23.6</v>
      </c>
      <c r="AS82" s="12">
        <v>2.2800000000000002</v>
      </c>
      <c r="AT82" s="12">
        <v>680.47</v>
      </c>
    </row>
    <row r="83" spans="1:46">
      <c r="A83" s="6">
        <v>28</v>
      </c>
      <c r="B83" s="11">
        <v>40510</v>
      </c>
      <c r="C83" s="12">
        <v>89.5</v>
      </c>
      <c r="D83" s="12">
        <v>38.25</v>
      </c>
      <c r="E83" s="12">
        <v>147</v>
      </c>
      <c r="F83" s="12">
        <v>37.25</v>
      </c>
      <c r="G83" s="12">
        <v>18.5</v>
      </c>
      <c r="H83" s="12">
        <v>23.1</v>
      </c>
      <c r="I83" s="12">
        <v>756.19</v>
      </c>
      <c r="J83" s="12">
        <v>32.75</v>
      </c>
      <c r="K83" s="12">
        <v>72.25</v>
      </c>
      <c r="L83" s="12">
        <v>32.75</v>
      </c>
      <c r="M83" s="12">
        <v>3.08</v>
      </c>
      <c r="N83" s="12">
        <v>28.25</v>
      </c>
      <c r="O83" s="12">
        <v>24.6</v>
      </c>
      <c r="P83" s="12">
        <v>20.38</v>
      </c>
      <c r="Q83" s="12">
        <v>32.25</v>
      </c>
      <c r="R83" s="12">
        <v>94.25</v>
      </c>
      <c r="S83" s="12">
        <v>48.75</v>
      </c>
      <c r="T83" s="12">
        <v>25.5</v>
      </c>
      <c r="U83" s="12">
        <v>4.54</v>
      </c>
      <c r="V83" s="12">
        <v>4.5600000000000005</v>
      </c>
      <c r="W83" s="12">
        <v>116</v>
      </c>
      <c r="X83" s="12">
        <v>13.2</v>
      </c>
      <c r="Y83" s="12">
        <v>15.33</v>
      </c>
      <c r="Z83" s="12">
        <v>6.45</v>
      </c>
      <c r="AA83" s="12">
        <v>28</v>
      </c>
      <c r="AB83" s="12">
        <v>10.55</v>
      </c>
      <c r="AC83" s="12">
        <v>18.3</v>
      </c>
      <c r="AD83" s="12">
        <v>20</v>
      </c>
      <c r="AE83" s="12">
        <v>168</v>
      </c>
      <c r="AF83" s="12">
        <v>303</v>
      </c>
      <c r="AG83" s="12">
        <v>34.75</v>
      </c>
      <c r="AH83" s="12">
        <v>322</v>
      </c>
      <c r="AI83" s="12">
        <v>226</v>
      </c>
      <c r="AJ83" s="12">
        <v>104</v>
      </c>
      <c r="AK83" s="12">
        <v>147.5</v>
      </c>
      <c r="AL83" s="12">
        <v>1.6099999999999999</v>
      </c>
      <c r="AM83" s="12">
        <v>48.25</v>
      </c>
      <c r="AN83" s="12">
        <v>65</v>
      </c>
      <c r="AO83" s="12">
        <v>23</v>
      </c>
      <c r="AP83" s="12">
        <v>51.77</v>
      </c>
      <c r="AQ83" s="12">
        <v>37</v>
      </c>
      <c r="AR83" s="12">
        <v>20.6</v>
      </c>
      <c r="AS83" s="12">
        <v>2.14</v>
      </c>
      <c r="AT83" s="12">
        <v>688.3</v>
      </c>
    </row>
    <row r="84" spans="1:46">
      <c r="A84" s="6">
        <v>29</v>
      </c>
      <c r="B84" s="11">
        <v>40540</v>
      </c>
      <c r="C84" s="12">
        <v>84.25</v>
      </c>
      <c r="D84" s="12">
        <v>39</v>
      </c>
      <c r="E84" s="12">
        <v>145</v>
      </c>
      <c r="F84" s="12">
        <v>46</v>
      </c>
      <c r="G84" s="12">
        <v>19.3</v>
      </c>
      <c r="H84" s="12">
        <v>25.25</v>
      </c>
      <c r="I84" s="12">
        <v>772.03</v>
      </c>
      <c r="J84" s="12">
        <v>32.5</v>
      </c>
      <c r="K84" s="12">
        <v>85.5</v>
      </c>
      <c r="L84" s="12">
        <v>32</v>
      </c>
      <c r="M84" s="12">
        <v>3.46</v>
      </c>
      <c r="N84" s="12">
        <v>28</v>
      </c>
      <c r="O84" s="12">
        <v>24.7</v>
      </c>
      <c r="P84" s="12">
        <v>20.13</v>
      </c>
      <c r="Q84" s="12">
        <v>34.5</v>
      </c>
      <c r="R84" s="12">
        <v>102.5</v>
      </c>
      <c r="S84" s="12">
        <v>46.25</v>
      </c>
      <c r="T84" s="12">
        <v>26.25</v>
      </c>
      <c r="U84" s="12">
        <v>6.3</v>
      </c>
      <c r="V84" s="12">
        <v>4.5600000000000005</v>
      </c>
      <c r="W84" s="12">
        <v>124.5</v>
      </c>
      <c r="X84" s="12">
        <v>13.2</v>
      </c>
      <c r="Y84" s="12">
        <v>16.559999999999999</v>
      </c>
      <c r="Z84" s="12">
        <v>6.55</v>
      </c>
      <c r="AA84" s="12">
        <v>28.75</v>
      </c>
      <c r="AB84" s="12">
        <v>10.91</v>
      </c>
      <c r="AC84" s="12">
        <v>18.399999999999999</v>
      </c>
      <c r="AD84" s="12">
        <v>18.399999999999999</v>
      </c>
      <c r="AE84" s="12">
        <v>169</v>
      </c>
      <c r="AF84" s="12">
        <v>320</v>
      </c>
      <c r="AG84" s="12">
        <v>38.25</v>
      </c>
      <c r="AH84" s="12">
        <v>336</v>
      </c>
      <c r="AI84" s="12">
        <v>233</v>
      </c>
      <c r="AJ84" s="12">
        <v>104</v>
      </c>
      <c r="AK84" s="12">
        <v>155.5</v>
      </c>
      <c r="AL84" s="12">
        <v>1.6400000000000001</v>
      </c>
      <c r="AM84" s="12">
        <v>47.75</v>
      </c>
      <c r="AN84" s="12">
        <v>77.25</v>
      </c>
      <c r="AO84" s="12">
        <v>28</v>
      </c>
      <c r="AP84" s="12">
        <v>50.35</v>
      </c>
      <c r="AQ84" s="12">
        <v>35.75</v>
      </c>
      <c r="AR84" s="12">
        <v>20.9</v>
      </c>
      <c r="AS84" s="12">
        <v>2.36</v>
      </c>
      <c r="AT84" s="12">
        <v>717.43</v>
      </c>
    </row>
    <row r="85" spans="1:46">
      <c r="A85" s="6">
        <v>30</v>
      </c>
      <c r="B85" s="11">
        <v>40571</v>
      </c>
      <c r="C85" s="12">
        <v>80.25</v>
      </c>
      <c r="D85" s="12">
        <v>33.75</v>
      </c>
      <c r="E85" s="12">
        <v>153.5</v>
      </c>
      <c r="F85" s="12">
        <v>49.25</v>
      </c>
      <c r="G85" s="12">
        <v>19</v>
      </c>
      <c r="H85" s="12">
        <v>25.5</v>
      </c>
      <c r="I85" s="12">
        <v>750.56</v>
      </c>
      <c r="J85" s="12">
        <v>32</v>
      </c>
      <c r="K85" s="12">
        <v>81.25</v>
      </c>
      <c r="L85" s="12">
        <v>32.75</v>
      </c>
      <c r="M85" s="12">
        <v>3.38</v>
      </c>
      <c r="N85" s="12">
        <v>26.5</v>
      </c>
      <c r="O85" s="12">
        <v>22.3</v>
      </c>
      <c r="P85" s="12">
        <v>19.25</v>
      </c>
      <c r="Q85" s="12">
        <v>29.5</v>
      </c>
      <c r="R85" s="12">
        <v>108.5</v>
      </c>
      <c r="S85" s="12">
        <v>41.25</v>
      </c>
      <c r="T85" s="12">
        <v>25.75</v>
      </c>
      <c r="U85" s="12">
        <v>5.3</v>
      </c>
      <c r="V85" s="12">
        <v>3.82</v>
      </c>
      <c r="W85" s="12">
        <v>118.5</v>
      </c>
      <c r="X85" s="12">
        <v>14</v>
      </c>
      <c r="Y85" s="12">
        <v>15.81</v>
      </c>
      <c r="Z85" s="12">
        <v>5.7</v>
      </c>
      <c r="AA85" s="12">
        <v>30</v>
      </c>
      <c r="AB85" s="12">
        <v>9.82</v>
      </c>
      <c r="AC85" s="12">
        <v>18.3</v>
      </c>
      <c r="AD85" s="12">
        <v>16.899999999999999</v>
      </c>
      <c r="AE85" s="12">
        <v>158.5</v>
      </c>
      <c r="AF85" s="12">
        <v>342</v>
      </c>
      <c r="AG85" s="12">
        <v>40.25</v>
      </c>
      <c r="AH85" s="12">
        <v>316</v>
      </c>
      <c r="AI85" s="12">
        <v>221</v>
      </c>
      <c r="AJ85" s="12">
        <v>96</v>
      </c>
      <c r="AK85" s="12">
        <v>147</v>
      </c>
      <c r="AL85" s="12">
        <v>1.47</v>
      </c>
      <c r="AM85" s="12">
        <v>40</v>
      </c>
      <c r="AN85" s="12">
        <v>69.75</v>
      </c>
      <c r="AO85" s="12">
        <v>25.5</v>
      </c>
      <c r="AP85" s="12">
        <v>44</v>
      </c>
      <c r="AQ85" s="12">
        <v>31.75</v>
      </c>
      <c r="AR85" s="12">
        <v>18.899999999999999</v>
      </c>
      <c r="AS85" s="12">
        <v>2.06</v>
      </c>
      <c r="AT85" s="12">
        <v>681.45</v>
      </c>
    </row>
    <row r="86" spans="1:46">
      <c r="A86" s="6">
        <v>31</v>
      </c>
      <c r="B86" s="11">
        <v>40602</v>
      </c>
      <c r="C86" s="12">
        <v>79.5</v>
      </c>
      <c r="D86" s="12">
        <v>33</v>
      </c>
      <c r="E86" s="12">
        <v>160</v>
      </c>
      <c r="F86" s="12">
        <v>49.25</v>
      </c>
      <c r="G86" s="12">
        <v>18.8</v>
      </c>
      <c r="H86" s="12">
        <v>24.7</v>
      </c>
      <c r="I86" s="12">
        <v>722.69</v>
      </c>
      <c r="J86" s="12">
        <v>33.5</v>
      </c>
      <c r="K86" s="12">
        <v>77</v>
      </c>
      <c r="L86" s="12">
        <v>33.25</v>
      </c>
      <c r="M86" s="12">
        <v>3.2800000000000002</v>
      </c>
      <c r="N86" s="12">
        <v>26.25</v>
      </c>
      <c r="O86" s="12">
        <v>23.8</v>
      </c>
      <c r="P86" s="12">
        <v>19.5</v>
      </c>
      <c r="Q86" s="12">
        <v>27.5</v>
      </c>
      <c r="R86" s="12">
        <v>99.5</v>
      </c>
      <c r="S86" s="12">
        <v>40.75</v>
      </c>
      <c r="T86" s="12">
        <v>25.5</v>
      </c>
      <c r="U86" s="12">
        <v>5.55</v>
      </c>
      <c r="V86" s="12">
        <v>3.68</v>
      </c>
      <c r="W86" s="12">
        <v>117.5</v>
      </c>
      <c r="X86" s="12">
        <v>12.7</v>
      </c>
      <c r="Y86" s="12">
        <v>15.43</v>
      </c>
      <c r="Z86" s="12">
        <v>5.6</v>
      </c>
      <c r="AA86" s="12">
        <v>29.5</v>
      </c>
      <c r="AB86" s="12">
        <v>9.5500000000000007</v>
      </c>
      <c r="AC86" s="12">
        <v>17.7</v>
      </c>
      <c r="AD86" s="12">
        <v>17.5</v>
      </c>
      <c r="AE86" s="12">
        <v>182</v>
      </c>
      <c r="AF86" s="12">
        <v>337</v>
      </c>
      <c r="AG86" s="12">
        <v>38.25</v>
      </c>
      <c r="AH86" s="12">
        <v>311</v>
      </c>
      <c r="AI86" s="12">
        <v>209</v>
      </c>
      <c r="AJ86" s="12">
        <v>102</v>
      </c>
      <c r="AK86" s="12">
        <v>139.5</v>
      </c>
      <c r="AL86" s="12">
        <v>1.35</v>
      </c>
      <c r="AM86" s="12">
        <v>38.5</v>
      </c>
      <c r="AN86" s="12">
        <v>73.75</v>
      </c>
      <c r="AO86" s="12">
        <v>24.9</v>
      </c>
      <c r="AP86" s="12">
        <v>39.299999999999997</v>
      </c>
      <c r="AQ86" s="12">
        <v>29.75</v>
      </c>
      <c r="AR86" s="12">
        <v>18.2</v>
      </c>
      <c r="AS86" s="12">
        <v>2.2800000000000002</v>
      </c>
      <c r="AT86" s="12">
        <v>690.89</v>
      </c>
    </row>
    <row r="87" spans="1:46">
      <c r="A87" s="6">
        <v>32</v>
      </c>
      <c r="B87" s="11">
        <v>40630</v>
      </c>
      <c r="C87" s="12">
        <v>89</v>
      </c>
      <c r="D87" s="12">
        <v>35.5</v>
      </c>
      <c r="E87" s="12">
        <v>165</v>
      </c>
      <c r="F87" s="12">
        <v>51</v>
      </c>
      <c r="G87" s="12">
        <v>18.8</v>
      </c>
      <c r="H87" s="12">
        <v>24</v>
      </c>
      <c r="I87" s="12">
        <v>752.55</v>
      </c>
      <c r="J87" s="12">
        <v>33.75</v>
      </c>
      <c r="K87" s="12">
        <v>75.75</v>
      </c>
      <c r="L87" s="12">
        <v>37.25</v>
      </c>
      <c r="M87" s="12">
        <v>3.06</v>
      </c>
      <c r="N87" s="12">
        <v>27</v>
      </c>
      <c r="O87" s="12">
        <v>25.25</v>
      </c>
      <c r="P87" s="12">
        <v>19.38</v>
      </c>
      <c r="Q87" s="12">
        <v>27.75</v>
      </c>
      <c r="R87" s="12">
        <v>93</v>
      </c>
      <c r="S87" s="12">
        <v>41.25</v>
      </c>
      <c r="T87" s="12">
        <v>23.8</v>
      </c>
      <c r="U87" s="12">
        <v>5.9</v>
      </c>
      <c r="V87" s="12">
        <v>3.8</v>
      </c>
      <c r="W87" s="12">
        <v>126.5</v>
      </c>
      <c r="X87" s="12">
        <v>14</v>
      </c>
      <c r="Y87" s="12">
        <v>17.5</v>
      </c>
      <c r="Z87" s="12">
        <v>6.1</v>
      </c>
      <c r="AA87" s="12">
        <v>29.25</v>
      </c>
      <c r="AB87" s="12">
        <v>10.55</v>
      </c>
      <c r="AC87" s="12">
        <v>18.100000000000001</v>
      </c>
      <c r="AD87" s="12">
        <v>18.3</v>
      </c>
      <c r="AE87" s="12">
        <v>181.5</v>
      </c>
      <c r="AF87" s="12">
        <v>346</v>
      </c>
      <c r="AG87" s="12">
        <v>37.75</v>
      </c>
      <c r="AH87" s="12">
        <v>348</v>
      </c>
      <c r="AI87" s="12">
        <v>207</v>
      </c>
      <c r="AJ87" s="12">
        <v>104.5</v>
      </c>
      <c r="AK87" s="12">
        <v>141</v>
      </c>
      <c r="AL87" s="12">
        <v>1.54</v>
      </c>
      <c r="AM87" s="12">
        <v>37.25</v>
      </c>
      <c r="AN87" s="12">
        <v>83.5</v>
      </c>
      <c r="AO87" s="12">
        <v>29.5</v>
      </c>
      <c r="AP87" s="12">
        <v>44.71</v>
      </c>
      <c r="AQ87" s="12">
        <v>32.5</v>
      </c>
      <c r="AR87" s="12">
        <v>19</v>
      </c>
      <c r="AS87" s="12">
        <v>2.36</v>
      </c>
      <c r="AT87" s="12">
        <v>724.52</v>
      </c>
    </row>
    <row r="88" spans="1:46">
      <c r="A88" s="6">
        <v>33</v>
      </c>
      <c r="B88" s="11">
        <v>40661</v>
      </c>
      <c r="C88" s="12">
        <v>91.75</v>
      </c>
      <c r="D88" s="12">
        <v>37.5</v>
      </c>
      <c r="E88" s="12">
        <v>171.5</v>
      </c>
      <c r="F88" s="12">
        <v>51.5</v>
      </c>
      <c r="G88" s="12">
        <v>17.899999999999999</v>
      </c>
      <c r="H88" s="12">
        <v>27.5</v>
      </c>
      <c r="I88" s="12">
        <v>746.58</v>
      </c>
      <c r="J88" s="12">
        <v>35.25</v>
      </c>
      <c r="K88" s="12">
        <v>86.5</v>
      </c>
      <c r="L88" s="12">
        <v>39</v>
      </c>
      <c r="M88" s="12">
        <v>3.34</v>
      </c>
      <c r="N88" s="12">
        <v>29</v>
      </c>
      <c r="O88" s="12">
        <v>30</v>
      </c>
      <c r="P88" s="12">
        <v>21.63</v>
      </c>
      <c r="Q88" s="12">
        <v>26.25</v>
      </c>
      <c r="R88" s="12">
        <v>94.5</v>
      </c>
      <c r="S88" s="12">
        <v>45.5</v>
      </c>
      <c r="T88" s="12">
        <v>24.8</v>
      </c>
      <c r="U88" s="12">
        <v>6.2</v>
      </c>
      <c r="V88" s="12">
        <v>4.4000000000000004</v>
      </c>
      <c r="W88" s="12">
        <v>125</v>
      </c>
      <c r="X88" s="12">
        <v>13.4</v>
      </c>
      <c r="Y88" s="12">
        <v>18.350000000000001</v>
      </c>
      <c r="Z88" s="12">
        <v>6.75</v>
      </c>
      <c r="AA88" s="12">
        <v>30.5</v>
      </c>
      <c r="AB88" s="12">
        <v>11.45</v>
      </c>
      <c r="AC88" s="12">
        <v>18.5</v>
      </c>
      <c r="AD88" s="12">
        <v>20.5</v>
      </c>
      <c r="AE88" s="12">
        <v>188.5</v>
      </c>
      <c r="AF88" s="12">
        <v>373</v>
      </c>
      <c r="AG88" s="12">
        <v>39.75</v>
      </c>
      <c r="AH88" s="12">
        <v>373</v>
      </c>
      <c r="AI88" s="12">
        <v>215</v>
      </c>
      <c r="AJ88" s="12">
        <v>116.5</v>
      </c>
      <c r="AK88" s="12">
        <v>164</v>
      </c>
      <c r="AL88" s="12">
        <v>1.5</v>
      </c>
      <c r="AM88" s="12">
        <v>39.5</v>
      </c>
      <c r="AN88" s="12">
        <v>84</v>
      </c>
      <c r="AO88" s="12">
        <v>28.25</v>
      </c>
      <c r="AP88" s="12">
        <v>43.53</v>
      </c>
      <c r="AQ88" s="12">
        <v>30.25</v>
      </c>
      <c r="AR88" s="12">
        <v>22.1</v>
      </c>
      <c r="AS88" s="12">
        <v>2.3199999999999998</v>
      </c>
      <c r="AT88" s="12">
        <v>769.91</v>
      </c>
    </row>
    <row r="89" spans="1:46">
      <c r="A89" s="6">
        <v>34</v>
      </c>
      <c r="B89" s="11">
        <v>40691</v>
      </c>
      <c r="C89" s="12">
        <v>95.25</v>
      </c>
      <c r="D89" s="12">
        <v>37.25</v>
      </c>
      <c r="E89" s="12">
        <v>161</v>
      </c>
      <c r="F89" s="12">
        <v>52.75</v>
      </c>
      <c r="G89" s="12">
        <v>18</v>
      </c>
      <c r="H89" s="12">
        <v>28</v>
      </c>
      <c r="I89" s="12">
        <v>746.58</v>
      </c>
      <c r="J89" s="12">
        <v>37.25</v>
      </c>
      <c r="K89" s="12">
        <v>88.75</v>
      </c>
      <c r="L89" s="12">
        <v>37.5</v>
      </c>
      <c r="M89" s="12">
        <v>3.26</v>
      </c>
      <c r="N89" s="12">
        <v>28.5</v>
      </c>
      <c r="O89" s="12">
        <v>30.75</v>
      </c>
      <c r="P89" s="12">
        <v>23</v>
      </c>
      <c r="Q89" s="12">
        <v>25.25</v>
      </c>
      <c r="R89" s="12">
        <v>94.25</v>
      </c>
      <c r="S89" s="12">
        <v>51</v>
      </c>
      <c r="T89" s="12">
        <v>24.4</v>
      </c>
      <c r="U89" s="12">
        <v>5.75</v>
      </c>
      <c r="V89" s="12">
        <v>3.74</v>
      </c>
      <c r="W89" s="12">
        <v>122</v>
      </c>
      <c r="X89" s="12">
        <v>13.1</v>
      </c>
      <c r="Y89" s="12">
        <v>17.78</v>
      </c>
      <c r="Z89" s="12">
        <v>6.35</v>
      </c>
      <c r="AA89" s="12">
        <v>30.5</v>
      </c>
      <c r="AB89" s="12">
        <v>11.09</v>
      </c>
      <c r="AC89" s="12">
        <v>18</v>
      </c>
      <c r="AD89" s="12">
        <v>18.8</v>
      </c>
      <c r="AE89" s="12">
        <v>172.5</v>
      </c>
      <c r="AF89" s="12">
        <v>354</v>
      </c>
      <c r="AG89" s="12">
        <v>43</v>
      </c>
      <c r="AH89" s="12">
        <v>357</v>
      </c>
      <c r="AI89" s="12">
        <v>219</v>
      </c>
      <c r="AJ89" s="12">
        <v>113.5</v>
      </c>
      <c r="AK89" s="12">
        <v>195.5</v>
      </c>
      <c r="AL89" s="12">
        <v>1.5</v>
      </c>
      <c r="AM89" s="12">
        <v>36.25</v>
      </c>
      <c r="AN89" s="12">
        <v>77.75</v>
      </c>
      <c r="AO89" s="12">
        <v>29</v>
      </c>
      <c r="AP89" s="12">
        <v>44.47</v>
      </c>
      <c r="AQ89" s="12">
        <v>31</v>
      </c>
      <c r="AR89" s="12">
        <v>22</v>
      </c>
      <c r="AS89" s="12">
        <v>2.06</v>
      </c>
      <c r="AT89" s="12">
        <v>749.28</v>
      </c>
    </row>
    <row r="90" spans="1:46">
      <c r="A90" s="6">
        <v>35</v>
      </c>
      <c r="B90" s="11">
        <v>40722</v>
      </c>
      <c r="C90" s="12">
        <v>100</v>
      </c>
      <c r="D90" s="12">
        <v>35</v>
      </c>
      <c r="E90" s="12">
        <v>152</v>
      </c>
      <c r="F90" s="12">
        <v>51.75</v>
      </c>
      <c r="G90" s="12">
        <v>17.7</v>
      </c>
      <c r="H90" s="12">
        <v>26.5</v>
      </c>
      <c r="I90" s="12">
        <v>690.83</v>
      </c>
      <c r="J90" s="12">
        <v>34</v>
      </c>
      <c r="K90" s="12">
        <v>89.75</v>
      </c>
      <c r="L90" s="12">
        <v>35.25</v>
      </c>
      <c r="M90" s="12">
        <v>3.26</v>
      </c>
      <c r="N90" s="12">
        <v>29.75</v>
      </c>
      <c r="O90" s="12">
        <v>28.5</v>
      </c>
      <c r="P90" s="12">
        <v>21.63</v>
      </c>
      <c r="Q90" s="12">
        <v>24.5</v>
      </c>
      <c r="R90" s="12">
        <v>90</v>
      </c>
      <c r="S90" s="12">
        <v>50</v>
      </c>
      <c r="T90" s="12">
        <v>23.1</v>
      </c>
      <c r="U90" s="12">
        <v>5.2</v>
      </c>
      <c r="V90" s="12">
        <v>3.5</v>
      </c>
      <c r="W90" s="12">
        <v>116.5</v>
      </c>
      <c r="X90" s="12">
        <v>13.5</v>
      </c>
      <c r="Y90" s="12">
        <v>16.93</v>
      </c>
      <c r="Z90" s="12">
        <v>5.65</v>
      </c>
      <c r="AA90" s="12">
        <v>28.25</v>
      </c>
      <c r="AB90" s="12">
        <v>10.36</v>
      </c>
      <c r="AC90" s="12">
        <v>14.6</v>
      </c>
      <c r="AD90" s="12">
        <v>17.600000000000001</v>
      </c>
      <c r="AE90" s="12">
        <v>166</v>
      </c>
      <c r="AF90" s="12">
        <v>324</v>
      </c>
      <c r="AG90" s="12">
        <v>40.75</v>
      </c>
      <c r="AH90" s="12">
        <v>340</v>
      </c>
      <c r="AI90" s="12">
        <v>212</v>
      </c>
      <c r="AJ90" s="12">
        <v>107</v>
      </c>
      <c r="AK90" s="12">
        <v>191.5</v>
      </c>
      <c r="AL90" s="12">
        <v>1.35</v>
      </c>
      <c r="AM90" s="12">
        <v>27.5</v>
      </c>
      <c r="AN90" s="12">
        <v>71.25</v>
      </c>
      <c r="AO90" s="12">
        <v>29</v>
      </c>
      <c r="AP90" s="12">
        <v>45.65</v>
      </c>
      <c r="AQ90" s="12">
        <v>28</v>
      </c>
      <c r="AR90" s="12">
        <v>18.8</v>
      </c>
      <c r="AS90" s="12">
        <v>1.98</v>
      </c>
      <c r="AT90" s="12">
        <v>707.33</v>
      </c>
    </row>
    <row r="91" spans="1:46">
      <c r="A91" s="6">
        <v>36</v>
      </c>
      <c r="B91" s="11">
        <v>40752</v>
      </c>
      <c r="C91" s="12">
        <v>115</v>
      </c>
      <c r="D91" s="12">
        <v>48.5</v>
      </c>
      <c r="E91" s="12">
        <v>173.5</v>
      </c>
      <c r="F91" s="12">
        <v>58</v>
      </c>
      <c r="G91" s="12">
        <v>18.399999999999999</v>
      </c>
      <c r="H91" s="12">
        <v>27.75</v>
      </c>
      <c r="I91" s="12">
        <v>738.62</v>
      </c>
      <c r="J91" s="12">
        <v>39.5</v>
      </c>
      <c r="K91" s="12">
        <v>120</v>
      </c>
      <c r="L91" s="12">
        <v>37.75</v>
      </c>
      <c r="M91" s="12">
        <v>3.38</v>
      </c>
      <c r="N91" s="12">
        <v>37</v>
      </c>
      <c r="O91" s="12">
        <v>31.25</v>
      </c>
      <c r="P91" s="12">
        <v>24.5</v>
      </c>
      <c r="Q91" s="12">
        <v>27</v>
      </c>
      <c r="R91" s="12">
        <v>95</v>
      </c>
      <c r="S91" s="12">
        <v>56.75</v>
      </c>
      <c r="T91" s="12">
        <v>24.8</v>
      </c>
      <c r="U91" s="12">
        <v>5.8</v>
      </c>
      <c r="V91" s="12">
        <v>4.6399999999999997</v>
      </c>
      <c r="W91" s="12">
        <v>141</v>
      </c>
      <c r="X91" s="12">
        <v>15.5</v>
      </c>
      <c r="Y91" s="12">
        <v>19.47</v>
      </c>
      <c r="Z91" s="12">
        <v>6.9</v>
      </c>
      <c r="AA91" s="12">
        <v>30.5</v>
      </c>
      <c r="AB91" s="12">
        <v>12.18</v>
      </c>
      <c r="AC91" s="12">
        <v>17.3</v>
      </c>
      <c r="AD91" s="12">
        <v>20.5</v>
      </c>
      <c r="AE91" s="12">
        <v>185.5</v>
      </c>
      <c r="AF91" s="12">
        <v>351</v>
      </c>
      <c r="AG91" s="12">
        <v>43</v>
      </c>
      <c r="AH91" s="12">
        <v>379</v>
      </c>
      <c r="AI91" s="12">
        <v>234</v>
      </c>
      <c r="AJ91" s="12">
        <v>127</v>
      </c>
      <c r="AK91" s="12">
        <v>233</v>
      </c>
      <c r="AL91" s="12">
        <v>1.42</v>
      </c>
      <c r="AM91" s="12">
        <v>28.5</v>
      </c>
      <c r="AN91" s="12">
        <v>78</v>
      </c>
      <c r="AO91" s="12">
        <v>30</v>
      </c>
      <c r="AP91" s="12">
        <v>52.71</v>
      </c>
      <c r="AQ91" s="12">
        <v>31</v>
      </c>
      <c r="AR91" s="12">
        <v>19.100000000000001</v>
      </c>
      <c r="AS91" s="12">
        <v>2.06</v>
      </c>
      <c r="AT91" s="12">
        <v>795.4</v>
      </c>
    </row>
    <row r="92" spans="1:46">
      <c r="A92" s="6">
        <v>37</v>
      </c>
      <c r="B92" s="11">
        <v>40783</v>
      </c>
      <c r="C92" s="12">
        <v>114</v>
      </c>
      <c r="D92" s="12">
        <v>45.5</v>
      </c>
      <c r="E92" s="12">
        <v>152</v>
      </c>
      <c r="F92" s="12">
        <v>63</v>
      </c>
      <c r="G92" s="12">
        <v>17.600000000000001</v>
      </c>
      <c r="H92" s="12">
        <v>24.7</v>
      </c>
      <c r="I92" s="12">
        <v>609.21</v>
      </c>
      <c r="J92" s="12">
        <v>39.5</v>
      </c>
      <c r="K92" s="12">
        <v>127.5</v>
      </c>
      <c r="L92" s="12">
        <v>36.25</v>
      </c>
      <c r="M92" s="12">
        <v>2.92</v>
      </c>
      <c r="N92" s="12">
        <v>37</v>
      </c>
      <c r="O92" s="12">
        <v>30.5</v>
      </c>
      <c r="P92" s="12">
        <v>25.38</v>
      </c>
      <c r="Q92" s="12">
        <v>20.100000000000001</v>
      </c>
      <c r="R92" s="12">
        <v>90</v>
      </c>
      <c r="S92" s="12">
        <v>54</v>
      </c>
      <c r="T92" s="12">
        <v>21.6</v>
      </c>
      <c r="U92" s="12">
        <v>4.58</v>
      </c>
      <c r="V92" s="12">
        <v>4.34</v>
      </c>
      <c r="W92" s="12">
        <v>125</v>
      </c>
      <c r="X92" s="12">
        <v>14.7</v>
      </c>
      <c r="Y92" s="12">
        <v>17.5</v>
      </c>
      <c r="Z92" s="12">
        <v>6.7</v>
      </c>
      <c r="AA92" s="12">
        <v>30.25</v>
      </c>
      <c r="AB92" s="12">
        <v>11.36</v>
      </c>
      <c r="AC92" s="12">
        <v>16.600000000000001</v>
      </c>
      <c r="AD92" s="12">
        <v>18.7</v>
      </c>
      <c r="AE92" s="12">
        <v>164.5</v>
      </c>
      <c r="AF92" s="12">
        <v>317</v>
      </c>
      <c r="AG92" s="12">
        <v>43.75</v>
      </c>
      <c r="AH92" s="12">
        <v>316</v>
      </c>
      <c r="AI92" s="12">
        <v>226</v>
      </c>
      <c r="AJ92" s="12">
        <v>114.5</v>
      </c>
      <c r="AK92" s="12">
        <v>245</v>
      </c>
      <c r="AL92" s="12">
        <v>1.18</v>
      </c>
      <c r="AM92" s="12">
        <v>24.9</v>
      </c>
      <c r="AN92" s="12">
        <v>63.75</v>
      </c>
      <c r="AO92" s="12">
        <v>27.5</v>
      </c>
      <c r="AP92" s="12">
        <v>51.3</v>
      </c>
      <c r="AQ92" s="12">
        <v>29.5</v>
      </c>
      <c r="AR92" s="12">
        <v>19.100000000000001</v>
      </c>
      <c r="AS92" s="12">
        <v>1.63</v>
      </c>
      <c r="AT92" s="12">
        <v>721.84</v>
      </c>
    </row>
    <row r="93" spans="1:46">
      <c r="A93" s="6">
        <v>38</v>
      </c>
      <c r="B93" s="11">
        <v>40814</v>
      </c>
      <c r="C93" s="12">
        <v>122</v>
      </c>
      <c r="D93" s="12">
        <v>39.25</v>
      </c>
      <c r="E93" s="12">
        <v>145</v>
      </c>
      <c r="F93" s="12">
        <v>63.75</v>
      </c>
      <c r="G93" s="12">
        <v>16.7</v>
      </c>
      <c r="H93" s="12">
        <v>20.399999999999999</v>
      </c>
      <c r="I93" s="12">
        <v>563.41999999999996</v>
      </c>
      <c r="J93" s="12">
        <v>38.75</v>
      </c>
      <c r="K93" s="12">
        <v>112</v>
      </c>
      <c r="L93" s="12">
        <v>38</v>
      </c>
      <c r="M93" s="12">
        <v>2.4</v>
      </c>
      <c r="N93" s="12">
        <v>34</v>
      </c>
      <c r="O93" s="12">
        <v>27.5</v>
      </c>
      <c r="P93" s="12">
        <v>23.38</v>
      </c>
      <c r="Q93" s="12">
        <v>19.8</v>
      </c>
      <c r="R93" s="12">
        <v>84.25</v>
      </c>
      <c r="S93" s="12">
        <v>47</v>
      </c>
      <c r="T93" s="12">
        <v>17</v>
      </c>
      <c r="U93" s="12">
        <v>3.64</v>
      </c>
      <c r="V93" s="12">
        <v>3.36</v>
      </c>
      <c r="W93" s="12">
        <v>117</v>
      </c>
      <c r="X93" s="12">
        <v>11</v>
      </c>
      <c r="Y93" s="12">
        <v>14.86</v>
      </c>
      <c r="Z93" s="12">
        <v>6.5</v>
      </c>
      <c r="AA93" s="12">
        <v>28</v>
      </c>
      <c r="AB93" s="12">
        <v>9.36</v>
      </c>
      <c r="AC93" s="12">
        <v>14.7</v>
      </c>
      <c r="AD93" s="12">
        <v>15.5</v>
      </c>
      <c r="AE93" s="12">
        <v>148.5</v>
      </c>
      <c r="AF93" s="12">
        <v>271</v>
      </c>
      <c r="AG93" s="12">
        <v>42.75</v>
      </c>
      <c r="AH93" s="12">
        <v>271</v>
      </c>
      <c r="AI93" s="12">
        <v>217</v>
      </c>
      <c r="AJ93" s="12">
        <v>108</v>
      </c>
      <c r="AK93" s="12">
        <v>221</v>
      </c>
      <c r="AL93" s="12">
        <v>0.89</v>
      </c>
      <c r="AM93" s="12">
        <v>21</v>
      </c>
      <c r="AN93" s="12">
        <v>51.75</v>
      </c>
      <c r="AO93" s="12">
        <v>22.5</v>
      </c>
      <c r="AP93" s="12">
        <v>49.88</v>
      </c>
      <c r="AQ93" s="12">
        <v>27.75</v>
      </c>
      <c r="AR93" s="12">
        <v>15.1</v>
      </c>
      <c r="AS93" s="12">
        <v>1.49</v>
      </c>
      <c r="AT93" s="12">
        <v>649.6</v>
      </c>
    </row>
    <row r="94" spans="1:46">
      <c r="A94" s="6">
        <v>39</v>
      </c>
      <c r="B94" s="11">
        <v>40844</v>
      </c>
      <c r="C94" s="12">
        <v>125</v>
      </c>
      <c r="D94" s="12">
        <v>38.25</v>
      </c>
      <c r="E94" s="12">
        <v>148.5</v>
      </c>
      <c r="F94" s="12">
        <v>66.75</v>
      </c>
      <c r="G94" s="12">
        <v>16.5</v>
      </c>
      <c r="H94" s="12">
        <v>20</v>
      </c>
      <c r="I94" s="12">
        <v>623.14</v>
      </c>
      <c r="J94" s="12">
        <v>37.5</v>
      </c>
      <c r="K94" s="12">
        <v>110.5</v>
      </c>
      <c r="L94" s="12">
        <v>39.75</v>
      </c>
      <c r="M94" s="12">
        <v>2.2800000000000002</v>
      </c>
      <c r="N94" s="12">
        <v>33</v>
      </c>
      <c r="O94" s="12">
        <v>30</v>
      </c>
      <c r="P94" s="12">
        <v>23.13</v>
      </c>
      <c r="Q94" s="12">
        <v>18.5</v>
      </c>
      <c r="R94" s="12">
        <v>83.5</v>
      </c>
      <c r="S94" s="12">
        <v>52.25</v>
      </c>
      <c r="T94" s="12">
        <v>16.399999999999999</v>
      </c>
      <c r="U94" s="12">
        <v>3.94</v>
      </c>
      <c r="V94" s="12">
        <v>3.7199999999999998</v>
      </c>
      <c r="W94" s="12">
        <v>123</v>
      </c>
      <c r="X94" s="12">
        <v>11.8</v>
      </c>
      <c r="Y94" s="12">
        <v>14.68</v>
      </c>
      <c r="Z94" s="12">
        <v>5.55</v>
      </c>
      <c r="AA94" s="12">
        <v>25</v>
      </c>
      <c r="AB94" s="12">
        <v>9.5500000000000007</v>
      </c>
      <c r="AC94" s="12">
        <v>14.8</v>
      </c>
      <c r="AD94" s="12">
        <v>10.9</v>
      </c>
      <c r="AE94" s="12">
        <v>163</v>
      </c>
      <c r="AF94" s="12">
        <v>312</v>
      </c>
      <c r="AG94" s="12">
        <v>40.5</v>
      </c>
      <c r="AH94" s="12">
        <v>315</v>
      </c>
      <c r="AI94" s="12">
        <v>232</v>
      </c>
      <c r="AJ94" s="12">
        <v>118</v>
      </c>
      <c r="AK94" s="12">
        <v>210</v>
      </c>
      <c r="AL94" s="12">
        <v>0.84</v>
      </c>
      <c r="AM94" s="12">
        <v>19.2</v>
      </c>
      <c r="AN94" s="12">
        <v>58.5</v>
      </c>
      <c r="AO94" s="12">
        <v>22.9</v>
      </c>
      <c r="AP94" s="12">
        <v>50.83</v>
      </c>
      <c r="AQ94" s="12">
        <v>24.7</v>
      </c>
      <c r="AR94" s="12">
        <v>15</v>
      </c>
      <c r="AS94" s="12">
        <v>1.35</v>
      </c>
      <c r="AT94" s="12">
        <v>691.99</v>
      </c>
    </row>
    <row r="95" spans="1:46">
      <c r="A95" s="6">
        <v>40</v>
      </c>
      <c r="B95" s="11">
        <v>40875</v>
      </c>
      <c r="C95" s="12">
        <v>140</v>
      </c>
      <c r="D95" s="12">
        <v>42.25</v>
      </c>
      <c r="E95" s="12">
        <v>141.5</v>
      </c>
      <c r="F95" s="12">
        <v>73.75</v>
      </c>
      <c r="G95" s="12">
        <v>17.2</v>
      </c>
      <c r="H95" s="12">
        <v>18.899999999999999</v>
      </c>
      <c r="I95" s="12">
        <v>545.5</v>
      </c>
      <c r="J95" s="12">
        <v>35.75</v>
      </c>
      <c r="K95" s="12">
        <v>118</v>
      </c>
      <c r="L95" s="12">
        <v>44</v>
      </c>
      <c r="M95" s="12">
        <v>2.36</v>
      </c>
      <c r="N95" s="12">
        <v>35.75</v>
      </c>
      <c r="O95" s="12">
        <v>32.25</v>
      </c>
      <c r="P95" s="12">
        <v>25</v>
      </c>
      <c r="Q95" s="12">
        <v>18.600000000000001</v>
      </c>
      <c r="R95" s="12">
        <v>87.5</v>
      </c>
      <c r="S95" s="12">
        <v>51.75</v>
      </c>
      <c r="T95" s="12">
        <v>19.100000000000001</v>
      </c>
      <c r="U95" s="12">
        <v>3.84</v>
      </c>
      <c r="V95" s="12">
        <v>3.62</v>
      </c>
      <c r="W95" s="12">
        <v>114.5</v>
      </c>
      <c r="X95" s="12">
        <v>11.8</v>
      </c>
      <c r="Y95" s="12">
        <v>13.55</v>
      </c>
      <c r="Z95" s="12">
        <v>5.9</v>
      </c>
      <c r="AA95" s="12">
        <v>25.75</v>
      </c>
      <c r="AB95" s="12">
        <v>9.73</v>
      </c>
      <c r="AC95" s="12">
        <v>15</v>
      </c>
      <c r="AD95" s="12">
        <v>10.7</v>
      </c>
      <c r="AE95" s="12">
        <v>159</v>
      </c>
      <c r="AF95" s="12">
        <v>302</v>
      </c>
      <c r="AG95" s="12">
        <v>42.25</v>
      </c>
      <c r="AH95" s="12">
        <v>318</v>
      </c>
      <c r="AI95" s="12">
        <v>248</v>
      </c>
      <c r="AJ95" s="12">
        <v>105</v>
      </c>
      <c r="AK95" s="12">
        <v>223</v>
      </c>
      <c r="AL95" s="12">
        <v>0.81</v>
      </c>
      <c r="AM95" s="12">
        <v>19.2</v>
      </c>
      <c r="AN95" s="12">
        <v>61.25</v>
      </c>
      <c r="AO95" s="12">
        <v>25.5</v>
      </c>
      <c r="AP95" s="12">
        <v>52.47</v>
      </c>
      <c r="AQ95" s="12">
        <v>25.5</v>
      </c>
      <c r="AR95" s="12">
        <v>17.100000000000001</v>
      </c>
      <c r="AS95" s="12">
        <v>1.35</v>
      </c>
      <c r="AT95" s="12">
        <v>689.41</v>
      </c>
    </row>
    <row r="96" spans="1:46">
      <c r="A96" s="6">
        <v>41</v>
      </c>
      <c r="B96" s="11">
        <v>40905</v>
      </c>
      <c r="C96" s="12">
        <v>143</v>
      </c>
      <c r="D96" s="12">
        <v>44.5</v>
      </c>
      <c r="E96" s="12">
        <v>152</v>
      </c>
      <c r="F96" s="12">
        <v>81</v>
      </c>
      <c r="G96" s="12">
        <v>18.2</v>
      </c>
      <c r="H96" s="12">
        <v>22.2</v>
      </c>
      <c r="I96" s="12">
        <v>537.54</v>
      </c>
      <c r="J96" s="12">
        <v>45.75</v>
      </c>
      <c r="K96" s="12">
        <v>119</v>
      </c>
      <c r="L96" s="12">
        <v>46.75</v>
      </c>
      <c r="M96" s="12">
        <v>2.54</v>
      </c>
      <c r="N96" s="12">
        <v>37.75</v>
      </c>
      <c r="O96" s="12">
        <v>32.75</v>
      </c>
      <c r="P96" s="12">
        <v>25.63</v>
      </c>
      <c r="Q96" s="12">
        <v>21.6</v>
      </c>
      <c r="R96" s="12">
        <v>96.25</v>
      </c>
      <c r="S96" s="12">
        <v>55.5</v>
      </c>
      <c r="T96" s="12">
        <v>19</v>
      </c>
      <c r="U96" s="12">
        <v>4.22</v>
      </c>
      <c r="V96" s="12">
        <v>3.7199999999999998</v>
      </c>
      <c r="W96" s="12">
        <v>122.5</v>
      </c>
      <c r="X96" s="12">
        <v>13.1</v>
      </c>
      <c r="Y96" s="12">
        <v>14.02</v>
      </c>
      <c r="Z96" s="12">
        <v>6.2</v>
      </c>
      <c r="AA96" s="12">
        <v>26.25</v>
      </c>
      <c r="AB96" s="12">
        <v>10.18</v>
      </c>
      <c r="AC96" s="12">
        <v>16.2</v>
      </c>
      <c r="AD96" s="12">
        <v>11.6</v>
      </c>
      <c r="AE96" s="12">
        <v>168</v>
      </c>
      <c r="AF96" s="12">
        <v>317</v>
      </c>
      <c r="AG96" s="12">
        <v>43.5</v>
      </c>
      <c r="AH96" s="12">
        <v>312</v>
      </c>
      <c r="AI96" s="12">
        <v>257</v>
      </c>
      <c r="AJ96" s="12">
        <v>115.5</v>
      </c>
      <c r="AK96" s="12">
        <v>237</v>
      </c>
      <c r="AL96" s="12">
        <v>0.84</v>
      </c>
      <c r="AM96" s="12">
        <v>20</v>
      </c>
      <c r="AN96" s="12">
        <v>59</v>
      </c>
      <c r="AO96" s="12">
        <v>29.25</v>
      </c>
      <c r="AP96" s="12">
        <v>54.83</v>
      </c>
      <c r="AQ96" s="12">
        <v>26.75</v>
      </c>
      <c r="AR96" s="12">
        <v>19.100000000000001</v>
      </c>
      <c r="AS96" s="12">
        <v>1.5899999999999999</v>
      </c>
      <c r="AT96" s="12">
        <v>721.87</v>
      </c>
    </row>
    <row r="97" spans="1:46">
      <c r="A97" s="6">
        <v>42</v>
      </c>
      <c r="B97" s="11">
        <v>40936</v>
      </c>
      <c r="C97" s="12">
        <v>152</v>
      </c>
      <c r="D97" s="12">
        <v>51.5</v>
      </c>
      <c r="E97" s="12">
        <v>152.5</v>
      </c>
      <c r="F97" s="12">
        <v>78</v>
      </c>
      <c r="G97" s="12">
        <v>18.5</v>
      </c>
      <c r="H97" s="12">
        <v>22.1</v>
      </c>
      <c r="I97" s="12">
        <v>593.28</v>
      </c>
      <c r="J97" s="12">
        <v>42.25</v>
      </c>
      <c r="K97" s="12">
        <v>117.5</v>
      </c>
      <c r="L97" s="12">
        <v>47.25</v>
      </c>
      <c r="M97" s="12">
        <v>2.66</v>
      </c>
      <c r="N97" s="12">
        <v>38.75</v>
      </c>
      <c r="O97" s="12">
        <v>35</v>
      </c>
      <c r="P97" s="12">
        <v>28</v>
      </c>
      <c r="Q97" s="12">
        <v>20.6</v>
      </c>
      <c r="R97" s="12">
        <v>92.5</v>
      </c>
      <c r="S97" s="12">
        <v>54</v>
      </c>
      <c r="T97" s="12">
        <v>18.5</v>
      </c>
      <c r="U97" s="12">
        <v>4.4800000000000004</v>
      </c>
      <c r="V97" s="12">
        <v>3.46</v>
      </c>
      <c r="W97" s="12">
        <v>126.5</v>
      </c>
      <c r="X97" s="12">
        <v>14.5</v>
      </c>
      <c r="Y97" s="12">
        <v>14.21</v>
      </c>
      <c r="Z97" s="12">
        <v>6.5</v>
      </c>
      <c r="AA97" s="12">
        <v>28.25</v>
      </c>
      <c r="AB97" s="12">
        <v>10.55</v>
      </c>
      <c r="AC97" s="12">
        <v>16.399999999999999</v>
      </c>
      <c r="AD97" s="12">
        <v>14.1</v>
      </c>
      <c r="AE97" s="12">
        <v>177.5</v>
      </c>
      <c r="AF97" s="12">
        <v>337</v>
      </c>
      <c r="AG97" s="12">
        <v>43.75</v>
      </c>
      <c r="AH97" s="12">
        <v>341</v>
      </c>
      <c r="AI97" s="12">
        <v>259</v>
      </c>
      <c r="AJ97" s="12">
        <v>121</v>
      </c>
      <c r="AK97" s="12">
        <v>252</v>
      </c>
      <c r="AL97" s="12">
        <v>0.9</v>
      </c>
      <c r="AM97" s="12">
        <v>23.1</v>
      </c>
      <c r="AN97" s="12">
        <v>63.25</v>
      </c>
      <c r="AO97" s="12">
        <v>29.75</v>
      </c>
      <c r="AP97" s="12">
        <v>62.12</v>
      </c>
      <c r="AQ97" s="12">
        <v>26</v>
      </c>
      <c r="AR97" s="12">
        <v>21.4</v>
      </c>
      <c r="AS97" s="12">
        <v>1.63</v>
      </c>
      <c r="AT97" s="12">
        <v>752.18</v>
      </c>
    </row>
    <row r="98" spans="1:46">
      <c r="A98" s="6">
        <v>43</v>
      </c>
      <c r="B98" s="11">
        <v>40967</v>
      </c>
      <c r="C98" s="12">
        <v>157</v>
      </c>
      <c r="D98" s="12">
        <v>51.5</v>
      </c>
      <c r="E98" s="12">
        <v>177</v>
      </c>
      <c r="F98" s="12">
        <v>75.75</v>
      </c>
      <c r="G98" s="12">
        <v>19.5</v>
      </c>
      <c r="H98" s="12">
        <v>24.4</v>
      </c>
      <c r="I98" s="12">
        <v>646</v>
      </c>
      <c r="J98" s="12">
        <v>44.5</v>
      </c>
      <c r="K98" s="12">
        <v>153.5</v>
      </c>
      <c r="L98" s="12">
        <v>46</v>
      </c>
      <c r="M98" s="12">
        <v>2.7199999999999998</v>
      </c>
      <c r="N98" s="12">
        <v>41.5</v>
      </c>
      <c r="O98" s="12">
        <v>36.25</v>
      </c>
      <c r="P98" s="12">
        <v>32.130000000000003</v>
      </c>
      <c r="Q98" s="12">
        <v>22.7</v>
      </c>
      <c r="R98" s="12">
        <v>94.5</v>
      </c>
      <c r="S98" s="12">
        <v>54.25</v>
      </c>
      <c r="T98" s="12">
        <v>21.7</v>
      </c>
      <c r="U98" s="12">
        <v>4.72</v>
      </c>
      <c r="V98" s="12">
        <v>3.9</v>
      </c>
      <c r="W98" s="12">
        <v>145</v>
      </c>
      <c r="X98" s="12">
        <v>14.4</v>
      </c>
      <c r="Y98" s="12">
        <v>16.09</v>
      </c>
      <c r="Z98" s="12">
        <v>6.75</v>
      </c>
      <c r="AA98" s="12">
        <v>29.25</v>
      </c>
      <c r="AB98" s="12">
        <v>11.45</v>
      </c>
      <c r="AC98" s="12">
        <v>16</v>
      </c>
      <c r="AD98" s="12">
        <v>13.8</v>
      </c>
      <c r="AE98" s="12">
        <v>183.5</v>
      </c>
      <c r="AF98" s="12">
        <v>360</v>
      </c>
      <c r="AG98" s="12">
        <v>42.5</v>
      </c>
      <c r="AH98" s="12">
        <v>354</v>
      </c>
      <c r="AI98" s="12">
        <v>295</v>
      </c>
      <c r="AJ98" s="12">
        <v>126.5</v>
      </c>
      <c r="AK98" s="12">
        <v>300</v>
      </c>
      <c r="AL98" s="12">
        <v>0.89</v>
      </c>
      <c r="AM98" s="12">
        <v>24.8</v>
      </c>
      <c r="AN98" s="12">
        <v>75.5</v>
      </c>
      <c r="AO98" s="12">
        <v>29.75</v>
      </c>
      <c r="AP98" s="12">
        <v>65.41</v>
      </c>
      <c r="AQ98" s="12">
        <v>27</v>
      </c>
      <c r="AR98" s="12">
        <v>19.899999999999999</v>
      </c>
      <c r="AS98" s="12">
        <v>1.72</v>
      </c>
      <c r="AT98" s="12">
        <v>807.69</v>
      </c>
    </row>
    <row r="99" spans="1:46">
      <c r="A99" s="6">
        <v>44</v>
      </c>
      <c r="B99" s="11">
        <v>40996</v>
      </c>
      <c r="C99" s="12">
        <v>184.5</v>
      </c>
      <c r="D99" s="12">
        <v>57.75</v>
      </c>
      <c r="E99" s="12">
        <v>187</v>
      </c>
      <c r="F99" s="12">
        <v>88</v>
      </c>
      <c r="G99" s="12">
        <v>21.7</v>
      </c>
      <c r="H99" s="12">
        <v>27.5</v>
      </c>
      <c r="I99" s="12">
        <v>618</v>
      </c>
      <c r="J99" s="12">
        <v>50.5</v>
      </c>
      <c r="K99" s="12">
        <v>171</v>
      </c>
      <c r="L99" s="12">
        <v>54</v>
      </c>
      <c r="M99" s="12">
        <v>2.82</v>
      </c>
      <c r="N99" s="12">
        <v>46.75</v>
      </c>
      <c r="O99" s="12">
        <v>36.5</v>
      </c>
      <c r="P99" s="12">
        <v>32.630000000000003</v>
      </c>
      <c r="Q99" s="12">
        <v>26.25</v>
      </c>
      <c r="R99" s="12">
        <v>93.25</v>
      </c>
      <c r="S99" s="12">
        <v>56</v>
      </c>
      <c r="T99" s="12">
        <v>22</v>
      </c>
      <c r="U99" s="12">
        <v>4.72</v>
      </c>
      <c r="V99" s="12">
        <v>3.42</v>
      </c>
      <c r="W99" s="12">
        <v>153.5</v>
      </c>
      <c r="X99" s="12">
        <v>14.3</v>
      </c>
      <c r="Y99" s="12">
        <v>16.75</v>
      </c>
      <c r="Z99" s="12">
        <v>7.05</v>
      </c>
      <c r="AA99" s="12">
        <v>28.5</v>
      </c>
      <c r="AB99" s="12">
        <v>13.18</v>
      </c>
      <c r="AC99" s="12">
        <v>15.9</v>
      </c>
      <c r="AD99" s="12">
        <v>15.2</v>
      </c>
      <c r="AE99" s="12">
        <v>179</v>
      </c>
      <c r="AF99" s="12">
        <v>359</v>
      </c>
      <c r="AG99" s="12">
        <v>41.5</v>
      </c>
      <c r="AH99" s="12">
        <v>359</v>
      </c>
      <c r="AI99" s="12">
        <v>303</v>
      </c>
      <c r="AJ99" s="12">
        <v>146</v>
      </c>
      <c r="AK99" s="12">
        <v>355</v>
      </c>
      <c r="AL99" s="12">
        <v>0.88</v>
      </c>
      <c r="AM99" s="12">
        <v>26</v>
      </c>
      <c r="AN99" s="12">
        <v>72.75</v>
      </c>
      <c r="AO99" s="12">
        <v>29.5</v>
      </c>
      <c r="AP99" s="12">
        <v>66.12</v>
      </c>
      <c r="AQ99" s="12">
        <v>32.75</v>
      </c>
      <c r="AR99" s="12">
        <v>20.100000000000001</v>
      </c>
      <c r="AS99" s="12">
        <v>1.78</v>
      </c>
      <c r="AT99" s="12">
        <v>849.51</v>
      </c>
    </row>
    <row r="100" spans="1:46">
      <c r="A100" s="6">
        <v>45</v>
      </c>
      <c r="B100" s="11">
        <v>41027</v>
      </c>
      <c r="C100" s="12">
        <v>181.5</v>
      </c>
      <c r="D100" s="12">
        <v>60.5</v>
      </c>
      <c r="E100" s="12">
        <v>186</v>
      </c>
      <c r="F100" s="12">
        <v>92</v>
      </c>
      <c r="G100" s="12">
        <v>23.2</v>
      </c>
      <c r="H100" s="12">
        <v>27.5</v>
      </c>
      <c r="I100" s="12">
        <v>556</v>
      </c>
      <c r="J100" s="12">
        <v>52</v>
      </c>
      <c r="K100" s="12">
        <v>190</v>
      </c>
      <c r="L100" s="12">
        <v>61.25</v>
      </c>
      <c r="M100" s="12">
        <v>2.84</v>
      </c>
      <c r="N100" s="12">
        <v>49</v>
      </c>
      <c r="O100" s="12">
        <v>40.75</v>
      </c>
      <c r="P100" s="12">
        <v>37.25</v>
      </c>
      <c r="Q100" s="12">
        <v>24.6</v>
      </c>
      <c r="R100" s="12">
        <v>98</v>
      </c>
      <c r="S100" s="12">
        <v>62.75</v>
      </c>
      <c r="T100" s="12">
        <v>22.1</v>
      </c>
      <c r="U100" s="12">
        <v>4.3600000000000003</v>
      </c>
      <c r="V100" s="12">
        <v>3.66</v>
      </c>
      <c r="W100" s="12">
        <v>155</v>
      </c>
      <c r="X100" s="12">
        <v>13.8</v>
      </c>
      <c r="Y100" s="12">
        <v>16.559999999999999</v>
      </c>
      <c r="Z100" s="12">
        <v>8</v>
      </c>
      <c r="AA100" s="12">
        <v>29</v>
      </c>
      <c r="AB100" s="12">
        <v>14.1</v>
      </c>
      <c r="AC100" s="12">
        <v>16</v>
      </c>
      <c r="AD100" s="12">
        <v>15.4</v>
      </c>
      <c r="AE100" s="12">
        <v>175</v>
      </c>
      <c r="AF100" s="12">
        <v>344</v>
      </c>
      <c r="AG100" s="12">
        <v>42</v>
      </c>
      <c r="AH100" s="12">
        <v>346</v>
      </c>
      <c r="AI100" s="12">
        <v>320</v>
      </c>
      <c r="AJ100" s="12">
        <v>148</v>
      </c>
      <c r="AK100" s="12">
        <v>375</v>
      </c>
      <c r="AL100" s="12">
        <v>0.84</v>
      </c>
      <c r="AM100" s="12">
        <v>26.75</v>
      </c>
      <c r="AN100" s="12">
        <v>67.5</v>
      </c>
      <c r="AO100" s="12">
        <v>30</v>
      </c>
      <c r="AP100" s="12">
        <v>72.5</v>
      </c>
      <c r="AQ100" s="12">
        <v>31</v>
      </c>
      <c r="AR100" s="12">
        <v>19.100000000000001</v>
      </c>
      <c r="AS100" s="12">
        <v>1.69</v>
      </c>
      <c r="AT100" s="12">
        <v>850.11</v>
      </c>
    </row>
    <row r="101" spans="1:46">
      <c r="A101" s="6">
        <v>46</v>
      </c>
      <c r="B101" s="11">
        <v>41057</v>
      </c>
      <c r="C101" s="12">
        <v>186</v>
      </c>
      <c r="D101" s="12">
        <v>55.75</v>
      </c>
      <c r="E101" s="12">
        <v>180.5</v>
      </c>
      <c r="F101" s="12">
        <v>90.75</v>
      </c>
      <c r="G101" s="12">
        <v>22</v>
      </c>
      <c r="H101" s="12">
        <v>28.25</v>
      </c>
      <c r="I101" s="12">
        <v>466</v>
      </c>
      <c r="J101" s="12">
        <v>50.5</v>
      </c>
      <c r="K101" s="12">
        <v>216</v>
      </c>
      <c r="L101" s="12">
        <v>63.5</v>
      </c>
      <c r="M101" s="12">
        <v>2.52</v>
      </c>
      <c r="N101" s="12">
        <v>47</v>
      </c>
      <c r="O101" s="12">
        <v>39</v>
      </c>
      <c r="P101" s="12">
        <v>35.75</v>
      </c>
      <c r="Q101" s="12">
        <v>21.7</v>
      </c>
      <c r="R101" s="12">
        <v>99.75</v>
      </c>
      <c r="S101" s="12">
        <v>62</v>
      </c>
      <c r="T101" s="12">
        <v>19.899999999999999</v>
      </c>
      <c r="U101" s="12">
        <v>3.7199999999999998</v>
      </c>
      <c r="V101" s="12">
        <v>3.3</v>
      </c>
      <c r="W101" s="12">
        <v>149.5</v>
      </c>
      <c r="X101" s="12">
        <v>12.8</v>
      </c>
      <c r="Y101" s="12">
        <v>14.39</v>
      </c>
      <c r="Z101" s="12">
        <v>7.55</v>
      </c>
      <c r="AA101" s="12">
        <v>28.25</v>
      </c>
      <c r="AB101" s="12">
        <v>13.8</v>
      </c>
      <c r="AC101" s="12">
        <v>14.8</v>
      </c>
      <c r="AD101" s="12">
        <v>13.9</v>
      </c>
      <c r="AE101" s="12">
        <v>156.5</v>
      </c>
      <c r="AF101" s="12">
        <v>304</v>
      </c>
      <c r="AG101" s="12">
        <v>40.5</v>
      </c>
      <c r="AH101" s="12">
        <v>333</v>
      </c>
      <c r="AI101" s="12">
        <v>297</v>
      </c>
      <c r="AJ101" s="12">
        <v>139</v>
      </c>
      <c r="AK101" s="12">
        <v>356</v>
      </c>
      <c r="AL101" s="12">
        <v>0.79</v>
      </c>
      <c r="AM101" s="12">
        <v>21.5</v>
      </c>
      <c r="AN101" s="12">
        <v>54.25</v>
      </c>
      <c r="AO101" s="12">
        <v>29</v>
      </c>
      <c r="AP101" s="12">
        <v>71</v>
      </c>
      <c r="AQ101" s="12">
        <v>27.5</v>
      </c>
      <c r="AR101" s="12">
        <v>17.100000000000001</v>
      </c>
      <c r="AS101" s="12">
        <v>1.51</v>
      </c>
      <c r="AT101" s="12">
        <v>791.76</v>
      </c>
    </row>
    <row r="102" spans="1:46">
      <c r="A102" s="6">
        <v>47</v>
      </c>
      <c r="B102" s="11">
        <v>41088</v>
      </c>
      <c r="C102" s="12">
        <v>186</v>
      </c>
      <c r="D102" s="12">
        <v>60</v>
      </c>
      <c r="E102" s="12">
        <v>187.5</v>
      </c>
      <c r="F102" s="12">
        <v>99.75</v>
      </c>
      <c r="G102" s="12">
        <v>23.9</v>
      </c>
      <c r="H102" s="12">
        <v>29.25</v>
      </c>
      <c r="I102" s="12">
        <v>438</v>
      </c>
      <c r="J102" s="12">
        <v>53.75</v>
      </c>
      <c r="K102" s="12">
        <v>213</v>
      </c>
      <c r="L102" s="12">
        <v>71.75</v>
      </c>
      <c r="M102" s="12">
        <v>2.6</v>
      </c>
      <c r="N102" s="12">
        <v>46.5</v>
      </c>
      <c r="O102" s="12">
        <v>38.5</v>
      </c>
      <c r="P102" s="12">
        <v>36.75</v>
      </c>
      <c r="Q102" s="12">
        <v>21.3</v>
      </c>
      <c r="R102" s="12">
        <v>111</v>
      </c>
      <c r="S102" s="12">
        <v>62</v>
      </c>
      <c r="T102" s="12">
        <v>19.100000000000001</v>
      </c>
      <c r="U102" s="12">
        <v>3.56</v>
      </c>
      <c r="V102" s="12">
        <v>3.06</v>
      </c>
      <c r="W102" s="12">
        <v>162</v>
      </c>
      <c r="X102" s="12">
        <v>12.6</v>
      </c>
      <c r="Y102" s="12">
        <v>14.96</v>
      </c>
      <c r="Z102" s="12">
        <v>7.9</v>
      </c>
      <c r="AA102" s="12">
        <v>28.25</v>
      </c>
      <c r="AB102" s="12">
        <v>14</v>
      </c>
      <c r="AC102" s="12">
        <v>14.6</v>
      </c>
      <c r="AD102" s="12">
        <v>15.7</v>
      </c>
      <c r="AE102" s="12">
        <v>169</v>
      </c>
      <c r="AF102" s="12">
        <v>320</v>
      </c>
      <c r="AG102" s="12">
        <v>43</v>
      </c>
      <c r="AH102" s="12">
        <v>315</v>
      </c>
      <c r="AI102" s="12">
        <v>322</v>
      </c>
      <c r="AJ102" s="12">
        <v>145.5</v>
      </c>
      <c r="AK102" s="12">
        <v>359</v>
      </c>
      <c r="AL102" s="12">
        <v>0.79</v>
      </c>
      <c r="AM102" s="12">
        <v>21.4</v>
      </c>
      <c r="AN102" s="12">
        <v>57.5</v>
      </c>
      <c r="AO102" s="12">
        <v>27</v>
      </c>
      <c r="AP102" s="12">
        <v>72</v>
      </c>
      <c r="AQ102" s="12">
        <v>28.25</v>
      </c>
      <c r="AR102" s="12">
        <v>16</v>
      </c>
      <c r="AS102" s="12">
        <v>1.52</v>
      </c>
      <c r="AT102" s="12">
        <v>814.02</v>
      </c>
    </row>
    <row r="103" spans="1:46">
      <c r="A103" s="6">
        <v>48</v>
      </c>
      <c r="B103" s="11">
        <v>41118</v>
      </c>
      <c r="C103" s="12">
        <v>200</v>
      </c>
      <c r="D103" s="12">
        <v>65.25</v>
      </c>
      <c r="E103" s="12">
        <v>190.5</v>
      </c>
      <c r="F103" s="12">
        <v>98</v>
      </c>
      <c r="G103" s="12">
        <v>27.75</v>
      </c>
      <c r="H103" s="12">
        <v>31.75</v>
      </c>
      <c r="I103" s="12">
        <v>398</v>
      </c>
      <c r="J103" s="12">
        <v>55.75</v>
      </c>
      <c r="K103" s="12">
        <v>177.5</v>
      </c>
      <c r="L103" s="12">
        <v>74</v>
      </c>
      <c r="M103" s="12">
        <v>2.6</v>
      </c>
      <c r="N103" s="12">
        <v>48.5</v>
      </c>
      <c r="O103" s="12">
        <v>32.5</v>
      </c>
      <c r="P103" s="12">
        <v>33.25</v>
      </c>
      <c r="Q103" s="12">
        <v>23.3</v>
      </c>
      <c r="R103" s="12">
        <v>107</v>
      </c>
      <c r="S103" s="12">
        <v>60.5</v>
      </c>
      <c r="T103" s="12">
        <v>19.399999999999999</v>
      </c>
      <c r="U103" s="12">
        <v>3.54</v>
      </c>
      <c r="V103" s="12">
        <v>3.14</v>
      </c>
      <c r="W103" s="12">
        <v>166.5</v>
      </c>
      <c r="X103" s="12">
        <v>12.1</v>
      </c>
      <c r="Y103" s="12">
        <v>15.05</v>
      </c>
      <c r="Z103" s="12">
        <v>7.7</v>
      </c>
      <c r="AA103" s="12">
        <v>28.75</v>
      </c>
      <c r="AB103" s="12">
        <v>15.6</v>
      </c>
      <c r="AC103" s="12">
        <v>14.3</v>
      </c>
      <c r="AD103" s="12">
        <v>18.2</v>
      </c>
      <c r="AE103" s="12">
        <v>153</v>
      </c>
      <c r="AF103" s="12">
        <v>322</v>
      </c>
      <c r="AG103" s="12">
        <v>44.75</v>
      </c>
      <c r="AH103" s="12">
        <v>318</v>
      </c>
      <c r="AI103" s="12">
        <v>333</v>
      </c>
      <c r="AJ103" s="12">
        <v>153</v>
      </c>
      <c r="AK103" s="12">
        <v>322</v>
      </c>
      <c r="AL103" s="12">
        <v>0.77</v>
      </c>
      <c r="AM103" s="12">
        <v>19.7</v>
      </c>
      <c r="AN103" s="12">
        <v>58.25</v>
      </c>
      <c r="AO103" s="12">
        <v>27.25</v>
      </c>
      <c r="AP103" s="12">
        <v>72.5</v>
      </c>
      <c r="AQ103" s="12">
        <v>30.75</v>
      </c>
      <c r="AR103" s="12">
        <v>15.7</v>
      </c>
      <c r="AS103" s="12">
        <v>1.47</v>
      </c>
      <c r="AT103" s="12">
        <v>812.36</v>
      </c>
    </row>
    <row r="104" spans="1:46">
      <c r="A104" s="6">
        <v>49</v>
      </c>
      <c r="B104" s="11">
        <v>41149</v>
      </c>
      <c r="C104" s="12">
        <v>213</v>
      </c>
      <c r="D104" s="12">
        <v>66</v>
      </c>
      <c r="E104" s="12">
        <v>194.5</v>
      </c>
      <c r="F104" s="12">
        <v>104.5</v>
      </c>
      <c r="G104" s="12">
        <v>28.25</v>
      </c>
      <c r="H104" s="12">
        <v>31.5</v>
      </c>
      <c r="I104" s="12">
        <v>444</v>
      </c>
      <c r="J104" s="12">
        <v>52</v>
      </c>
      <c r="K104" s="12">
        <v>183</v>
      </c>
      <c r="L104" s="12">
        <v>77.25</v>
      </c>
      <c r="M104" s="12">
        <v>2.7199999999999998</v>
      </c>
      <c r="N104" s="12">
        <v>52.25</v>
      </c>
      <c r="O104" s="12">
        <v>31.75</v>
      </c>
      <c r="P104" s="12">
        <v>34</v>
      </c>
      <c r="Q104" s="12">
        <v>24.4</v>
      </c>
      <c r="R104" s="12">
        <v>117.5</v>
      </c>
      <c r="S104" s="12">
        <v>62.25</v>
      </c>
      <c r="T104" s="12">
        <v>20.8</v>
      </c>
      <c r="U104" s="12">
        <v>3.86</v>
      </c>
      <c r="V104" s="12">
        <v>3.4</v>
      </c>
      <c r="W104" s="12">
        <v>173</v>
      </c>
      <c r="X104" s="12">
        <v>12.4</v>
      </c>
      <c r="Y104" s="12">
        <v>16.7</v>
      </c>
      <c r="Z104" s="12">
        <v>8.3000000000000007</v>
      </c>
      <c r="AA104" s="12">
        <v>28.5</v>
      </c>
      <c r="AB104" s="12">
        <v>15</v>
      </c>
      <c r="AC104" s="12">
        <v>13.8</v>
      </c>
      <c r="AD104" s="12">
        <v>17.5</v>
      </c>
      <c r="AE104" s="12">
        <v>149.5</v>
      </c>
      <c r="AF104" s="12">
        <v>334</v>
      </c>
      <c r="AG104" s="12">
        <v>48</v>
      </c>
      <c r="AH104" s="12">
        <v>327</v>
      </c>
      <c r="AI104" s="12">
        <v>338</v>
      </c>
      <c r="AJ104" s="12">
        <v>153.5</v>
      </c>
      <c r="AK104" s="12">
        <v>370</v>
      </c>
      <c r="AL104" s="12">
        <v>0.81</v>
      </c>
      <c r="AM104" s="12">
        <v>20.399999999999999</v>
      </c>
      <c r="AN104" s="12">
        <v>67.75</v>
      </c>
      <c r="AO104" s="12">
        <v>28.25</v>
      </c>
      <c r="AP104" s="12">
        <v>72.75</v>
      </c>
      <c r="AQ104" s="12">
        <v>34.75</v>
      </c>
      <c r="AR104" s="12">
        <v>15.4</v>
      </c>
      <c r="AS104" s="12">
        <v>1.69</v>
      </c>
      <c r="AT104" s="12">
        <v>845.55</v>
      </c>
    </row>
    <row r="105" spans="1:46">
      <c r="A105" s="6">
        <v>50</v>
      </c>
      <c r="B105" s="11">
        <v>41180</v>
      </c>
      <c r="C105" s="12">
        <v>214</v>
      </c>
      <c r="D105" s="12">
        <v>79.5</v>
      </c>
      <c r="E105" s="12">
        <v>194</v>
      </c>
      <c r="F105" s="12">
        <v>107.5</v>
      </c>
      <c r="G105" s="12">
        <v>29.5</v>
      </c>
      <c r="H105" s="12">
        <v>31.25</v>
      </c>
      <c r="I105" s="12">
        <v>392</v>
      </c>
      <c r="J105" s="12">
        <v>76.5</v>
      </c>
      <c r="K105" s="12">
        <v>186</v>
      </c>
      <c r="L105" s="12">
        <v>82</v>
      </c>
      <c r="M105" s="12">
        <v>2.7199999999999998</v>
      </c>
      <c r="N105" s="12">
        <v>60</v>
      </c>
      <c r="O105" s="12">
        <v>33.5</v>
      </c>
      <c r="P105" s="12">
        <v>35.5</v>
      </c>
      <c r="Q105" s="12">
        <v>25.75</v>
      </c>
      <c r="R105" s="12">
        <v>130</v>
      </c>
      <c r="S105" s="12">
        <v>66.25</v>
      </c>
      <c r="T105" s="12">
        <v>20.9</v>
      </c>
      <c r="U105" s="12">
        <v>4.26</v>
      </c>
      <c r="V105" s="12">
        <v>3.6</v>
      </c>
      <c r="W105" s="12">
        <v>182.5</v>
      </c>
      <c r="X105" s="12">
        <v>12.8</v>
      </c>
      <c r="Y105" s="12">
        <v>18.3</v>
      </c>
      <c r="Z105" s="12">
        <v>9.1</v>
      </c>
      <c r="AA105" s="12">
        <v>29.75</v>
      </c>
      <c r="AB105" s="12">
        <v>15.5</v>
      </c>
      <c r="AC105" s="12">
        <v>13.2</v>
      </c>
      <c r="AD105" s="12">
        <v>18</v>
      </c>
      <c r="AE105" s="12">
        <v>162.5</v>
      </c>
      <c r="AF105" s="12">
        <v>329</v>
      </c>
      <c r="AG105" s="12">
        <v>48.5</v>
      </c>
      <c r="AH105" s="12">
        <v>349</v>
      </c>
      <c r="AI105" s="12">
        <v>382</v>
      </c>
      <c r="AJ105" s="12">
        <v>168.5</v>
      </c>
      <c r="AK105" s="12">
        <v>397</v>
      </c>
      <c r="AL105" s="12">
        <v>0.8</v>
      </c>
      <c r="AM105" s="12">
        <v>21.7</v>
      </c>
      <c r="AN105" s="12">
        <v>65.25</v>
      </c>
      <c r="AO105" s="12">
        <v>30</v>
      </c>
      <c r="AP105" s="12">
        <v>73.25</v>
      </c>
      <c r="AQ105" s="12">
        <v>37.75</v>
      </c>
      <c r="AR105" s="12">
        <v>16.5</v>
      </c>
      <c r="AS105" s="12">
        <v>1.8199999999999998</v>
      </c>
      <c r="AT105" s="12">
        <v>886.58</v>
      </c>
    </row>
    <row r="106" spans="1:46">
      <c r="A106" s="6">
        <v>51</v>
      </c>
      <c r="B106" s="11">
        <v>41210</v>
      </c>
      <c r="C106" s="12">
        <v>198</v>
      </c>
      <c r="D106" s="12">
        <v>83</v>
      </c>
      <c r="E106" s="12">
        <v>175</v>
      </c>
      <c r="F106" s="12">
        <v>107</v>
      </c>
      <c r="G106" s="12">
        <v>28</v>
      </c>
      <c r="H106" s="12">
        <v>29</v>
      </c>
      <c r="I106" s="12">
        <v>389</v>
      </c>
      <c r="J106" s="12">
        <v>59.75</v>
      </c>
      <c r="K106" s="12">
        <v>186.5</v>
      </c>
      <c r="L106" s="12">
        <v>77</v>
      </c>
      <c r="M106" s="12">
        <v>2.66</v>
      </c>
      <c r="N106" s="12">
        <v>72</v>
      </c>
      <c r="O106" s="12">
        <v>35.25</v>
      </c>
      <c r="P106" s="12">
        <v>40</v>
      </c>
      <c r="Q106" s="12">
        <v>28.25</v>
      </c>
      <c r="R106" s="12">
        <v>134</v>
      </c>
      <c r="S106" s="12">
        <v>70.25</v>
      </c>
      <c r="T106" s="12">
        <v>22</v>
      </c>
      <c r="U106" s="12">
        <v>4.18</v>
      </c>
      <c r="V106" s="12">
        <v>4</v>
      </c>
      <c r="W106" s="12">
        <v>175</v>
      </c>
      <c r="X106" s="12">
        <v>13.2</v>
      </c>
      <c r="Y106" s="12">
        <v>18.100000000000001</v>
      </c>
      <c r="Z106" s="12">
        <v>8.65</v>
      </c>
      <c r="AA106" s="12">
        <v>32.5</v>
      </c>
      <c r="AB106" s="12">
        <v>17.5</v>
      </c>
      <c r="AC106" s="12">
        <v>13.4</v>
      </c>
      <c r="AD106" s="12">
        <v>19.600000000000001</v>
      </c>
      <c r="AE106" s="12">
        <v>156</v>
      </c>
      <c r="AF106" s="12">
        <v>313</v>
      </c>
      <c r="AG106" s="12">
        <v>54</v>
      </c>
      <c r="AH106" s="12">
        <v>363</v>
      </c>
      <c r="AI106" s="12">
        <v>420</v>
      </c>
      <c r="AJ106" s="12">
        <v>158.5</v>
      </c>
      <c r="AK106" s="12">
        <v>452</v>
      </c>
      <c r="AL106" s="12">
        <v>0.82</v>
      </c>
      <c r="AM106" s="12">
        <v>22.7</v>
      </c>
      <c r="AN106" s="12">
        <v>65.5</v>
      </c>
      <c r="AO106" s="12">
        <v>29.5</v>
      </c>
      <c r="AP106" s="12">
        <v>70.5</v>
      </c>
      <c r="AQ106" s="12">
        <v>36</v>
      </c>
      <c r="AR106" s="12">
        <v>18.2</v>
      </c>
      <c r="AS106" s="12">
        <v>1.83</v>
      </c>
      <c r="AT106" s="12">
        <v>866.98</v>
      </c>
    </row>
    <row r="109" spans="1:46">
      <c r="B109" s="2" t="s">
        <v>47</v>
      </c>
      <c r="C109" s="15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</row>
    <row r="110" spans="1:46">
      <c r="A110" s="6">
        <v>1</v>
      </c>
      <c r="B110" s="17" t="s">
        <v>1</v>
      </c>
      <c r="C110" s="18" t="s">
        <v>2</v>
      </c>
      <c r="D110" s="18" t="s">
        <v>3</v>
      </c>
      <c r="E110" s="18" t="s">
        <v>4</v>
      </c>
      <c r="F110" s="18" t="s">
        <v>5</v>
      </c>
      <c r="G110" s="18" t="s">
        <v>6</v>
      </c>
      <c r="H110" s="18" t="s">
        <v>7</v>
      </c>
      <c r="I110" s="18" t="s">
        <v>8</v>
      </c>
      <c r="J110" s="18" t="s">
        <v>9</v>
      </c>
      <c r="K110" s="18" t="s">
        <v>10</v>
      </c>
      <c r="L110" s="18" t="s">
        <v>11</v>
      </c>
      <c r="M110" s="18" t="s">
        <v>12</v>
      </c>
      <c r="N110" s="18" t="s">
        <v>13</v>
      </c>
      <c r="O110" s="18" t="s">
        <v>14</v>
      </c>
      <c r="P110" s="18" t="s">
        <v>15</v>
      </c>
      <c r="Q110" s="18" t="s">
        <v>16</v>
      </c>
      <c r="R110" s="18" t="s">
        <v>17</v>
      </c>
      <c r="S110" s="18" t="s">
        <v>18</v>
      </c>
      <c r="T110" s="18" t="s">
        <v>19</v>
      </c>
      <c r="U110" s="18" t="s">
        <v>20</v>
      </c>
      <c r="V110" s="18" t="s">
        <v>21</v>
      </c>
      <c r="W110" s="18" t="s">
        <v>22</v>
      </c>
      <c r="X110" s="18" t="s">
        <v>23</v>
      </c>
      <c r="Y110" s="18" t="s">
        <v>24</v>
      </c>
      <c r="Z110" s="18" t="s">
        <v>25</v>
      </c>
      <c r="AA110" s="18" t="s">
        <v>26</v>
      </c>
      <c r="AB110" s="18" t="s">
        <v>27</v>
      </c>
      <c r="AC110" s="18" t="s">
        <v>28</v>
      </c>
      <c r="AD110" s="18" t="s">
        <v>29</v>
      </c>
      <c r="AE110" s="18" t="s">
        <v>30</v>
      </c>
      <c r="AF110" s="18" t="s">
        <v>31</v>
      </c>
      <c r="AG110" s="18" t="s">
        <v>32</v>
      </c>
      <c r="AH110" s="18" t="s">
        <v>33</v>
      </c>
      <c r="AI110" s="18" t="s">
        <v>34</v>
      </c>
      <c r="AJ110" s="18" t="s">
        <v>35</v>
      </c>
      <c r="AK110" s="18" t="s">
        <v>36</v>
      </c>
      <c r="AL110" s="18" t="s">
        <v>37</v>
      </c>
      <c r="AM110" s="18" t="s">
        <v>38</v>
      </c>
      <c r="AN110" s="18" t="s">
        <v>39</v>
      </c>
      <c r="AO110" s="18" t="s">
        <v>40</v>
      </c>
      <c r="AP110" s="18" t="s">
        <v>41</v>
      </c>
      <c r="AQ110" s="18" t="s">
        <v>42</v>
      </c>
      <c r="AR110" s="18" t="s">
        <v>43</v>
      </c>
      <c r="AS110" s="18" t="s">
        <v>44</v>
      </c>
      <c r="AT110" s="9" t="s">
        <v>45</v>
      </c>
    </row>
    <row r="111" spans="1:46">
      <c r="A111" s="6">
        <v>2</v>
      </c>
      <c r="B111" s="11">
        <v>39719</v>
      </c>
    </row>
    <row r="112" spans="1:46">
      <c r="A112" s="6">
        <v>3</v>
      </c>
      <c r="B112" s="11">
        <v>39749</v>
      </c>
      <c r="C112">
        <f>LN(C58/C57)</f>
        <v>-0.16426926807815176</v>
      </c>
      <c r="D112">
        <f t="shared" ref="D112:AT112" si="0">LN(D58/D57)</f>
        <v>-0.731466044862082</v>
      </c>
      <c r="E112">
        <f t="shared" si="0"/>
        <v>-0.51239918821342112</v>
      </c>
      <c r="F112">
        <f t="shared" si="0"/>
        <v>-0.56431430871697696</v>
      </c>
      <c r="G112">
        <f t="shared" si="0"/>
        <v>-0.3532793549375941</v>
      </c>
      <c r="H112">
        <f t="shared" si="0"/>
        <v>-0.57408782054395691</v>
      </c>
      <c r="I112">
        <f t="shared" si="0"/>
        <v>-0.80117906391051197</v>
      </c>
      <c r="J112">
        <f t="shared" si="0"/>
        <v>-0.25613371471685492</v>
      </c>
      <c r="K112">
        <f t="shared" si="0"/>
        <v>-0.23601006190745999</v>
      </c>
      <c r="L112">
        <f t="shared" si="0"/>
        <v>-0.33103251332539479</v>
      </c>
      <c r="M112">
        <f t="shared" si="0"/>
        <v>-0.65943612321763367</v>
      </c>
      <c r="N112">
        <f t="shared" si="0"/>
        <v>-0.79019296970941622</v>
      </c>
      <c r="O112">
        <f t="shared" si="0"/>
        <v>-0.31417368789875733</v>
      </c>
      <c r="P112">
        <f t="shared" si="0"/>
        <v>-0.30511713427388248</v>
      </c>
      <c r="Q112">
        <f t="shared" si="0"/>
        <v>-0.36211466723455066</v>
      </c>
      <c r="R112">
        <f t="shared" si="0"/>
        <v>-0.11394425934921772</v>
      </c>
      <c r="S112">
        <f t="shared" si="0"/>
        <v>-0.3706789920227489</v>
      </c>
      <c r="T112">
        <f t="shared" si="0"/>
        <v>-0.40546510810816444</v>
      </c>
      <c r="U112">
        <f t="shared" si="0"/>
        <v>-0.61834596747724702</v>
      </c>
      <c r="V112">
        <f t="shared" si="0"/>
        <v>-0.58581816032944678</v>
      </c>
      <c r="W112">
        <f t="shared" si="0"/>
        <v>-0.27996002635787059</v>
      </c>
      <c r="X112">
        <f t="shared" si="0"/>
        <v>-0.56509525370004832</v>
      </c>
      <c r="Y112">
        <f t="shared" si="0"/>
        <v>-0.50585461104397023</v>
      </c>
      <c r="Z112">
        <f t="shared" si="0"/>
        <v>-0.78471437408543576</v>
      </c>
      <c r="AA112">
        <f t="shared" si="0"/>
        <v>-0.5205344378929514</v>
      </c>
      <c r="AB112">
        <f t="shared" si="0"/>
        <v>-0.50790875247086753</v>
      </c>
      <c r="AC112">
        <f t="shared" si="0"/>
        <v>-0.66782937257565533</v>
      </c>
      <c r="AD112">
        <f t="shared" si="0"/>
        <v>-0.5603056810293604</v>
      </c>
      <c r="AE112">
        <f t="shared" si="0"/>
        <v>-0.51820573106361323</v>
      </c>
      <c r="AF112">
        <f t="shared" si="0"/>
        <v>-0.46661953126149502</v>
      </c>
      <c r="AG112">
        <f t="shared" si="0"/>
        <v>-0.2248811712127505</v>
      </c>
      <c r="AH112">
        <f t="shared" si="0"/>
        <v>-0.29768215578636431</v>
      </c>
      <c r="AI112">
        <f t="shared" si="0"/>
        <v>-0.43586258529253541</v>
      </c>
      <c r="AJ112">
        <f t="shared" si="0"/>
        <v>-0.34860224621362124</v>
      </c>
      <c r="AK112">
        <f t="shared" si="0"/>
        <v>-0.36705565999329326</v>
      </c>
      <c r="AL112">
        <f t="shared" si="0"/>
        <v>-0.98705980276236216</v>
      </c>
      <c r="AM112">
        <f t="shared" si="0"/>
        <v>-0.50418108104732218</v>
      </c>
      <c r="AN112">
        <f t="shared" si="0"/>
        <v>-0.79280967510313394</v>
      </c>
      <c r="AO112">
        <f t="shared" si="0"/>
        <v>-0.57352421798155484</v>
      </c>
      <c r="AP112">
        <f t="shared" si="0"/>
        <v>-0.15515685416323111</v>
      </c>
      <c r="AQ112">
        <f t="shared" si="0"/>
        <v>-0.73053471263156566</v>
      </c>
      <c r="AR112">
        <f t="shared" si="0"/>
        <v>-0.95469711273487834</v>
      </c>
      <c r="AS112">
        <f t="shared" si="0"/>
        <v>-0.69314718055994529</v>
      </c>
      <c r="AT112">
        <f t="shared" si="0"/>
        <v>-0.46454583331725274</v>
      </c>
    </row>
    <row r="113" spans="1:46">
      <c r="A113" s="6">
        <v>4</v>
      </c>
      <c r="B113" s="11">
        <v>39780</v>
      </c>
      <c r="C113">
        <f t="shared" ref="C113:AT113" si="1">LN(C59/C58)</f>
        <v>9.5324657974863433E-2</v>
      </c>
      <c r="D113">
        <f t="shared" si="1"/>
        <v>0.10660973505825827</v>
      </c>
      <c r="E113">
        <f t="shared" si="1"/>
        <v>3.1010236742560218E-2</v>
      </c>
      <c r="F113">
        <f t="shared" si="1"/>
        <v>-0.14776088172848725</v>
      </c>
      <c r="G113">
        <f t="shared" si="1"/>
        <v>6.5597282485813063E-2</v>
      </c>
      <c r="H113">
        <f t="shared" si="1"/>
        <v>-2.5841231183887328E-2</v>
      </c>
      <c r="I113">
        <f t="shared" si="1"/>
        <v>0.22714961990268159</v>
      </c>
      <c r="J113">
        <f t="shared" si="1"/>
        <v>8.9079630053688852E-2</v>
      </c>
      <c r="K113">
        <f t="shared" si="1"/>
        <v>-0.14698219034864582</v>
      </c>
      <c r="L113">
        <f t="shared" si="1"/>
        <v>-0.23161817830518189</v>
      </c>
      <c r="M113">
        <f t="shared" si="1"/>
        <v>-0.16154442885219653</v>
      </c>
      <c r="N113">
        <f t="shared" si="1"/>
        <v>0.20124956667947344</v>
      </c>
      <c r="O113">
        <f t="shared" si="1"/>
        <v>-6.2303883336154865E-2</v>
      </c>
      <c r="P113">
        <f t="shared" si="1"/>
        <v>0.28642500126172971</v>
      </c>
      <c r="Q113">
        <f t="shared" si="1"/>
        <v>-5.6089466651043585E-2</v>
      </c>
      <c r="R113">
        <f t="shared" si="1"/>
        <v>-8.0761356644458465E-2</v>
      </c>
      <c r="S113">
        <f t="shared" si="1"/>
        <v>4.5120435280469433E-2</v>
      </c>
      <c r="T113">
        <f t="shared" si="1"/>
        <v>-0.16251892949777494</v>
      </c>
      <c r="U113">
        <f t="shared" si="1"/>
        <v>-0.17156876501769289</v>
      </c>
      <c r="V113">
        <f t="shared" si="1"/>
        <v>-0.22757814838207535</v>
      </c>
      <c r="W113">
        <f t="shared" si="1"/>
        <v>-0.13720112151348501</v>
      </c>
      <c r="X113">
        <f t="shared" si="1"/>
        <v>9.1807549253122886E-2</v>
      </c>
      <c r="Y113">
        <f t="shared" si="1"/>
        <v>-0.15783053678565875</v>
      </c>
      <c r="Z113">
        <f t="shared" si="1"/>
        <v>5.9818495210910205E-2</v>
      </c>
      <c r="AA113">
        <f t="shared" si="1"/>
        <v>-0.18721154208814661</v>
      </c>
      <c r="AB113">
        <f t="shared" si="1"/>
        <v>-5.3168667880678096E-2</v>
      </c>
      <c r="AC113">
        <f t="shared" si="1"/>
        <v>0.14518200984449789</v>
      </c>
      <c r="AD113">
        <f t="shared" si="1"/>
        <v>-0.16223479822721715</v>
      </c>
      <c r="AE113">
        <f t="shared" si="1"/>
        <v>0.14351228162220256</v>
      </c>
      <c r="AF113">
        <f t="shared" si="1"/>
        <v>-6.7796869853788038E-3</v>
      </c>
      <c r="AG113">
        <f t="shared" si="1"/>
        <v>6.725222700916747E-2</v>
      </c>
      <c r="AH113">
        <f t="shared" si="1"/>
        <v>-0.10034797383428198</v>
      </c>
      <c r="AI113">
        <f t="shared" si="1"/>
        <v>9.2166551049240476E-3</v>
      </c>
      <c r="AJ113">
        <f t="shared" si="1"/>
        <v>-3.5809452696710889E-2</v>
      </c>
      <c r="AK113">
        <f t="shared" si="1"/>
        <v>7.534943724178679E-2</v>
      </c>
      <c r="AL113">
        <f t="shared" si="1"/>
        <v>9.5310179804324935E-2</v>
      </c>
      <c r="AM113">
        <f t="shared" si="1"/>
        <v>0</v>
      </c>
      <c r="AN113">
        <f t="shared" si="1"/>
        <v>-4.1242958534049134E-2</v>
      </c>
      <c r="AO113">
        <f t="shared" si="1"/>
        <v>4.7856021177635141E-2</v>
      </c>
      <c r="AP113">
        <f t="shared" si="1"/>
        <v>6.9291780471391895E-2</v>
      </c>
      <c r="AQ113">
        <f t="shared" si="1"/>
        <v>0.25869453557852867</v>
      </c>
      <c r="AR113">
        <f t="shared" si="1"/>
        <v>0.21613492115973273</v>
      </c>
      <c r="AS113">
        <f t="shared" si="1"/>
        <v>5.6089466651043578E-2</v>
      </c>
      <c r="AT113">
        <f t="shared" si="1"/>
        <v>2.2807530595200208E-2</v>
      </c>
    </row>
    <row r="114" spans="1:46">
      <c r="A114" s="6">
        <v>5</v>
      </c>
      <c r="B114" s="11">
        <v>39810</v>
      </c>
      <c r="C114">
        <f t="shared" ref="C114:AT114" si="2">LN(C60/C59)</f>
        <v>1.2803167049519878E-2</v>
      </c>
      <c r="D114">
        <f t="shared" si="2"/>
        <v>0.14609261849749589</v>
      </c>
      <c r="E114">
        <f t="shared" si="2"/>
        <v>4.4783602626973444E-2</v>
      </c>
      <c r="F114">
        <f t="shared" si="2"/>
        <v>0.11423818968984389</v>
      </c>
      <c r="G114">
        <f t="shared" si="2"/>
        <v>0.29951653009878382</v>
      </c>
      <c r="H114">
        <f t="shared" si="2"/>
        <v>-2.6526754333428597E-2</v>
      </c>
      <c r="I114">
        <f t="shared" si="2"/>
        <v>0.18941897150139553</v>
      </c>
      <c r="J114">
        <f t="shared" si="2"/>
        <v>0.10763066419236536</v>
      </c>
      <c r="K114">
        <f t="shared" si="2"/>
        <v>0.20294084399669038</v>
      </c>
      <c r="L114">
        <f t="shared" si="2"/>
        <v>9.6276830435419777E-2</v>
      </c>
      <c r="M114">
        <f t="shared" si="2"/>
        <v>0.10471095408903057</v>
      </c>
      <c r="N114">
        <f t="shared" si="2"/>
        <v>0.41925843024050014</v>
      </c>
      <c r="O114">
        <f t="shared" si="2"/>
        <v>9.5310179804324935E-2</v>
      </c>
      <c r="P114">
        <f t="shared" si="2"/>
        <v>0.14058195062118939</v>
      </c>
      <c r="Q114">
        <f t="shared" si="2"/>
        <v>0.14310084364067324</v>
      </c>
      <c r="R114">
        <f t="shared" si="2"/>
        <v>0.2175202937598476</v>
      </c>
      <c r="S114">
        <f t="shared" si="2"/>
        <v>8.4557388028063174E-2</v>
      </c>
      <c r="T114">
        <f t="shared" si="2"/>
        <v>0.23017757797158969</v>
      </c>
      <c r="U114">
        <f t="shared" si="2"/>
        <v>0.14416979082957834</v>
      </c>
      <c r="V114">
        <f t="shared" si="2"/>
        <v>0.20067069546215124</v>
      </c>
      <c r="W114">
        <f t="shared" si="2"/>
        <v>7.3687715791159125E-2</v>
      </c>
      <c r="X114">
        <f t="shared" si="2"/>
        <v>1.739174271186902E-2</v>
      </c>
      <c r="Y114">
        <f t="shared" si="2"/>
        <v>0.16878955057537831</v>
      </c>
      <c r="Z114">
        <f t="shared" si="2"/>
        <v>0.21407025510853478</v>
      </c>
      <c r="AA114">
        <f t="shared" si="2"/>
        <v>0.24256163717131143</v>
      </c>
      <c r="AB114">
        <f t="shared" si="2"/>
        <v>0.19756317276257171</v>
      </c>
      <c r="AC114">
        <f t="shared" si="2"/>
        <v>0.2001791741939612</v>
      </c>
      <c r="AD114">
        <f t="shared" si="2"/>
        <v>0.26759531388504348</v>
      </c>
      <c r="AE114">
        <f t="shared" si="2"/>
        <v>8.7011376989629699E-2</v>
      </c>
      <c r="AF114">
        <f t="shared" si="2"/>
        <v>0.15706189003471671</v>
      </c>
      <c r="AG114">
        <f t="shared" si="2"/>
        <v>0.34110723912536145</v>
      </c>
      <c r="AH114">
        <f t="shared" si="2"/>
        <v>0.14458122881110749</v>
      </c>
      <c r="AI114">
        <f t="shared" si="2"/>
        <v>0.17618656822643869</v>
      </c>
      <c r="AJ114">
        <f t="shared" si="2"/>
        <v>2.061928720273561E-2</v>
      </c>
      <c r="AK114">
        <f t="shared" si="2"/>
        <v>9.2373320131015069E-2</v>
      </c>
      <c r="AL114">
        <f t="shared" si="2"/>
        <v>0.52884412926866897</v>
      </c>
      <c r="AM114">
        <f t="shared" si="2"/>
        <v>3.8965968533383709E-2</v>
      </c>
      <c r="AN114">
        <f t="shared" si="2"/>
        <v>0.21256144198367288</v>
      </c>
      <c r="AO114">
        <f t="shared" si="2"/>
        <v>0.10629465864962322</v>
      </c>
      <c r="AP114">
        <f t="shared" si="2"/>
        <v>7.5387999635745009E-2</v>
      </c>
      <c r="AQ114">
        <f t="shared" si="2"/>
        <v>3.6105004642116356E-2</v>
      </c>
      <c r="AR114">
        <f t="shared" si="2"/>
        <v>0.26374045656515688</v>
      </c>
      <c r="AS114">
        <f t="shared" si="2"/>
        <v>0.10354067894084017</v>
      </c>
      <c r="AT114">
        <f t="shared" si="2"/>
        <v>0.11454169643342377</v>
      </c>
    </row>
    <row r="115" spans="1:46">
      <c r="A115" s="6">
        <v>6</v>
      </c>
      <c r="B115" s="11">
        <v>39841</v>
      </c>
      <c r="C115">
        <f t="shared" ref="C115:AT115" si="3">LN(C61/C60)</f>
        <v>-3.2542092885466639E-2</v>
      </c>
      <c r="D115">
        <f t="shared" si="3"/>
        <v>-0.10752034371125634</v>
      </c>
      <c r="E115">
        <f t="shared" si="3"/>
        <v>8.3965380117334121E-2</v>
      </c>
      <c r="F115">
        <f t="shared" si="3"/>
        <v>-5.6980211146377786E-3</v>
      </c>
      <c r="G115">
        <f t="shared" si="3"/>
        <v>-4.204823624349939E-2</v>
      </c>
      <c r="H115">
        <f t="shared" si="3"/>
        <v>-1.6260520871780291E-2</v>
      </c>
      <c r="I115">
        <f t="shared" si="3"/>
        <v>2.6208153160758044E-2</v>
      </c>
      <c r="J115">
        <f t="shared" si="3"/>
        <v>2.0202707317519469E-2</v>
      </c>
      <c r="K115">
        <f t="shared" si="3"/>
        <v>7.216244624823058E-2</v>
      </c>
      <c r="L115">
        <f t="shared" si="3"/>
        <v>3.7919234862293677E-2</v>
      </c>
      <c r="M115">
        <f t="shared" si="3"/>
        <v>-7.9068523475692973E-2</v>
      </c>
      <c r="N115">
        <f t="shared" si="3"/>
        <v>-7.8331843269906956E-2</v>
      </c>
      <c r="O115">
        <f t="shared" si="3"/>
        <v>8.1041210003125821E-2</v>
      </c>
      <c r="P115">
        <f t="shared" si="3"/>
        <v>-7.6633226020915837E-2</v>
      </c>
      <c r="Q115">
        <f t="shared" si="3"/>
        <v>-0.22314355131420985</v>
      </c>
      <c r="R115">
        <f t="shared" si="3"/>
        <v>3.6904556935450979E-2</v>
      </c>
      <c r="S115">
        <f t="shared" si="3"/>
        <v>6.1154423153330646E-2</v>
      </c>
      <c r="T115">
        <f t="shared" si="3"/>
        <v>2.7651531330510164E-2</v>
      </c>
      <c r="U115">
        <f t="shared" si="3"/>
        <v>-6.7010710282960309E-2</v>
      </c>
      <c r="V115">
        <f t="shared" si="3"/>
        <v>0.20479441264601322</v>
      </c>
      <c r="W115">
        <f t="shared" si="3"/>
        <v>2.6955809988528295E-2</v>
      </c>
      <c r="X115">
        <f t="shared" si="3"/>
        <v>5.0430853626891904E-2</v>
      </c>
      <c r="Y115">
        <f t="shared" si="3"/>
        <v>5.8217495563876016E-2</v>
      </c>
      <c r="Z115">
        <f t="shared" si="3"/>
        <v>-0.14550758367123828</v>
      </c>
      <c r="AA115">
        <f t="shared" si="3"/>
        <v>-3.9220713153281267E-2</v>
      </c>
      <c r="AB115">
        <f t="shared" si="3"/>
        <v>-9.3910599449901613E-2</v>
      </c>
      <c r="AC115">
        <f t="shared" si="3"/>
        <v>-2.6907452919924382E-2</v>
      </c>
      <c r="AD115">
        <f t="shared" si="3"/>
        <v>-2.1978906718775115E-2</v>
      </c>
      <c r="AE115">
        <f t="shared" si="3"/>
        <v>-9.8522964430115944E-3</v>
      </c>
      <c r="AF115">
        <f t="shared" si="3"/>
        <v>-2.950066439669799E-2</v>
      </c>
      <c r="AG115">
        <f t="shared" si="3"/>
        <v>-8.4387392277547379E-2</v>
      </c>
      <c r="AH115">
        <f t="shared" si="3"/>
        <v>9.5694510161506725E-3</v>
      </c>
      <c r="AI115">
        <f t="shared" si="3"/>
        <v>1.5267472130788381E-2</v>
      </c>
      <c r="AJ115">
        <f t="shared" si="3"/>
        <v>9.7163748453647669E-2</v>
      </c>
      <c r="AK115">
        <f t="shared" si="3"/>
        <v>1.4598799421152631E-2</v>
      </c>
      <c r="AL115">
        <f t="shared" si="3"/>
        <v>-4.5670036833188439E-2</v>
      </c>
      <c r="AM115">
        <f t="shared" si="3"/>
        <v>-0.1004187477470473</v>
      </c>
      <c r="AN115">
        <f t="shared" si="3"/>
        <v>8.16780310142671E-2</v>
      </c>
      <c r="AO115">
        <f t="shared" si="3"/>
        <v>9.6073830089622031E-2</v>
      </c>
      <c r="AP115">
        <f t="shared" si="3"/>
        <v>1.5401844611506703E-2</v>
      </c>
      <c r="AQ115">
        <f t="shared" si="3"/>
        <v>2.1053409197832482E-2</v>
      </c>
      <c r="AR115">
        <f t="shared" si="3"/>
        <v>5.7885792399804507E-2</v>
      </c>
      <c r="AS115">
        <f t="shared" si="3"/>
        <v>-6.7822596338761171E-2</v>
      </c>
      <c r="AT115">
        <f t="shared" si="3"/>
        <v>-4.0875036952028329E-3</v>
      </c>
    </row>
    <row r="116" spans="1:46">
      <c r="A116" s="6">
        <v>7</v>
      </c>
      <c r="B116" s="11">
        <v>39872</v>
      </c>
      <c r="C116">
        <f t="shared" ref="C116:AT116" si="4">LN(C62/C61)</f>
        <v>6.4196983198155602E-2</v>
      </c>
      <c r="D116">
        <f t="shared" si="4"/>
        <v>-0.1389514600938617</v>
      </c>
      <c r="E116">
        <f t="shared" si="4"/>
        <v>0</v>
      </c>
      <c r="F116">
        <f t="shared" si="4"/>
        <v>-2.3122417420854149E-2</v>
      </c>
      <c r="G116">
        <f t="shared" si="4"/>
        <v>-3.1155167779795576E-2</v>
      </c>
      <c r="H116">
        <f t="shared" si="4"/>
        <v>-3.3336420267591836E-2</v>
      </c>
      <c r="I116">
        <f t="shared" si="4"/>
        <v>-9.0171638864175271E-2</v>
      </c>
      <c r="J116">
        <f t="shared" si="4"/>
        <v>-3.5627177643151042E-2</v>
      </c>
      <c r="K116">
        <f t="shared" si="4"/>
        <v>-1.9169916107720172E-2</v>
      </c>
      <c r="L116">
        <f t="shared" si="4"/>
        <v>-1.4051753455650415E-2</v>
      </c>
      <c r="M116">
        <f t="shared" si="4"/>
        <v>-0.25857398829371037</v>
      </c>
      <c r="N116">
        <f t="shared" si="4"/>
        <v>-8.499321283339259E-2</v>
      </c>
      <c r="O116">
        <f t="shared" si="4"/>
        <v>1.1904902506318458E-2</v>
      </c>
      <c r="P116">
        <f t="shared" si="4"/>
        <v>6.8402726884400411E-2</v>
      </c>
      <c r="Q116">
        <f t="shared" si="4"/>
        <v>9.9090902644230969E-2</v>
      </c>
      <c r="R116">
        <f t="shared" si="4"/>
        <v>2.8573372444055948E-2</v>
      </c>
      <c r="S116">
        <f t="shared" si="4"/>
        <v>-0.12629372532429212</v>
      </c>
      <c r="T116">
        <f t="shared" si="4"/>
        <v>2.6907452919924402E-2</v>
      </c>
      <c r="U116">
        <f t="shared" si="4"/>
        <v>-7.7159080546618089E-2</v>
      </c>
      <c r="V116">
        <f t="shared" si="4"/>
        <v>-0.15168458733206491</v>
      </c>
      <c r="W116">
        <f t="shared" si="4"/>
        <v>-5.4658412537864083E-2</v>
      </c>
      <c r="X116">
        <f t="shared" si="4"/>
        <v>2.4292692569044701E-2</v>
      </c>
      <c r="Y116">
        <f t="shared" si="4"/>
        <v>0</v>
      </c>
      <c r="Z116">
        <f t="shared" si="4"/>
        <v>-0.20671300991811364</v>
      </c>
      <c r="AA116">
        <f t="shared" si="4"/>
        <v>6.2035390919452697E-2</v>
      </c>
      <c r="AB116">
        <f t="shared" si="4"/>
        <v>-9.5156345483584537E-2</v>
      </c>
      <c r="AC116">
        <f t="shared" si="4"/>
        <v>-3.7041271680349097E-2</v>
      </c>
      <c r="AD116">
        <f t="shared" si="4"/>
        <v>-0.13289667346643166</v>
      </c>
      <c r="AE116">
        <f t="shared" si="4"/>
        <v>-0.12648414710911959</v>
      </c>
      <c r="AF116">
        <f t="shared" si="4"/>
        <v>-6.8137805167218027E-2</v>
      </c>
      <c r="AG116">
        <f t="shared" si="4"/>
        <v>-4.5023681373955127E-2</v>
      </c>
      <c r="AH116">
        <f t="shared" si="4"/>
        <v>-4.8790164169432056E-2</v>
      </c>
      <c r="AI116">
        <f t="shared" si="4"/>
        <v>1.5037877364540502E-2</v>
      </c>
      <c r="AJ116">
        <f t="shared" si="4"/>
        <v>3.6367644170874791E-2</v>
      </c>
      <c r="AK116">
        <f t="shared" si="4"/>
        <v>7.2202479734870973E-3</v>
      </c>
      <c r="AL116">
        <f t="shared" si="4"/>
        <v>-0.26610958719765326</v>
      </c>
      <c r="AM116">
        <f t="shared" si="4"/>
        <v>7.4610863791174847E-2</v>
      </c>
      <c r="AN116">
        <f t="shared" si="4"/>
        <v>-6.0624621816434854E-2</v>
      </c>
      <c r="AO116">
        <f t="shared" si="4"/>
        <v>-4.6883585898850381E-2</v>
      </c>
      <c r="AP116">
        <f t="shared" si="4"/>
        <v>-1.5401844611506703E-2</v>
      </c>
      <c r="AQ116">
        <f t="shared" si="4"/>
        <v>0.11159106540846239</v>
      </c>
      <c r="AR116">
        <f t="shared" si="4"/>
        <v>-0.16638007879626648</v>
      </c>
      <c r="AS116">
        <f t="shared" si="4"/>
        <v>-0.15123096972392353</v>
      </c>
      <c r="AT116">
        <f t="shared" si="4"/>
        <v>-4.2254974923894233E-2</v>
      </c>
    </row>
    <row r="117" spans="1:46">
      <c r="A117" s="6">
        <v>8</v>
      </c>
      <c r="B117" s="11">
        <v>39900</v>
      </c>
      <c r="C117">
        <f t="shared" ref="C117:AT117" si="5">LN(C63/C62)</f>
        <v>3.6575350060083625E-2</v>
      </c>
      <c r="D117">
        <f t="shared" si="5"/>
        <v>-1.8809331957496227E-2</v>
      </c>
      <c r="E117">
        <f t="shared" si="5"/>
        <v>2.6491615446976285E-2</v>
      </c>
      <c r="F117">
        <f t="shared" si="5"/>
        <v>-1.1764841579586483E-2</v>
      </c>
      <c r="G117">
        <f t="shared" si="5"/>
        <v>6.3091691932647556E-3</v>
      </c>
      <c r="H117">
        <f t="shared" si="5"/>
        <v>1.1236073266925752E-2</v>
      </c>
      <c r="I117">
        <f t="shared" si="5"/>
        <v>5.5072542537515021E-2</v>
      </c>
      <c r="J117">
        <f t="shared" si="5"/>
        <v>-4.2334363826560771E-2</v>
      </c>
      <c r="K117">
        <f t="shared" si="5"/>
        <v>6.252035698133393E-2</v>
      </c>
      <c r="L117">
        <f t="shared" si="5"/>
        <v>-0.16920046883125747</v>
      </c>
      <c r="M117">
        <f t="shared" si="5"/>
        <v>7.8780877853114384E-2</v>
      </c>
      <c r="N117">
        <f t="shared" si="5"/>
        <v>3.174869831458027E-2</v>
      </c>
      <c r="O117">
        <f t="shared" si="5"/>
        <v>-5.9347355198145777E-3</v>
      </c>
      <c r="P117">
        <f t="shared" si="5"/>
        <v>3.2523191705560145E-2</v>
      </c>
      <c r="Q117">
        <f t="shared" si="5"/>
        <v>-0.12014431184206321</v>
      </c>
      <c r="R117">
        <f t="shared" si="5"/>
        <v>-5.055227916283133E-2</v>
      </c>
      <c r="S117">
        <f t="shared" si="5"/>
        <v>9.5694510161506725E-3</v>
      </c>
      <c r="T117">
        <f t="shared" si="5"/>
        <v>-0.12723017454779356</v>
      </c>
      <c r="U117">
        <f t="shared" si="5"/>
        <v>2.6386755173194811E-2</v>
      </c>
      <c r="V117">
        <f t="shared" si="5"/>
        <v>-0.11886120287672881</v>
      </c>
      <c r="W117">
        <f t="shared" si="5"/>
        <v>4.3963123421116204E-2</v>
      </c>
      <c r="X117">
        <f t="shared" si="5"/>
        <v>4.6883585898850458E-2</v>
      </c>
      <c r="Y117">
        <f t="shared" si="5"/>
        <v>8.8509825305970555E-2</v>
      </c>
      <c r="Z117">
        <f t="shared" si="5"/>
        <v>0.12516314295400599</v>
      </c>
      <c r="AA117">
        <f t="shared" si="5"/>
        <v>-1.5151805020602333E-2</v>
      </c>
      <c r="AB117">
        <f t="shared" si="5"/>
        <v>-1.5345569674660308E-2</v>
      </c>
      <c r="AC117">
        <f t="shared" si="5"/>
        <v>-2.8710105882431253E-2</v>
      </c>
      <c r="AD117">
        <f t="shared" si="5"/>
        <v>5.4334350963329517E-2</v>
      </c>
      <c r="AE117">
        <f t="shared" si="5"/>
        <v>0.11653381625595161</v>
      </c>
      <c r="AF117">
        <f t="shared" si="5"/>
        <v>2.5317807984289786E-2</v>
      </c>
      <c r="AG117">
        <f t="shared" si="5"/>
        <v>5.1293294387550481E-2</v>
      </c>
      <c r="AH117">
        <f t="shared" si="5"/>
        <v>9.950330853168092E-3</v>
      </c>
      <c r="AI117">
        <f t="shared" si="5"/>
        <v>-4.5809536031294222E-2</v>
      </c>
      <c r="AJ117">
        <f t="shared" si="5"/>
        <v>-8.9686699827603751E-3</v>
      </c>
      <c r="AK117">
        <f t="shared" si="5"/>
        <v>-3.6634133179780384E-2</v>
      </c>
      <c r="AL117">
        <f t="shared" si="5"/>
        <v>5.9188871390330654E-2</v>
      </c>
      <c r="AM117">
        <f t="shared" si="5"/>
        <v>0.17904823144898546</v>
      </c>
      <c r="AN117">
        <f t="shared" si="5"/>
        <v>9.9090902644230969E-2</v>
      </c>
      <c r="AO117">
        <f t="shared" si="5"/>
        <v>1.5873349156290163E-2</v>
      </c>
      <c r="AP117">
        <f t="shared" si="5"/>
        <v>4.551164608287709E-2</v>
      </c>
      <c r="AQ117">
        <f t="shared" si="5"/>
        <v>0.1967102942460543</v>
      </c>
      <c r="AR117">
        <f t="shared" si="5"/>
        <v>-4.4783602626973312E-2</v>
      </c>
      <c r="AS117">
        <f t="shared" si="5"/>
        <v>-8.5157808340306826E-2</v>
      </c>
      <c r="AT117">
        <f t="shared" si="5"/>
        <v>2.7588410669275806E-2</v>
      </c>
    </row>
    <row r="118" spans="1:46">
      <c r="A118" s="6">
        <v>9</v>
      </c>
      <c r="B118" s="11">
        <v>39931</v>
      </c>
      <c r="C118">
        <f t="shared" ref="C118:AT118" si="6">LN(C64/C63)</f>
        <v>-7.1379849275668872E-2</v>
      </c>
      <c r="D118">
        <f t="shared" si="6"/>
        <v>0.13590199823885904</v>
      </c>
      <c r="E118">
        <f t="shared" si="6"/>
        <v>2.8987536873252187E-2</v>
      </c>
      <c r="F118">
        <f t="shared" si="6"/>
        <v>0.14821594430744389</v>
      </c>
      <c r="G118">
        <f t="shared" si="6"/>
        <v>-3.1951599806602358E-2</v>
      </c>
      <c r="H118">
        <f t="shared" si="6"/>
        <v>0.12088189156044979</v>
      </c>
      <c r="I118">
        <f t="shared" si="6"/>
        <v>0.17934025546208801</v>
      </c>
      <c r="J118">
        <f t="shared" si="6"/>
        <v>1.0752791776261697E-2</v>
      </c>
      <c r="K118">
        <f t="shared" si="6"/>
        <v>-3.077165866675366E-2</v>
      </c>
      <c r="L118">
        <f t="shared" si="6"/>
        <v>0.27644599918485518</v>
      </c>
      <c r="M118">
        <f t="shared" si="6"/>
        <v>0.37988826631851474</v>
      </c>
      <c r="N118">
        <f t="shared" si="6"/>
        <v>5.3244514518812285E-2</v>
      </c>
      <c r="O118">
        <f t="shared" si="6"/>
        <v>-4.2559614418795771E-2</v>
      </c>
      <c r="P118">
        <f t="shared" si="6"/>
        <v>-3.2523191705560062E-2</v>
      </c>
      <c r="Q118">
        <f t="shared" si="6"/>
        <v>0.18409303644233668</v>
      </c>
      <c r="R118">
        <f t="shared" si="6"/>
        <v>-1.8692133012152522E-2</v>
      </c>
      <c r="S118">
        <f t="shared" si="6"/>
        <v>9.9629840948841336E-2</v>
      </c>
      <c r="T118">
        <f t="shared" si="6"/>
        <v>0.17052698030111788</v>
      </c>
      <c r="U118">
        <f t="shared" si="6"/>
        <v>0.39147886613342453</v>
      </c>
      <c r="V118">
        <f t="shared" si="6"/>
        <v>0.1274449465681203</v>
      </c>
      <c r="W118">
        <f t="shared" si="6"/>
        <v>9.726330542520685E-2</v>
      </c>
      <c r="X118">
        <f t="shared" si="6"/>
        <v>0.13543797089510431</v>
      </c>
      <c r="Y118">
        <f t="shared" si="6"/>
        <v>0.16051692682710181</v>
      </c>
      <c r="Z118">
        <f t="shared" si="6"/>
        <v>0.18991790368588948</v>
      </c>
      <c r="AA118">
        <f t="shared" si="6"/>
        <v>5.2056361956053128E-2</v>
      </c>
      <c r="AB118">
        <f t="shared" si="6"/>
        <v>0</v>
      </c>
      <c r="AC118">
        <f t="shared" si="6"/>
        <v>0.18555257737540101</v>
      </c>
      <c r="AD118">
        <f t="shared" si="6"/>
        <v>0.16779345623104486</v>
      </c>
      <c r="AE118">
        <f t="shared" si="6"/>
        <v>-1.765493523872071E-2</v>
      </c>
      <c r="AF118">
        <f t="shared" si="6"/>
        <v>0.1233232160319989</v>
      </c>
      <c r="AG118">
        <f t="shared" si="6"/>
        <v>-6.4538521137571178E-2</v>
      </c>
      <c r="AH118">
        <f t="shared" si="6"/>
        <v>7.1629656139254858E-2</v>
      </c>
      <c r="AI118">
        <f t="shared" si="6"/>
        <v>6.4294350705397255E-2</v>
      </c>
      <c r="AJ118">
        <f t="shared" si="6"/>
        <v>5.2643733485421881E-2</v>
      </c>
      <c r="AK118">
        <f t="shared" si="6"/>
        <v>0</v>
      </c>
      <c r="AL118">
        <f t="shared" si="6"/>
        <v>0.18805223150293962</v>
      </c>
      <c r="AM118">
        <f t="shared" si="6"/>
        <v>0.2285931560817743</v>
      </c>
      <c r="AN118">
        <f t="shared" si="6"/>
        <v>0.14874526126035043</v>
      </c>
      <c r="AO118">
        <f t="shared" si="6"/>
        <v>0.22471711576164025</v>
      </c>
      <c r="AP118">
        <f t="shared" si="6"/>
        <v>3.8955847571015043E-2</v>
      </c>
      <c r="AQ118">
        <f t="shared" si="6"/>
        <v>8.7861355791334042E-2</v>
      </c>
      <c r="AR118">
        <f t="shared" si="6"/>
        <v>0.18739770982581527</v>
      </c>
      <c r="AS118">
        <f t="shared" si="6"/>
        <v>0.14458122881110769</v>
      </c>
      <c r="AT118">
        <f t="shared" si="6"/>
        <v>7.4441911528277172E-2</v>
      </c>
    </row>
    <row r="119" spans="1:46">
      <c r="A119" s="6">
        <v>10</v>
      </c>
      <c r="B119" s="11">
        <v>39961</v>
      </c>
      <c r="C119">
        <f t="shared" ref="C119:AT119" si="7">LN(C65/C64)</f>
        <v>3.7846536959729844E-2</v>
      </c>
      <c r="D119">
        <f t="shared" si="7"/>
        <v>0.24392067925596778</v>
      </c>
      <c r="E119">
        <f t="shared" si="7"/>
        <v>0.11954515064978273</v>
      </c>
      <c r="F119">
        <f t="shared" si="7"/>
        <v>4.0005334613698991E-2</v>
      </c>
      <c r="G119">
        <f t="shared" si="7"/>
        <v>2.5642430613337652E-2</v>
      </c>
      <c r="H119">
        <f t="shared" si="7"/>
        <v>0.15556410762440542</v>
      </c>
      <c r="I119">
        <f t="shared" si="7"/>
        <v>0.14880471948560123</v>
      </c>
      <c r="J119">
        <f t="shared" si="7"/>
        <v>5.2095111883401872E-2</v>
      </c>
      <c r="K119">
        <f t="shared" si="7"/>
        <v>6.2305497506361628E-3</v>
      </c>
      <c r="L119">
        <f t="shared" si="7"/>
        <v>0.16198912816087901</v>
      </c>
      <c r="M119">
        <f t="shared" si="7"/>
        <v>0.22624753725180069</v>
      </c>
      <c r="N119">
        <f t="shared" si="7"/>
        <v>0.25951119548508461</v>
      </c>
      <c r="O119">
        <f t="shared" si="7"/>
        <v>0.27518190968754946</v>
      </c>
      <c r="P119">
        <f t="shared" si="7"/>
        <v>0.20815576034871816</v>
      </c>
      <c r="Q119">
        <f t="shared" si="7"/>
        <v>0.2562188029959957</v>
      </c>
      <c r="R119">
        <f t="shared" si="7"/>
        <v>4.7891287704414851E-2</v>
      </c>
      <c r="S119">
        <f t="shared" si="7"/>
        <v>0.18805223150293962</v>
      </c>
      <c r="T119">
        <f t="shared" si="7"/>
        <v>0.23326168147979434</v>
      </c>
      <c r="U119">
        <f t="shared" si="7"/>
        <v>0.26991961611194054</v>
      </c>
      <c r="V119">
        <f t="shared" si="7"/>
        <v>0.21455980762281832</v>
      </c>
      <c r="W119">
        <f t="shared" si="7"/>
        <v>8.4161792321710657E-2</v>
      </c>
      <c r="X119">
        <f t="shared" si="7"/>
        <v>0.15984870094189604</v>
      </c>
      <c r="Y119">
        <f t="shared" si="7"/>
        <v>0.29913923389320923</v>
      </c>
      <c r="Z119">
        <f t="shared" si="7"/>
        <v>0.31105542363708955</v>
      </c>
      <c r="AA119">
        <f t="shared" si="7"/>
        <v>0.24889604741662438</v>
      </c>
      <c r="AB119">
        <f t="shared" si="7"/>
        <v>0.20441251460814644</v>
      </c>
      <c r="AC119">
        <f t="shared" si="7"/>
        <v>0.30368241379822214</v>
      </c>
      <c r="AD119">
        <f t="shared" si="7"/>
        <v>0.4081714697059074</v>
      </c>
      <c r="AE119">
        <f t="shared" si="7"/>
        <v>0.24079848655293054</v>
      </c>
      <c r="AF119">
        <f t="shared" si="7"/>
        <v>0.18140032227463376</v>
      </c>
      <c r="AG119">
        <f t="shared" si="7"/>
        <v>6.6445427186685108E-3</v>
      </c>
      <c r="AH119">
        <f t="shared" si="7"/>
        <v>0.19225667863730497</v>
      </c>
      <c r="AI119">
        <f t="shared" si="7"/>
        <v>0.16507975035944861</v>
      </c>
      <c r="AJ119">
        <f t="shared" si="7"/>
        <v>0.13566586515315518</v>
      </c>
      <c r="AK119">
        <f t="shared" si="7"/>
        <v>7.1973499625089241E-2</v>
      </c>
      <c r="AL119">
        <f t="shared" si="7"/>
        <v>0.2438794497933881</v>
      </c>
      <c r="AM119">
        <f t="shared" si="7"/>
        <v>0.26570316573300568</v>
      </c>
      <c r="AN119">
        <f t="shared" si="7"/>
        <v>0.26922000961204545</v>
      </c>
      <c r="AO119">
        <f t="shared" si="7"/>
        <v>0.12405264866997882</v>
      </c>
      <c r="AP119">
        <f t="shared" si="7"/>
        <v>0.10805682640030689</v>
      </c>
      <c r="AQ119">
        <f t="shared" si="7"/>
        <v>0.18698356989976597</v>
      </c>
      <c r="AR119">
        <f t="shared" si="7"/>
        <v>0.2749430466743511</v>
      </c>
      <c r="AS119">
        <f t="shared" si="7"/>
        <v>0.36624439495488309</v>
      </c>
      <c r="AT119">
        <f t="shared" si="7"/>
        <v>0.17406880361156138</v>
      </c>
    </row>
    <row r="120" spans="1:46">
      <c r="A120" s="6">
        <v>11</v>
      </c>
      <c r="B120" s="11">
        <v>39992</v>
      </c>
      <c r="C120">
        <f t="shared" ref="C120:AT120" si="8">LN(C66/C65)</f>
        <v>9.727879545047266E-2</v>
      </c>
      <c r="D120">
        <f t="shared" si="8"/>
        <v>0.20126084006470196</v>
      </c>
      <c r="E120">
        <f t="shared" si="8"/>
        <v>0.17761566575654195</v>
      </c>
      <c r="F120">
        <f t="shared" si="8"/>
        <v>9.3526058010823546E-2</v>
      </c>
      <c r="G120">
        <f t="shared" si="8"/>
        <v>5.5398779389788169E-2</v>
      </c>
      <c r="H120">
        <f t="shared" si="8"/>
        <v>0.23995066963059095</v>
      </c>
      <c r="I120">
        <f t="shared" si="8"/>
        <v>8.3271148677018056E-2</v>
      </c>
      <c r="J120">
        <f t="shared" si="8"/>
        <v>5.4334350963329517E-2</v>
      </c>
      <c r="K120">
        <f t="shared" si="8"/>
        <v>2.454110891611766E-2</v>
      </c>
      <c r="L120">
        <f t="shared" si="8"/>
        <v>-5.5569851154810765E-2</v>
      </c>
      <c r="M120">
        <f t="shared" si="8"/>
        <v>-8.626034428440689E-2</v>
      </c>
      <c r="N120">
        <f t="shared" si="8"/>
        <v>9.7904214981371612E-2</v>
      </c>
      <c r="O120">
        <f t="shared" si="8"/>
        <v>9.8734840685688857E-2</v>
      </c>
      <c r="P120">
        <f t="shared" si="8"/>
        <v>0.14934528855231979</v>
      </c>
      <c r="Q120">
        <f t="shared" si="8"/>
        <v>-0.10840929850718485</v>
      </c>
      <c r="R120">
        <f t="shared" si="8"/>
        <v>9.2690662916774608E-2</v>
      </c>
      <c r="S120">
        <f t="shared" si="8"/>
        <v>0.14131353306657748</v>
      </c>
      <c r="T120">
        <f t="shared" si="8"/>
        <v>7.1227509288367782E-2</v>
      </c>
      <c r="U120">
        <f t="shared" si="8"/>
        <v>-0.13199647290643893</v>
      </c>
      <c r="V120">
        <f t="shared" si="8"/>
        <v>-3.5091319811270172E-2</v>
      </c>
      <c r="W120">
        <f t="shared" si="8"/>
        <v>0.17255805452610354</v>
      </c>
      <c r="X120">
        <f t="shared" si="8"/>
        <v>0.10763066419236536</v>
      </c>
      <c r="Y120">
        <f t="shared" si="8"/>
        <v>0.16028761581633941</v>
      </c>
      <c r="Z120">
        <f t="shared" si="8"/>
        <v>3.8839833316263957E-2</v>
      </c>
      <c r="AA120">
        <f t="shared" si="8"/>
        <v>2.7856954502966279E-2</v>
      </c>
      <c r="AB120">
        <f t="shared" si="8"/>
        <v>1.8043515193934916E-2</v>
      </c>
      <c r="AC120">
        <f t="shared" si="8"/>
        <v>-6.136894637629213E-2</v>
      </c>
      <c r="AD120">
        <f t="shared" si="8"/>
        <v>0.1326864411589582</v>
      </c>
      <c r="AE120">
        <f t="shared" si="8"/>
        <v>6.2035390919452697E-2</v>
      </c>
      <c r="AF120">
        <f t="shared" si="8"/>
        <v>8.8162787594671679E-2</v>
      </c>
      <c r="AG120">
        <f t="shared" si="8"/>
        <v>-6.6445427186686131E-3</v>
      </c>
      <c r="AH120">
        <f t="shared" si="8"/>
        <v>0.14487366922845704</v>
      </c>
      <c r="AI120">
        <f t="shared" si="8"/>
        <v>6.0259191518196746E-2</v>
      </c>
      <c r="AJ120">
        <f t="shared" si="8"/>
        <v>9.9372473813203771E-2</v>
      </c>
      <c r="AK120">
        <f t="shared" si="8"/>
        <v>1.0362787035546658E-2</v>
      </c>
      <c r="AL120">
        <f t="shared" si="8"/>
        <v>0.15201620729862569</v>
      </c>
      <c r="AM120">
        <f t="shared" si="8"/>
        <v>-2.7028672387919374E-2</v>
      </c>
      <c r="AN120">
        <f t="shared" si="8"/>
        <v>-0.13976194237515874</v>
      </c>
      <c r="AO120">
        <f t="shared" si="8"/>
        <v>-5.129329438755046E-2</v>
      </c>
      <c r="AP120">
        <f t="shared" si="8"/>
        <v>2.1262958952378022E-2</v>
      </c>
      <c r="AQ120">
        <f t="shared" si="8"/>
        <v>3.0536723860081702E-2</v>
      </c>
      <c r="AR120">
        <f t="shared" si="8"/>
        <v>3.7740327982847113E-2</v>
      </c>
      <c r="AS120">
        <f t="shared" si="8"/>
        <v>0.11332868530700307</v>
      </c>
      <c r="AT120">
        <f t="shared" si="8"/>
        <v>8.3978128382359421E-2</v>
      </c>
    </row>
    <row r="121" spans="1:46">
      <c r="A121" s="6">
        <v>12</v>
      </c>
      <c r="B121" s="11">
        <v>40022</v>
      </c>
      <c r="C121">
        <f t="shared" ref="C121:AT121" si="9">LN(C67/C66)</f>
        <v>0</v>
      </c>
      <c r="D121">
        <f t="shared" si="9"/>
        <v>0.10889408823913739</v>
      </c>
      <c r="E121">
        <f t="shared" si="9"/>
        <v>8.1493034251183011E-2</v>
      </c>
      <c r="F121">
        <f t="shared" si="9"/>
        <v>5.2185753170570247E-2</v>
      </c>
      <c r="G121">
        <f t="shared" si="9"/>
        <v>2.3669744085904922E-2</v>
      </c>
      <c r="H121">
        <f t="shared" si="9"/>
        <v>0.19885085874516517</v>
      </c>
      <c r="I121">
        <f t="shared" si="9"/>
        <v>8.8384225872571946E-3</v>
      </c>
      <c r="J121">
        <f t="shared" si="9"/>
        <v>-3.9220713153281385E-2</v>
      </c>
      <c r="K121">
        <f t="shared" si="9"/>
        <v>0.11980119981262058</v>
      </c>
      <c r="L121">
        <f t="shared" si="9"/>
        <v>-9.5694510161506725E-3</v>
      </c>
      <c r="M121">
        <f t="shared" si="9"/>
        <v>0.14250006260728301</v>
      </c>
      <c r="N121">
        <f t="shared" si="9"/>
        <v>-5.320403606346457E-2</v>
      </c>
      <c r="O121">
        <f t="shared" si="9"/>
        <v>8.5942429800724626E-2</v>
      </c>
      <c r="P121">
        <f t="shared" si="9"/>
        <v>-6.5695259265395017E-2</v>
      </c>
      <c r="Q121">
        <f t="shared" si="9"/>
        <v>0.10153641921942282</v>
      </c>
      <c r="R121">
        <f t="shared" si="9"/>
        <v>-1.3201511858535842E-2</v>
      </c>
      <c r="S121">
        <f t="shared" si="9"/>
        <v>-7.2320661579626133E-2</v>
      </c>
      <c r="T121">
        <f t="shared" si="9"/>
        <v>0.10097591734000218</v>
      </c>
      <c r="U121">
        <f t="shared" si="9"/>
        <v>5.3744276006690829E-2</v>
      </c>
      <c r="V121">
        <f t="shared" si="9"/>
        <v>-2.1661496781179193E-2</v>
      </c>
      <c r="W121">
        <f t="shared" si="9"/>
        <v>8.3230654149723707E-2</v>
      </c>
      <c r="X121">
        <f t="shared" si="9"/>
        <v>1.5190165493975019E-2</v>
      </c>
      <c r="Y121">
        <f t="shared" si="9"/>
        <v>1.2578782206859965E-2</v>
      </c>
      <c r="Z121">
        <f t="shared" si="9"/>
        <v>2.8170876966696439E-2</v>
      </c>
      <c r="AA121">
        <f t="shared" si="9"/>
        <v>4.3017385083690858E-2</v>
      </c>
      <c r="AB121">
        <f t="shared" si="9"/>
        <v>4.3075299862110603E-2</v>
      </c>
      <c r="AC121">
        <f t="shared" si="9"/>
        <v>3.7271394797231384E-2</v>
      </c>
      <c r="AD121">
        <f t="shared" si="9"/>
        <v>0.14821594430744389</v>
      </c>
      <c r="AE121">
        <f t="shared" si="9"/>
        <v>4.7715473039666577E-2</v>
      </c>
      <c r="AF121">
        <f t="shared" si="9"/>
        <v>4.2105325363434578E-3</v>
      </c>
      <c r="AG121">
        <f t="shared" si="9"/>
        <v>0</v>
      </c>
      <c r="AH121">
        <f t="shared" si="9"/>
        <v>0.13517477836825254</v>
      </c>
      <c r="AI121">
        <f t="shared" si="9"/>
        <v>3.4486176071169404E-2</v>
      </c>
      <c r="AJ121">
        <f t="shared" si="9"/>
        <v>5.2643733485421881E-2</v>
      </c>
      <c r="AK121">
        <f t="shared" si="9"/>
        <v>3.4305350967892222E-3</v>
      </c>
      <c r="AL121">
        <f t="shared" si="9"/>
        <v>0.10919929196499201</v>
      </c>
      <c r="AM121">
        <f t="shared" si="9"/>
        <v>-5.6352936551131626E-2</v>
      </c>
      <c r="AN121">
        <f t="shared" si="9"/>
        <v>8.2238098236972007E-2</v>
      </c>
      <c r="AO121">
        <f t="shared" si="9"/>
        <v>8.4083117210541444E-2</v>
      </c>
      <c r="AP121">
        <f t="shared" si="9"/>
        <v>2.8680545134035524E-2</v>
      </c>
      <c r="AQ121">
        <f t="shared" si="9"/>
        <v>2.9631797606371149E-2</v>
      </c>
      <c r="AR121">
        <f t="shared" si="9"/>
        <v>5.8443595870074583E-2</v>
      </c>
      <c r="AS121">
        <f t="shared" si="9"/>
        <v>-2.409755157906053E-2</v>
      </c>
      <c r="AT121">
        <f t="shared" si="9"/>
        <v>4.3628290012633179E-2</v>
      </c>
    </row>
    <row r="122" spans="1:46">
      <c r="A122" s="6">
        <v>13</v>
      </c>
      <c r="B122" s="11">
        <v>40053</v>
      </c>
      <c r="C122">
        <f t="shared" ref="C122:AT122" si="10">LN(C68/C67)</f>
        <v>-2.8460820751849528E-2</v>
      </c>
      <c r="D122">
        <f t="shared" si="10"/>
        <v>0.17435338714477774</v>
      </c>
      <c r="E122">
        <f t="shared" si="10"/>
        <v>-2.6433257068155483E-2</v>
      </c>
      <c r="F122">
        <f t="shared" si="10"/>
        <v>4.5556531602367008E-2</v>
      </c>
      <c r="G122">
        <f t="shared" si="10"/>
        <v>8.4083117210541444E-2</v>
      </c>
      <c r="H122">
        <f t="shared" si="10"/>
        <v>-1.0989121575595206E-2</v>
      </c>
      <c r="I122">
        <f t="shared" si="10"/>
        <v>0.17445411684264422</v>
      </c>
      <c r="J122">
        <f t="shared" si="10"/>
        <v>-6.7208749693450115E-2</v>
      </c>
      <c r="K122">
        <f t="shared" si="10"/>
        <v>-3.2789822822990838E-2</v>
      </c>
      <c r="L122">
        <f t="shared" si="10"/>
        <v>2.843793532053341E-2</v>
      </c>
      <c r="M122">
        <f t="shared" si="10"/>
        <v>0.31845373111853459</v>
      </c>
      <c r="N122">
        <f t="shared" si="10"/>
        <v>0.12805192685989697</v>
      </c>
      <c r="O122">
        <f t="shared" si="10"/>
        <v>0.13720112151348496</v>
      </c>
      <c r="P122">
        <f t="shared" si="10"/>
        <v>3.0397477184370948E-2</v>
      </c>
      <c r="Q122">
        <f t="shared" si="10"/>
        <v>0.19941599015325473</v>
      </c>
      <c r="R122">
        <f t="shared" si="10"/>
        <v>3.5892923060606534E-2</v>
      </c>
      <c r="S122">
        <f t="shared" si="10"/>
        <v>4.8790164169432049E-2</v>
      </c>
      <c r="T122">
        <f t="shared" si="10"/>
        <v>0.10705399616415942</v>
      </c>
      <c r="U122">
        <f t="shared" si="10"/>
        <v>0.12550508175029376</v>
      </c>
      <c r="V122">
        <f t="shared" si="10"/>
        <v>4.2863704431782314E-2</v>
      </c>
      <c r="W122">
        <f t="shared" si="10"/>
        <v>1.3793322132335769E-2</v>
      </c>
      <c r="X122">
        <f t="shared" si="10"/>
        <v>0.24402944229404416</v>
      </c>
      <c r="Y122">
        <f t="shared" si="10"/>
        <v>-1.2578782206860073E-2</v>
      </c>
      <c r="Z122">
        <f t="shared" si="10"/>
        <v>0.11365931847252128</v>
      </c>
      <c r="AA122">
        <f t="shared" si="10"/>
        <v>2.0834086902841834E-2</v>
      </c>
      <c r="AB122">
        <f t="shared" si="10"/>
        <v>0.23908951721491575</v>
      </c>
      <c r="AC122">
        <f t="shared" si="10"/>
        <v>1.2121360532345041E-2</v>
      </c>
      <c r="AD122">
        <f t="shared" si="10"/>
        <v>1.0152371464017908E-2</v>
      </c>
      <c r="AE122">
        <f t="shared" si="10"/>
        <v>1.7762456339840468E-2</v>
      </c>
      <c r="AF122">
        <f t="shared" si="10"/>
        <v>3.7117662956502588E-2</v>
      </c>
      <c r="AG122">
        <f t="shared" si="10"/>
        <v>-6.688988150796652E-3</v>
      </c>
      <c r="AH122">
        <f t="shared" si="10"/>
        <v>0.11137686384397195</v>
      </c>
      <c r="AI122">
        <f t="shared" si="10"/>
        <v>0.18514243313559589</v>
      </c>
      <c r="AJ122">
        <f t="shared" si="10"/>
        <v>-1.6155440222285256E-2</v>
      </c>
      <c r="AK122">
        <f t="shared" si="10"/>
        <v>-3.484673133016819E-2</v>
      </c>
      <c r="AL122">
        <f t="shared" si="10"/>
        <v>2.833050662622599E-2</v>
      </c>
      <c r="AM122">
        <f t="shared" si="10"/>
        <v>0.3760512229018711</v>
      </c>
      <c r="AN122">
        <f t="shared" si="10"/>
        <v>6.9869679960486E-2</v>
      </c>
      <c r="AO122">
        <f t="shared" si="10"/>
        <v>-3.2789822822990956E-2</v>
      </c>
      <c r="AP122">
        <f t="shared" si="10"/>
        <v>6.5245100507675277E-2</v>
      </c>
      <c r="AQ122">
        <f t="shared" si="10"/>
        <v>4.2863704431782529E-2</v>
      </c>
      <c r="AR122">
        <f t="shared" si="10"/>
        <v>8.695706967553913E-3</v>
      </c>
      <c r="AS122">
        <f t="shared" si="10"/>
        <v>0.25671984684781407</v>
      </c>
      <c r="AT122">
        <f t="shared" si="10"/>
        <v>4.8112665282416485E-2</v>
      </c>
    </row>
    <row r="123" spans="1:46">
      <c r="A123" s="6">
        <v>14</v>
      </c>
      <c r="B123" s="11">
        <v>40084</v>
      </c>
      <c r="C123">
        <f t="shared" ref="C123:AT123" si="11">LN(C69/C68)</f>
        <v>7.5083321654574917E-2</v>
      </c>
      <c r="D123">
        <f t="shared" si="11"/>
        <v>0.10735851832049932</v>
      </c>
      <c r="E123">
        <f t="shared" si="11"/>
        <v>4.3675063502661635E-2</v>
      </c>
      <c r="F123">
        <f t="shared" si="11"/>
        <v>-2.0450610471290768E-2</v>
      </c>
      <c r="G123">
        <f t="shared" si="11"/>
        <v>0</v>
      </c>
      <c r="H123">
        <f t="shared" si="11"/>
        <v>3.7944931564123471E-2</v>
      </c>
      <c r="I123">
        <f t="shared" si="11"/>
        <v>6.6705823695297095E-2</v>
      </c>
      <c r="J123">
        <f t="shared" si="11"/>
        <v>0.17156876501769289</v>
      </c>
      <c r="K123">
        <f t="shared" si="11"/>
        <v>-2.8170876966696335E-2</v>
      </c>
      <c r="L123">
        <f t="shared" si="11"/>
        <v>0</v>
      </c>
      <c r="M123">
        <f t="shared" si="11"/>
        <v>-2.2989518224698718E-2</v>
      </c>
      <c r="N123">
        <f t="shared" si="11"/>
        <v>9.1807549253122886E-2</v>
      </c>
      <c r="O123">
        <f t="shared" si="11"/>
        <v>0.26170658604852032</v>
      </c>
      <c r="P123">
        <f t="shared" si="11"/>
        <v>0.16012084681376224</v>
      </c>
      <c r="Q123">
        <f t="shared" si="11"/>
        <v>-2.8655255760376062E-2</v>
      </c>
      <c r="R123">
        <f t="shared" si="11"/>
        <v>-2.2691411202070765E-2</v>
      </c>
      <c r="S123">
        <f t="shared" si="11"/>
        <v>7.6372978784573956E-2</v>
      </c>
      <c r="T123">
        <f t="shared" si="11"/>
        <v>-5.2095111883401927E-2</v>
      </c>
      <c r="U123">
        <f t="shared" si="11"/>
        <v>0.12967782330853281</v>
      </c>
      <c r="V123">
        <f t="shared" si="11"/>
        <v>0.26826398659467954</v>
      </c>
      <c r="W123">
        <f t="shared" si="11"/>
        <v>8.2147971608998879E-2</v>
      </c>
      <c r="X123">
        <f t="shared" si="11"/>
        <v>5.3652713492320217E-2</v>
      </c>
      <c r="Y123">
        <f t="shared" si="11"/>
        <v>5.7791125028408025E-2</v>
      </c>
      <c r="Z123">
        <f t="shared" si="11"/>
        <v>5.6239718322876109E-2</v>
      </c>
      <c r="AA123">
        <f t="shared" si="11"/>
        <v>0.20860539286818258</v>
      </c>
      <c r="AB123">
        <f t="shared" si="11"/>
        <v>0.16417730467055089</v>
      </c>
      <c r="AC123">
        <f t="shared" si="11"/>
        <v>6.979576193554192E-2</v>
      </c>
      <c r="AD123">
        <f t="shared" si="11"/>
        <v>0.14981227822866008</v>
      </c>
      <c r="AE123">
        <f t="shared" si="11"/>
        <v>2.0906684819313643E-2</v>
      </c>
      <c r="AF123">
        <f t="shared" si="11"/>
        <v>3.9687748267242542E-2</v>
      </c>
      <c r="AG123">
        <f t="shared" si="11"/>
        <v>1.3333530869465168E-2</v>
      </c>
      <c r="AH123">
        <f t="shared" si="11"/>
        <v>0.14121388879653893</v>
      </c>
      <c r="AI123">
        <f t="shared" si="11"/>
        <v>6.3657851771977622E-2</v>
      </c>
      <c r="AJ123">
        <f t="shared" si="11"/>
        <v>7.5270627789865777E-2</v>
      </c>
      <c r="AK123">
        <f t="shared" si="11"/>
        <v>2.7973852042406162E-2</v>
      </c>
      <c r="AL123">
        <f t="shared" si="11"/>
        <v>0.12088189156044979</v>
      </c>
      <c r="AM123">
        <f t="shared" si="11"/>
        <v>9.0322638293285698E-2</v>
      </c>
      <c r="AN123">
        <f t="shared" si="11"/>
        <v>0.11025648627003301</v>
      </c>
      <c r="AO123">
        <f t="shared" si="11"/>
        <v>1.6529301951210506E-2</v>
      </c>
      <c r="AP123">
        <f t="shared" si="11"/>
        <v>-1.9338187487784802E-2</v>
      </c>
      <c r="AQ123">
        <f t="shared" si="11"/>
        <v>0.17881892624275258</v>
      </c>
      <c r="AR123">
        <f t="shared" si="11"/>
        <v>0.11826392049373406</v>
      </c>
      <c r="AS123">
        <f t="shared" si="11"/>
        <v>9.8734840685688857E-2</v>
      </c>
      <c r="AT123">
        <f t="shared" si="11"/>
        <v>7.119006355977256E-2</v>
      </c>
    </row>
    <row r="124" spans="1:46">
      <c r="A124" s="6">
        <v>15</v>
      </c>
      <c r="B124" s="11">
        <v>40114</v>
      </c>
      <c r="C124">
        <f t="shared" ref="C124:AT124" si="12">LN(C70/C69)</f>
        <v>-5.2275427205513599E-2</v>
      </c>
      <c r="D124">
        <f t="shared" si="12"/>
        <v>-6.8137805167218027E-2</v>
      </c>
      <c r="E124">
        <f t="shared" si="12"/>
        <v>-3.4786116085415542E-2</v>
      </c>
      <c r="F124">
        <f t="shared" si="12"/>
        <v>2.8515170308021233E-2</v>
      </c>
      <c r="G124">
        <f t="shared" si="12"/>
        <v>-5.3908486348765343E-3</v>
      </c>
      <c r="H124">
        <f t="shared" si="12"/>
        <v>-1.0695289116747919E-2</v>
      </c>
      <c r="I124">
        <f t="shared" si="12"/>
        <v>1.3710087938532838E-2</v>
      </c>
      <c r="J124">
        <f t="shared" si="12"/>
        <v>-1.3605652055778709E-2</v>
      </c>
      <c r="K124">
        <f t="shared" si="12"/>
        <v>-4.6792161506758939E-2</v>
      </c>
      <c r="L124">
        <f t="shared" si="12"/>
        <v>8.0761356644458382E-2</v>
      </c>
      <c r="M124">
        <f t="shared" si="12"/>
        <v>3.4289073478632165E-2</v>
      </c>
      <c r="N124">
        <f t="shared" si="12"/>
        <v>-3.5718082602079232E-2</v>
      </c>
      <c r="O124">
        <f t="shared" si="12"/>
        <v>0.1964753042320484</v>
      </c>
      <c r="P124">
        <f t="shared" si="12"/>
        <v>-4.7006042375930715E-2</v>
      </c>
      <c r="Q124">
        <f t="shared" si="12"/>
        <v>2.2989518224698781E-2</v>
      </c>
      <c r="R124">
        <f t="shared" si="12"/>
        <v>-9.8847592325419734E-3</v>
      </c>
      <c r="S124">
        <f t="shared" si="12"/>
        <v>-5.2842481374379933E-2</v>
      </c>
      <c r="T124">
        <f t="shared" si="12"/>
        <v>0</v>
      </c>
      <c r="U124">
        <f t="shared" si="12"/>
        <v>-0.10937255714778711</v>
      </c>
      <c r="V124">
        <f t="shared" si="12"/>
        <v>-0.12516314295400616</v>
      </c>
      <c r="W124">
        <f t="shared" si="12"/>
        <v>3.1058397019972803E-2</v>
      </c>
      <c r="X124">
        <f t="shared" si="12"/>
        <v>-3.0305349495328922E-2</v>
      </c>
      <c r="Y124">
        <f t="shared" si="12"/>
        <v>2.8270433938255526E-2</v>
      </c>
      <c r="Z124">
        <f t="shared" si="12"/>
        <v>-6.4538521137571178E-2</v>
      </c>
      <c r="AA124">
        <f t="shared" si="12"/>
        <v>-2.5425098365810056E-2</v>
      </c>
      <c r="AB124">
        <f t="shared" si="12"/>
        <v>-0.18408367178735388</v>
      </c>
      <c r="AC124">
        <f t="shared" si="12"/>
        <v>4.9325066562501491E-2</v>
      </c>
      <c r="AD124">
        <f t="shared" si="12"/>
        <v>0.3426642068691339</v>
      </c>
      <c r="AE124">
        <f t="shared" si="12"/>
        <v>4.385188252884941E-2</v>
      </c>
      <c r="AF124">
        <f t="shared" si="12"/>
        <v>-2.3623145763435941E-2</v>
      </c>
      <c r="AG124">
        <f t="shared" si="12"/>
        <v>0</v>
      </c>
      <c r="AH124">
        <f t="shared" si="12"/>
        <v>-6.4538521137571178E-2</v>
      </c>
      <c r="AI124">
        <f t="shared" si="12"/>
        <v>-4.4150182091168312E-3</v>
      </c>
      <c r="AJ124">
        <f t="shared" si="12"/>
        <v>-2.7566829832654592E-2</v>
      </c>
      <c r="AK124">
        <f t="shared" si="12"/>
        <v>0.1352540459359689</v>
      </c>
      <c r="AL124">
        <f t="shared" si="12"/>
        <v>5.7708317620646772E-2</v>
      </c>
      <c r="AM124">
        <f t="shared" si="12"/>
        <v>-5.1293294387550578E-2</v>
      </c>
      <c r="AN124">
        <f t="shared" si="12"/>
        <v>-3.9220713153281267E-2</v>
      </c>
      <c r="AO124">
        <f t="shared" si="12"/>
        <v>5.4496047675644645E-3</v>
      </c>
      <c r="AP124">
        <f t="shared" si="12"/>
        <v>8.3647464747074005E-2</v>
      </c>
      <c r="AQ124">
        <f t="shared" si="12"/>
        <v>0.17154242253912749</v>
      </c>
      <c r="AR124">
        <f t="shared" si="12"/>
        <v>6.5139302170961449E-2</v>
      </c>
      <c r="AS124">
        <f t="shared" si="12"/>
        <v>0</v>
      </c>
      <c r="AT124">
        <f t="shared" si="12"/>
        <v>-1.4067059356206025E-2</v>
      </c>
    </row>
    <row r="125" spans="1:46">
      <c r="A125" s="6">
        <v>16</v>
      </c>
      <c r="B125" s="11">
        <v>40145</v>
      </c>
      <c r="C125">
        <f t="shared" ref="C125:AT125" si="13">LN(C71/C70)</f>
        <v>-9.4667906891829079E-2</v>
      </c>
      <c r="D125">
        <f t="shared" si="13"/>
        <v>-5.9423420470800764E-2</v>
      </c>
      <c r="E125">
        <f t="shared" si="13"/>
        <v>-1.3363227812167141E-2</v>
      </c>
      <c r="F125">
        <f t="shared" si="13"/>
        <v>-2.4391453124159124E-2</v>
      </c>
      <c r="G125">
        <f t="shared" si="13"/>
        <v>4.2334363826560736E-2</v>
      </c>
      <c r="H125">
        <f t="shared" si="13"/>
        <v>6.252035698133393E-2</v>
      </c>
      <c r="I125">
        <f t="shared" si="13"/>
        <v>0.16321558689046278</v>
      </c>
      <c r="J125">
        <f t="shared" si="13"/>
        <v>1.3605652055778678E-2</v>
      </c>
      <c r="K125">
        <f t="shared" si="13"/>
        <v>5.9701669865037544E-3</v>
      </c>
      <c r="L125">
        <f t="shared" si="13"/>
        <v>-1.7391742711869222E-2</v>
      </c>
      <c r="M125">
        <f t="shared" si="13"/>
        <v>-0.18457127652797004</v>
      </c>
      <c r="N125">
        <f t="shared" si="13"/>
        <v>-8.5359848951156864E-2</v>
      </c>
      <c r="O125">
        <f t="shared" si="13"/>
        <v>9.7764168765891432E-2</v>
      </c>
      <c r="P125">
        <f t="shared" si="13"/>
        <v>0.10642946284673135</v>
      </c>
      <c r="Q125">
        <f t="shared" si="13"/>
        <v>1.6901810802603036E-2</v>
      </c>
      <c r="R125">
        <f t="shared" si="13"/>
        <v>3.5776173165283649E-2</v>
      </c>
      <c r="S125">
        <f t="shared" si="13"/>
        <v>-3.9530838756635205E-2</v>
      </c>
      <c r="T125">
        <f t="shared" si="13"/>
        <v>4.1890941709160127E-2</v>
      </c>
      <c r="U125">
        <f t="shared" si="13"/>
        <v>-6.7558151011291215E-2</v>
      </c>
      <c r="V125">
        <f t="shared" si="13"/>
        <v>-0.16430305129127629</v>
      </c>
      <c r="W125">
        <f t="shared" si="13"/>
        <v>-6.134988567515944E-3</v>
      </c>
      <c r="X125">
        <f t="shared" si="13"/>
        <v>1.5267472130788381E-2</v>
      </c>
      <c r="Y125">
        <f t="shared" si="13"/>
        <v>-1.1682375854356568E-2</v>
      </c>
      <c r="Z125">
        <f t="shared" si="13"/>
        <v>-8.3682496705165792E-3</v>
      </c>
      <c r="AA125">
        <f t="shared" si="13"/>
        <v>-2.6088436084297967E-2</v>
      </c>
      <c r="AB125">
        <f t="shared" si="13"/>
        <v>3.8406380860723142E-2</v>
      </c>
      <c r="AC125">
        <f t="shared" si="13"/>
        <v>-6.0624621816434736E-2</v>
      </c>
      <c r="AD125">
        <f t="shared" si="13"/>
        <v>-3.7740327982846968E-2</v>
      </c>
      <c r="AE125">
        <f t="shared" si="13"/>
        <v>-0.17246926035094304</v>
      </c>
      <c r="AF125">
        <f t="shared" si="13"/>
        <v>-0.12277555725950445</v>
      </c>
      <c r="AG125">
        <f t="shared" si="13"/>
        <v>-2.6847250036188052E-2</v>
      </c>
      <c r="AH125">
        <f t="shared" si="13"/>
        <v>5.5569851154810786E-2</v>
      </c>
      <c r="AI125">
        <f t="shared" si="13"/>
        <v>-4.4345970678657531E-3</v>
      </c>
      <c r="AJ125">
        <f t="shared" si="13"/>
        <v>-2.5158559636154987E-2</v>
      </c>
      <c r="AK125">
        <f t="shared" si="13"/>
        <v>-4.6233195039207933E-2</v>
      </c>
      <c r="AL125">
        <f t="shared" si="13"/>
        <v>-0.20119004109833752</v>
      </c>
      <c r="AM125">
        <f t="shared" si="13"/>
        <v>-0.21837027256155198</v>
      </c>
      <c r="AN125">
        <f t="shared" si="13"/>
        <v>-9.588177170328252E-2</v>
      </c>
      <c r="AO125">
        <f t="shared" si="13"/>
        <v>-1.643872634315972E-2</v>
      </c>
      <c r="AP125">
        <f t="shared" si="13"/>
        <v>-2.7112427550688999E-2</v>
      </c>
      <c r="AQ125">
        <f t="shared" si="13"/>
        <v>3.8652154434279114E-2</v>
      </c>
      <c r="AR125">
        <f t="shared" si="13"/>
        <v>-5.5569851154810765E-2</v>
      </c>
      <c r="AS125">
        <f t="shared" si="13"/>
        <v>-8.9345100335849859E-2</v>
      </c>
      <c r="AT125">
        <f t="shared" si="13"/>
        <v>-4.5505773178402716E-2</v>
      </c>
    </row>
    <row r="126" spans="1:46">
      <c r="A126" s="6">
        <v>17</v>
      </c>
      <c r="B126" s="11">
        <v>40175</v>
      </c>
      <c r="C126">
        <f t="shared" ref="C126:AT126" si="14">LN(C72/C71)</f>
        <v>5.4307718882856494E-2</v>
      </c>
      <c r="D126">
        <f t="shared" si="14"/>
        <v>8.4741228455090717E-2</v>
      </c>
      <c r="E126">
        <f t="shared" si="14"/>
        <v>3.9565600206191098E-2</v>
      </c>
      <c r="F126">
        <f t="shared" si="14"/>
        <v>4.8202101817877686E-2</v>
      </c>
      <c r="G126">
        <f t="shared" si="14"/>
        <v>7.9644063059925316E-2</v>
      </c>
      <c r="H126">
        <f t="shared" si="14"/>
        <v>0.10989567082321755</v>
      </c>
      <c r="I126">
        <f t="shared" si="14"/>
        <v>0.10613648180381008</v>
      </c>
      <c r="J126">
        <f t="shared" si="14"/>
        <v>0.12873386684313512</v>
      </c>
      <c r="K126">
        <f t="shared" si="14"/>
        <v>2.9327615094519921E-2</v>
      </c>
      <c r="L126">
        <f t="shared" si="14"/>
        <v>4.2925044717033844E-2</v>
      </c>
      <c r="M126">
        <f t="shared" si="14"/>
        <v>5.264373348542209E-2</v>
      </c>
      <c r="N126">
        <f t="shared" si="14"/>
        <v>4.9382816405825767E-3</v>
      </c>
      <c r="O126">
        <f t="shared" si="14"/>
        <v>9.3526058010823546E-2</v>
      </c>
      <c r="P126">
        <f t="shared" si="14"/>
        <v>0.14725885378933712</v>
      </c>
      <c r="Q126">
        <f t="shared" si="14"/>
        <v>5.436120921888743E-2</v>
      </c>
      <c r="R126">
        <f t="shared" si="14"/>
        <v>0</v>
      </c>
      <c r="S126">
        <f t="shared" si="14"/>
        <v>4.7252884850545511E-2</v>
      </c>
      <c r="T126">
        <f t="shared" si="14"/>
        <v>8.8292607145678423E-2</v>
      </c>
      <c r="U126">
        <f t="shared" si="14"/>
        <v>0.17693070815907844</v>
      </c>
      <c r="V126">
        <f t="shared" si="14"/>
        <v>6.2303883336154837E-2</v>
      </c>
      <c r="W126">
        <f t="shared" si="14"/>
        <v>4.2174925050712714E-2</v>
      </c>
      <c r="X126">
        <f t="shared" si="14"/>
        <v>0.13447791422855357</v>
      </c>
      <c r="Y126">
        <f t="shared" si="14"/>
        <v>8.5541436992481082E-2</v>
      </c>
      <c r="Z126">
        <f t="shared" si="14"/>
        <v>8.0688911250142659E-2</v>
      </c>
      <c r="AA126">
        <f t="shared" si="14"/>
        <v>5.1513534450107958E-2</v>
      </c>
      <c r="AB126">
        <f t="shared" si="14"/>
        <v>4.4805901574092345E-2</v>
      </c>
      <c r="AC126">
        <f t="shared" si="14"/>
        <v>4.4451762570833588E-2</v>
      </c>
      <c r="AD126">
        <f t="shared" si="14"/>
        <v>0.11492996667397702</v>
      </c>
      <c r="AE126">
        <f t="shared" si="14"/>
        <v>0.13890906385864107</v>
      </c>
      <c r="AF126">
        <f t="shared" si="14"/>
        <v>9.449084342092251E-2</v>
      </c>
      <c r="AG126">
        <f t="shared" si="14"/>
        <v>-4.1672696400568074E-2</v>
      </c>
      <c r="AH126">
        <f t="shared" si="14"/>
        <v>6.5382759262851711E-2</v>
      </c>
      <c r="AI126">
        <f t="shared" si="14"/>
        <v>4.3485111939738891E-2</v>
      </c>
      <c r="AJ126">
        <f t="shared" si="14"/>
        <v>8.5417751154351768E-2</v>
      </c>
      <c r="AK126">
        <f t="shared" si="14"/>
        <v>0.11602895697474976</v>
      </c>
      <c r="AL126">
        <f t="shared" si="14"/>
        <v>0.12851885080097841</v>
      </c>
      <c r="AM126">
        <f t="shared" si="14"/>
        <v>0.13872620950162656</v>
      </c>
      <c r="AN126">
        <f t="shared" si="14"/>
        <v>9.0151096994297478E-2</v>
      </c>
      <c r="AO126">
        <f t="shared" si="14"/>
        <v>3.7944931564123471E-2</v>
      </c>
      <c r="AP126">
        <f t="shared" si="14"/>
        <v>2.7112427550688968E-2</v>
      </c>
      <c r="AQ126">
        <f t="shared" si="14"/>
        <v>5.9787918378973223E-2</v>
      </c>
      <c r="AR126">
        <f t="shared" si="14"/>
        <v>3.7387532071620412E-2</v>
      </c>
      <c r="AS126">
        <f t="shared" si="14"/>
        <v>0.16345307248957175</v>
      </c>
      <c r="AT126">
        <f t="shared" si="14"/>
        <v>8.728084095045574E-2</v>
      </c>
    </row>
    <row r="127" spans="1:46">
      <c r="A127" s="6">
        <v>18</v>
      </c>
      <c r="B127" s="11">
        <v>40206</v>
      </c>
      <c r="C127">
        <f t="shared" ref="C127:AT127" si="15">LN(C73/C72)</f>
        <v>-2.6852603713495043E-2</v>
      </c>
      <c r="D127">
        <f t="shared" si="15"/>
        <v>-5.1293294387550578E-2</v>
      </c>
      <c r="E127">
        <f t="shared" si="15"/>
        <v>-3.5091319811270061E-2</v>
      </c>
      <c r="F127">
        <f t="shared" si="15"/>
        <v>-6.8992871486951435E-2</v>
      </c>
      <c r="G127">
        <f t="shared" si="15"/>
        <v>-5.9130523226822461E-2</v>
      </c>
      <c r="H127">
        <f t="shared" si="15"/>
        <v>-0.15113862935726674</v>
      </c>
      <c r="I127">
        <f t="shared" si="15"/>
        <v>-8.3229859878326651E-2</v>
      </c>
      <c r="J127">
        <f t="shared" si="15"/>
        <v>-4.2473522558728154E-2</v>
      </c>
      <c r="K127">
        <f t="shared" si="15"/>
        <v>-2.9327615094520063E-2</v>
      </c>
      <c r="L127">
        <f t="shared" si="15"/>
        <v>-4.2925044717033886E-2</v>
      </c>
      <c r="M127">
        <f t="shared" si="15"/>
        <v>-5.2643733485422027E-2</v>
      </c>
      <c r="N127">
        <f t="shared" si="15"/>
        <v>-7.6764016211838149E-2</v>
      </c>
      <c r="O127">
        <f t="shared" si="15"/>
        <v>0</v>
      </c>
      <c r="P127">
        <f t="shared" si="15"/>
        <v>-5.545130453621426E-2</v>
      </c>
      <c r="Q127">
        <f t="shared" si="15"/>
        <v>-9.4252538246189274E-2</v>
      </c>
      <c r="R127">
        <f t="shared" si="15"/>
        <v>3.1897953681000808E-3</v>
      </c>
      <c r="S127">
        <f t="shared" si="15"/>
        <v>-3.9220713153281267E-2</v>
      </c>
      <c r="T127">
        <f t="shared" si="15"/>
        <v>-3.3415996919843947E-2</v>
      </c>
      <c r="U127">
        <f t="shared" si="15"/>
        <v>-4.1385216162854482E-2</v>
      </c>
      <c r="V127">
        <f t="shared" si="15"/>
        <v>-0.11359717772370533</v>
      </c>
      <c r="W127">
        <f t="shared" si="15"/>
        <v>-3.9102726013742602E-2</v>
      </c>
      <c r="X127">
        <f t="shared" si="15"/>
        <v>-4.7466537238923606E-2</v>
      </c>
      <c r="Y127">
        <f t="shared" si="15"/>
        <v>-3.6247790392341037E-2</v>
      </c>
      <c r="Z127">
        <f t="shared" si="15"/>
        <v>-0.16846452213252835</v>
      </c>
      <c r="AA127">
        <f t="shared" si="15"/>
        <v>-6.4817500076470816E-2</v>
      </c>
      <c r="AB127">
        <f t="shared" si="15"/>
        <v>-4.4805901574092248E-2</v>
      </c>
      <c r="AC127">
        <f t="shared" si="15"/>
        <v>2.681125745065677E-2</v>
      </c>
      <c r="AD127">
        <f t="shared" si="15"/>
        <v>-4.6792161506758939E-2</v>
      </c>
      <c r="AE127">
        <f t="shared" si="15"/>
        <v>-0.10801857683930272</v>
      </c>
      <c r="AF127">
        <f t="shared" si="15"/>
        <v>-0.10354067894084033</v>
      </c>
      <c r="AG127">
        <f t="shared" si="15"/>
        <v>-2.1506205220963619E-2</v>
      </c>
      <c r="AH127">
        <f t="shared" si="15"/>
        <v>-8.8162787594671596E-2</v>
      </c>
      <c r="AI127">
        <f t="shared" si="15"/>
        <v>-4.7939462289119064E-2</v>
      </c>
      <c r="AJ127">
        <f t="shared" si="15"/>
        <v>-7.2759354282428315E-2</v>
      </c>
      <c r="AK127">
        <f t="shared" si="15"/>
        <v>-3.4289073478632075E-2</v>
      </c>
      <c r="AL127">
        <f t="shared" si="15"/>
        <v>-0.10034797383428198</v>
      </c>
      <c r="AM127">
        <f t="shared" si="15"/>
        <v>-0.13279147398181221</v>
      </c>
      <c r="AN127">
        <f t="shared" si="15"/>
        <v>-8.3881483980702123E-2</v>
      </c>
      <c r="AO127">
        <f t="shared" si="15"/>
        <v>-4.3485111939738891E-2</v>
      </c>
      <c r="AP127">
        <f t="shared" si="15"/>
        <v>0.13357915609980212</v>
      </c>
      <c r="AQ127">
        <f t="shared" si="15"/>
        <v>-0.16989903679539747</v>
      </c>
      <c r="AR127">
        <f t="shared" si="15"/>
        <v>-4.6956983087770979E-2</v>
      </c>
      <c r="AS127">
        <f t="shared" si="15"/>
        <v>-2.409755157906053E-2</v>
      </c>
      <c r="AT127">
        <f t="shared" si="15"/>
        <v>-6.7836101575754509E-2</v>
      </c>
    </row>
    <row r="128" spans="1:46">
      <c r="A128" s="6">
        <v>19</v>
      </c>
      <c r="B128" s="11">
        <v>40237</v>
      </c>
      <c r="C128">
        <f t="shared" ref="C128:AT128" si="16">LN(C74/C73)</f>
        <v>6.1527728087859522E-2</v>
      </c>
      <c r="D128">
        <f t="shared" si="16"/>
        <v>1.9544596072970131E-2</v>
      </c>
      <c r="E128">
        <f t="shared" si="16"/>
        <v>3.9392401710660684E-2</v>
      </c>
      <c r="F128">
        <f t="shared" si="16"/>
        <v>3.306086226088821E-2</v>
      </c>
      <c r="G128">
        <f t="shared" si="16"/>
        <v>5.4334350963329517E-2</v>
      </c>
      <c r="H128">
        <f t="shared" si="16"/>
        <v>7.5985906977922055E-2</v>
      </c>
      <c r="I128">
        <f t="shared" si="16"/>
        <v>3.7030527301088884E-2</v>
      </c>
      <c r="J128">
        <f t="shared" si="16"/>
        <v>-5.0858417233490966E-2</v>
      </c>
      <c r="K128">
        <f t="shared" si="16"/>
        <v>-3.0213778596496595E-2</v>
      </c>
      <c r="L128">
        <f t="shared" si="16"/>
        <v>8.4083117210541444E-2</v>
      </c>
      <c r="M128">
        <f t="shared" si="16"/>
        <v>1.3423020332140771E-2</v>
      </c>
      <c r="N128">
        <f t="shared" si="16"/>
        <v>5.3050522296930981E-3</v>
      </c>
      <c r="O128">
        <f t="shared" si="16"/>
        <v>9.3685484077323036E-2</v>
      </c>
      <c r="P128">
        <f t="shared" si="16"/>
        <v>3.4486176071169404E-2</v>
      </c>
      <c r="Q128">
        <f t="shared" si="16"/>
        <v>8.3614140041133517E-2</v>
      </c>
      <c r="R128">
        <f t="shared" si="16"/>
        <v>3.4432196421484221E-2</v>
      </c>
      <c r="S128">
        <f t="shared" si="16"/>
        <v>6.2035390919452697E-2</v>
      </c>
      <c r="T128">
        <f t="shared" si="16"/>
        <v>4.2761859338081701E-2</v>
      </c>
      <c r="U128">
        <f t="shared" si="16"/>
        <v>3.2335380642936451E-2</v>
      </c>
      <c r="V128">
        <f t="shared" si="16"/>
        <v>0</v>
      </c>
      <c r="W128">
        <f t="shared" si="16"/>
        <v>5.95413936910167E-2</v>
      </c>
      <c r="X128">
        <f t="shared" si="16"/>
        <v>-5.7158413839948637E-2</v>
      </c>
      <c r="Y128">
        <f t="shared" si="16"/>
        <v>5.1237364411865612E-2</v>
      </c>
      <c r="Z128">
        <f t="shared" si="16"/>
        <v>8.7775610882385585E-2</v>
      </c>
      <c r="AA128">
        <f t="shared" si="16"/>
        <v>5.2185753170570247E-2</v>
      </c>
      <c r="AB128">
        <f t="shared" si="16"/>
        <v>3.6003888756002085E-2</v>
      </c>
      <c r="AC128">
        <f t="shared" si="16"/>
        <v>-3.2260862218221324E-2</v>
      </c>
      <c r="AD128">
        <f t="shared" si="16"/>
        <v>5.9701669865039747E-3</v>
      </c>
      <c r="AE128">
        <f t="shared" si="16"/>
        <v>2.6267926820610105E-2</v>
      </c>
      <c r="AF128">
        <f t="shared" si="16"/>
        <v>5.3109825313948332E-2</v>
      </c>
      <c r="AG128">
        <f t="shared" si="16"/>
        <v>2.8573372444055948E-2</v>
      </c>
      <c r="AH128">
        <f t="shared" si="16"/>
        <v>2.7274417919659306E-2</v>
      </c>
      <c r="AI128">
        <f t="shared" si="16"/>
        <v>8.8889474172459942E-3</v>
      </c>
      <c r="AJ128">
        <f t="shared" si="16"/>
        <v>5.5059777183027389E-2</v>
      </c>
      <c r="AK128">
        <f t="shared" si="16"/>
        <v>3.4289073478632165E-2</v>
      </c>
      <c r="AL128">
        <f t="shared" si="16"/>
        <v>-2.8170876966696335E-2</v>
      </c>
      <c r="AM128">
        <f t="shared" si="16"/>
        <v>0.29944691403136747</v>
      </c>
      <c r="AN128">
        <f t="shared" si="16"/>
        <v>7.8117779263952067E-2</v>
      </c>
      <c r="AO128">
        <f t="shared" si="16"/>
        <v>1.6529301951210506E-2</v>
      </c>
      <c r="AP128">
        <f t="shared" si="16"/>
        <v>7.5325170599924843E-2</v>
      </c>
      <c r="AQ128">
        <f t="shared" si="16"/>
        <v>6.1557892999433581E-2</v>
      </c>
      <c r="AR128">
        <f t="shared" si="16"/>
        <v>-7.5884697524872688E-2</v>
      </c>
      <c r="AS128">
        <f t="shared" si="16"/>
        <v>6.3012967828734168E-2</v>
      </c>
      <c r="AT128">
        <f t="shared" si="16"/>
        <v>4.4589654207924587E-2</v>
      </c>
    </row>
    <row r="129" spans="1:46">
      <c r="A129" s="6">
        <v>20</v>
      </c>
      <c r="B129" s="11">
        <v>40265</v>
      </c>
      <c r="C129">
        <f t="shared" ref="C129:AT129" si="17">LN(C75/C74)</f>
        <v>-2.2939430940229426E-2</v>
      </c>
      <c r="D129">
        <f t="shared" si="17"/>
        <v>-6.4725145056174788E-3</v>
      </c>
      <c r="E129">
        <f t="shared" si="17"/>
        <v>0.14738350543267428</v>
      </c>
      <c r="F129">
        <f t="shared" si="17"/>
        <v>1.6129381929883498E-2</v>
      </c>
      <c r="G129">
        <f t="shared" si="17"/>
        <v>-2.9270382300113338E-2</v>
      </c>
      <c r="H129">
        <f t="shared" si="17"/>
        <v>2.4097551579060524E-2</v>
      </c>
      <c r="I129">
        <f t="shared" si="17"/>
        <v>9.0341425127222735E-2</v>
      </c>
      <c r="J129">
        <f t="shared" si="17"/>
        <v>4.671762456745978E-2</v>
      </c>
      <c r="K129">
        <f t="shared" si="17"/>
        <v>0.2095547072523134</v>
      </c>
      <c r="L129">
        <f t="shared" si="17"/>
        <v>0</v>
      </c>
      <c r="M129">
        <f t="shared" si="17"/>
        <v>-1.3423020332140661E-2</v>
      </c>
      <c r="N129">
        <f t="shared" si="17"/>
        <v>0.10058723690516862</v>
      </c>
      <c r="O129">
        <f t="shared" si="17"/>
        <v>0.18502791839169747</v>
      </c>
      <c r="P129">
        <f t="shared" si="17"/>
        <v>0.14417371423682213</v>
      </c>
      <c r="Q129">
        <f t="shared" si="17"/>
        <v>1.0638398205055797E-2</v>
      </c>
      <c r="R129">
        <f t="shared" si="17"/>
        <v>-2.4923408452456851E-2</v>
      </c>
      <c r="S129">
        <f t="shared" si="17"/>
        <v>0.10686314554236125</v>
      </c>
      <c r="T129">
        <f t="shared" si="17"/>
        <v>1.8433701688837966E-2</v>
      </c>
      <c r="U129">
        <f t="shared" si="17"/>
        <v>6.595796779179737E-2</v>
      </c>
      <c r="V129">
        <f t="shared" si="17"/>
        <v>-3.8318864302136657E-2</v>
      </c>
      <c r="W129">
        <f t="shared" si="17"/>
        <v>0.12482306473273837</v>
      </c>
      <c r="X129">
        <f t="shared" si="17"/>
        <v>-0.15906469462968739</v>
      </c>
      <c r="Y129">
        <f t="shared" si="17"/>
        <v>0.13962331982104731</v>
      </c>
      <c r="Z129">
        <f t="shared" si="17"/>
        <v>6.5063593347061868E-2</v>
      </c>
      <c r="AA129">
        <f t="shared" si="17"/>
        <v>-1.7094433359300183E-2</v>
      </c>
      <c r="AB129">
        <f t="shared" si="17"/>
        <v>-2.6880662780480073E-2</v>
      </c>
      <c r="AC129">
        <f t="shared" si="17"/>
        <v>3.2260862218221262E-2</v>
      </c>
      <c r="AD129">
        <f t="shared" si="17"/>
        <v>3.5091319811269978E-2</v>
      </c>
      <c r="AE129">
        <f t="shared" si="17"/>
        <v>7.8331843269906998E-2</v>
      </c>
      <c r="AF129">
        <f t="shared" si="17"/>
        <v>7.8715567465473896E-2</v>
      </c>
      <c r="AG129">
        <f t="shared" si="17"/>
        <v>2.0906684819313643E-2</v>
      </c>
      <c r="AH129">
        <f t="shared" si="17"/>
        <v>0.11028112500458875</v>
      </c>
      <c r="AI129">
        <f t="shared" si="17"/>
        <v>8.8106296821549059E-3</v>
      </c>
      <c r="AJ129">
        <f t="shared" si="17"/>
        <v>0.10714463745132774</v>
      </c>
      <c r="AK129">
        <f t="shared" si="17"/>
        <v>4.3963123421116204E-2</v>
      </c>
      <c r="AL129">
        <f t="shared" si="17"/>
        <v>7.1655988906435153E-2</v>
      </c>
      <c r="AM129">
        <f t="shared" si="17"/>
        <v>0.21433292163205478</v>
      </c>
      <c r="AN129">
        <f t="shared" si="17"/>
        <v>0.10939859440710656</v>
      </c>
      <c r="AO129">
        <f t="shared" si="17"/>
        <v>3.2260862218221262E-2</v>
      </c>
      <c r="AP129">
        <f t="shared" si="17"/>
        <v>3.5636479925466293E-2</v>
      </c>
      <c r="AQ129">
        <f t="shared" si="17"/>
        <v>0.19795330248565116</v>
      </c>
      <c r="AR129">
        <f t="shared" si="17"/>
        <v>1.2371291802546829E-2</v>
      </c>
      <c r="AS129">
        <f t="shared" si="17"/>
        <v>8.062973440010901E-2</v>
      </c>
      <c r="AT129">
        <f t="shared" si="17"/>
        <v>8.059408415948352E-2</v>
      </c>
    </row>
    <row r="130" spans="1:46">
      <c r="A130" s="6">
        <v>21</v>
      </c>
      <c r="B130" s="11">
        <v>40296</v>
      </c>
      <c r="C130">
        <f t="shared" ref="C130:AT130" si="18">LN(C76/C75)</f>
        <v>-9.8985580215722332E-2</v>
      </c>
      <c r="D130">
        <f t="shared" si="18"/>
        <v>-0.1316778239751997</v>
      </c>
      <c r="E130">
        <f t="shared" si="18"/>
        <v>-0.17788695972608889</v>
      </c>
      <c r="F130">
        <f t="shared" si="18"/>
        <v>-8.0321716972642666E-3</v>
      </c>
      <c r="G130">
        <f t="shared" si="18"/>
        <v>-5.599426935457482E-2</v>
      </c>
      <c r="H130">
        <f t="shared" si="18"/>
        <v>-0.10008345855698253</v>
      </c>
      <c r="I130">
        <f t="shared" si="18"/>
        <v>1.9741746849726193E-2</v>
      </c>
      <c r="J130">
        <f t="shared" si="18"/>
        <v>-2.5211419346496056E-2</v>
      </c>
      <c r="K130">
        <f t="shared" si="18"/>
        <v>-0.11034805716886534</v>
      </c>
      <c r="L130">
        <f t="shared" si="18"/>
        <v>-2.4491020008295755E-2</v>
      </c>
      <c r="M130">
        <f t="shared" si="18"/>
        <v>6.7340321813441194E-3</v>
      </c>
      <c r="N130">
        <f t="shared" si="18"/>
        <v>-0.10589228913486164</v>
      </c>
      <c r="O130">
        <f t="shared" si="18"/>
        <v>3.3225647628320386E-2</v>
      </c>
      <c r="P130">
        <f t="shared" si="18"/>
        <v>2.6784083906817403E-2</v>
      </c>
      <c r="Q130">
        <f t="shared" si="18"/>
        <v>0.11483925961237001</v>
      </c>
      <c r="R130">
        <f t="shared" si="18"/>
        <v>0</v>
      </c>
      <c r="S130">
        <f t="shared" si="18"/>
        <v>-1.3605652055778598E-2</v>
      </c>
      <c r="T130">
        <f t="shared" si="18"/>
        <v>4.9007579106694607E-2</v>
      </c>
      <c r="U130">
        <f t="shared" si="18"/>
        <v>-9.3609499122307496E-2</v>
      </c>
      <c r="V130">
        <f t="shared" si="18"/>
        <v>-3.9845908547199674E-2</v>
      </c>
      <c r="W130">
        <f t="shared" si="18"/>
        <v>-8.7939451302183613E-2</v>
      </c>
      <c r="X130">
        <f t="shared" si="18"/>
        <v>-3.5091319811270172E-2</v>
      </c>
      <c r="Y130">
        <f t="shared" si="18"/>
        <v>5.9210117473084994E-2</v>
      </c>
      <c r="Z130">
        <f t="shared" si="18"/>
        <v>-0.22906656961733179</v>
      </c>
      <c r="AA130">
        <f t="shared" si="18"/>
        <v>-2.6202372394023961E-2</v>
      </c>
      <c r="AB130">
        <f t="shared" si="18"/>
        <v>-0.11652247832319662</v>
      </c>
      <c r="AC130">
        <f t="shared" si="18"/>
        <v>-2.6811257450656815E-2</v>
      </c>
      <c r="AD130">
        <f t="shared" si="18"/>
        <v>-0.18232155679395459</v>
      </c>
      <c r="AE130">
        <f t="shared" si="18"/>
        <v>1.697833653441783E-2</v>
      </c>
      <c r="AF130">
        <f t="shared" si="18"/>
        <v>-3.9920212695374498E-3</v>
      </c>
      <c r="AG130">
        <f t="shared" si="18"/>
        <v>0</v>
      </c>
      <c r="AH130">
        <f t="shared" si="18"/>
        <v>3.5506688456909817E-2</v>
      </c>
      <c r="AI130">
        <f t="shared" si="18"/>
        <v>-7.2759354282428315E-2</v>
      </c>
      <c r="AJ130">
        <f t="shared" si="18"/>
        <v>-0.16220441463435514</v>
      </c>
      <c r="AK130">
        <f t="shared" si="18"/>
        <v>3.174869831458027E-2</v>
      </c>
      <c r="AL130">
        <f t="shared" si="18"/>
        <v>-9.4778406327289288E-2</v>
      </c>
      <c r="AM130">
        <f t="shared" si="18"/>
        <v>-0.14242034004176862</v>
      </c>
      <c r="AN130">
        <f t="shared" si="18"/>
        <v>-3.6943515191684324E-2</v>
      </c>
      <c r="AO130">
        <f t="shared" si="18"/>
        <v>-5.9963464767557172E-2</v>
      </c>
      <c r="AP130">
        <f t="shared" si="18"/>
        <v>5.4161707971342864E-2</v>
      </c>
      <c r="AQ130">
        <f t="shared" si="18"/>
        <v>-9.8580828672447551E-2</v>
      </c>
      <c r="AR130">
        <f t="shared" si="18"/>
        <v>-4.184710993550049E-2</v>
      </c>
      <c r="AS130">
        <f t="shared" si="18"/>
        <v>-9.6014653239588479E-2</v>
      </c>
      <c r="AT130">
        <f t="shared" si="18"/>
        <v>-4.0970412131337015E-2</v>
      </c>
    </row>
    <row r="131" spans="1:46">
      <c r="A131" s="6">
        <v>22</v>
      </c>
      <c r="B131" s="11">
        <v>40326</v>
      </c>
      <c r="C131">
        <f t="shared" ref="C131:AT131" si="19">LN(C77/C76)</f>
        <v>0</v>
      </c>
      <c r="D131">
        <f t="shared" si="19"/>
        <v>-3.007745523727795E-2</v>
      </c>
      <c r="E131">
        <f t="shared" si="19"/>
        <v>4.4150182091166933E-3</v>
      </c>
      <c r="F131">
        <f t="shared" si="19"/>
        <v>4.7252884850545511E-2</v>
      </c>
      <c r="G131">
        <f t="shared" si="19"/>
        <v>-5.9316577156419623E-2</v>
      </c>
      <c r="H131">
        <f t="shared" si="19"/>
        <v>-4.8527040894660319E-2</v>
      </c>
      <c r="I131">
        <f t="shared" si="19"/>
        <v>-6.7362837163077782E-2</v>
      </c>
      <c r="J131">
        <f t="shared" si="19"/>
        <v>0</v>
      </c>
      <c r="K131">
        <f t="shared" si="19"/>
        <v>3.8151765964376326E-2</v>
      </c>
      <c r="L131">
        <f t="shared" si="19"/>
        <v>2.4491020008295696E-2</v>
      </c>
      <c r="M131">
        <f t="shared" si="19"/>
        <v>-1.351371916672282E-2</v>
      </c>
      <c r="N131">
        <f t="shared" si="19"/>
        <v>1.0582109330537008E-2</v>
      </c>
      <c r="O131">
        <f t="shared" si="19"/>
        <v>0.12861737782209354</v>
      </c>
      <c r="P131">
        <f t="shared" si="19"/>
        <v>-2.6784083906817295E-2</v>
      </c>
      <c r="Q131">
        <f t="shared" si="19"/>
        <v>-3.8466280827796052E-2</v>
      </c>
      <c r="R131">
        <f t="shared" si="19"/>
        <v>-9.5087879690273006E-3</v>
      </c>
      <c r="S131">
        <f t="shared" si="19"/>
        <v>-4.1964199099032193E-2</v>
      </c>
      <c r="T131">
        <f t="shared" si="19"/>
        <v>4.2559614418795903E-2</v>
      </c>
      <c r="U131">
        <f t="shared" si="19"/>
        <v>9.3023926623136306E-3</v>
      </c>
      <c r="V131">
        <f t="shared" si="19"/>
        <v>3.9845908547199778E-2</v>
      </c>
      <c r="W131">
        <f t="shared" si="19"/>
        <v>-4.8511651425673673E-2</v>
      </c>
      <c r="X131">
        <f t="shared" si="19"/>
        <v>-1.801850550267825E-2</v>
      </c>
      <c r="Y131">
        <f t="shared" si="19"/>
        <v>-9.4961808436927739E-2</v>
      </c>
      <c r="Z131">
        <f t="shared" si="19"/>
        <v>-5.4947696783903779E-2</v>
      </c>
      <c r="AA131">
        <f t="shared" si="19"/>
        <v>1.7544309650909525E-2</v>
      </c>
      <c r="AB131">
        <f t="shared" si="19"/>
        <v>-3.1090587070031005E-2</v>
      </c>
      <c r="AC131">
        <f t="shared" si="19"/>
        <v>-1.0929070532190206E-2</v>
      </c>
      <c r="AD131">
        <f t="shared" si="19"/>
        <v>1.3698844358161927E-2</v>
      </c>
      <c r="AE131">
        <f t="shared" si="19"/>
        <v>-4.1242958534049134E-2</v>
      </c>
      <c r="AF131">
        <f t="shared" si="19"/>
        <v>-3.2523191705560062E-2</v>
      </c>
      <c r="AG131">
        <f t="shared" si="19"/>
        <v>-6.9204428445737952E-3</v>
      </c>
      <c r="AH131">
        <f t="shared" si="19"/>
        <v>-7.649603299010678E-2</v>
      </c>
      <c r="AI131">
        <f t="shared" si="19"/>
        <v>-1.9048194970694474E-2</v>
      </c>
      <c r="AJ131">
        <f t="shared" si="19"/>
        <v>3.1397200046678463E-3</v>
      </c>
      <c r="AK131">
        <f t="shared" si="19"/>
        <v>2.570835671020703E-2</v>
      </c>
      <c r="AL131">
        <f t="shared" si="19"/>
        <v>-4.7913355695897504E-2</v>
      </c>
      <c r="AM131">
        <f t="shared" si="19"/>
        <v>-5.4520838878417112E-2</v>
      </c>
      <c r="AN131">
        <f t="shared" si="19"/>
        <v>-6.6691374498672282E-2</v>
      </c>
      <c r="AO131">
        <f t="shared" si="19"/>
        <v>5.6022555486697516E-3</v>
      </c>
      <c r="AP131">
        <f t="shared" si="19"/>
        <v>7.6635549351922211E-2</v>
      </c>
      <c r="AQ131">
        <f t="shared" si="19"/>
        <v>5.6908132271879582E-2</v>
      </c>
      <c r="AR131">
        <f t="shared" si="19"/>
        <v>-4.2826617920007359E-3</v>
      </c>
      <c r="AS131">
        <f t="shared" si="19"/>
        <v>3.0536723860081702E-2</v>
      </c>
      <c r="AT131">
        <f t="shared" si="19"/>
        <v>-2.7154462874304442E-2</v>
      </c>
    </row>
    <row r="132" spans="1:46">
      <c r="A132" s="6">
        <v>23</v>
      </c>
      <c r="B132" s="11">
        <v>40357</v>
      </c>
      <c r="C132">
        <f t="shared" ref="C132:AT132" si="20">LN(C78/C77)</f>
        <v>0.12974938221943655</v>
      </c>
      <c r="D132">
        <f t="shared" si="20"/>
        <v>5.9276609929540307E-2</v>
      </c>
      <c r="E132">
        <f t="shared" si="20"/>
        <v>0.10050292165038115</v>
      </c>
      <c r="F132">
        <f t="shared" si="20"/>
        <v>0.15139964645536849</v>
      </c>
      <c r="G132">
        <f t="shared" si="20"/>
        <v>-2.8170876966696335E-2</v>
      </c>
      <c r="H132">
        <f t="shared" si="20"/>
        <v>8.9769999428709377E-2</v>
      </c>
      <c r="I132">
        <f t="shared" si="20"/>
        <v>7.3857751008478384E-2</v>
      </c>
      <c r="J132">
        <f t="shared" si="20"/>
        <v>0.12953405219190231</v>
      </c>
      <c r="K132">
        <f t="shared" si="20"/>
        <v>0.19384140062681601</v>
      </c>
      <c r="L132">
        <f t="shared" si="20"/>
        <v>3.9530838756635218E-2</v>
      </c>
      <c r="M132">
        <f t="shared" si="20"/>
        <v>0.25131442828090617</v>
      </c>
      <c r="N132">
        <f t="shared" si="20"/>
        <v>5.628083589858978E-2</v>
      </c>
      <c r="O132">
        <f t="shared" si="20"/>
        <v>0.15415067982725836</v>
      </c>
      <c r="P132">
        <f t="shared" si="20"/>
        <v>5.3565106584459413E-2</v>
      </c>
      <c r="Q132">
        <f t="shared" si="20"/>
        <v>0.15834355808729433</v>
      </c>
      <c r="R132">
        <f t="shared" si="20"/>
        <v>4.0567184989000124E-2</v>
      </c>
      <c r="S132">
        <f t="shared" si="20"/>
        <v>7.5637414205619979E-2</v>
      </c>
      <c r="T132">
        <f t="shared" si="20"/>
        <v>0.12699969076130752</v>
      </c>
      <c r="U132">
        <f t="shared" si="20"/>
        <v>-3.2944155719354148E-2</v>
      </c>
      <c r="V132">
        <f t="shared" si="20"/>
        <v>0.13840232285911913</v>
      </c>
      <c r="W132">
        <f t="shared" si="20"/>
        <v>7.0551110991965191E-2</v>
      </c>
      <c r="X132">
        <f t="shared" si="20"/>
        <v>0.10354067894084036</v>
      </c>
      <c r="Y132">
        <f t="shared" si="20"/>
        <v>0.15086120317685958</v>
      </c>
      <c r="Z132">
        <f t="shared" si="20"/>
        <v>0.14030754573506057</v>
      </c>
      <c r="AA132">
        <f t="shared" si="20"/>
        <v>4.671762456745978E-2</v>
      </c>
      <c r="AB132">
        <f t="shared" si="20"/>
        <v>6.1243625240718594E-2</v>
      </c>
      <c r="AC132">
        <f t="shared" si="20"/>
        <v>2.1739986636406038E-2</v>
      </c>
      <c r="AD132">
        <f t="shared" si="20"/>
        <v>0.18571714579509285</v>
      </c>
      <c r="AE132">
        <f t="shared" si="20"/>
        <v>2.7683428748416866E-2</v>
      </c>
      <c r="AF132">
        <f t="shared" si="20"/>
        <v>4.8396540861850239E-2</v>
      </c>
      <c r="AG132">
        <f t="shared" si="20"/>
        <v>6.920442844573757E-3</v>
      </c>
      <c r="AH132">
        <f t="shared" si="20"/>
        <v>0.10703275685018833</v>
      </c>
      <c r="AI132">
        <f t="shared" si="20"/>
        <v>3.7740327982847113E-2</v>
      </c>
      <c r="AJ132">
        <f t="shared" si="20"/>
        <v>3.3901551675681416E-2</v>
      </c>
      <c r="AK132">
        <f t="shared" si="20"/>
        <v>0.1239680427221302</v>
      </c>
      <c r="AL132">
        <f t="shared" si="20"/>
        <v>1.2195273093818206E-2</v>
      </c>
      <c r="AM132">
        <f t="shared" si="20"/>
        <v>0.12351371036536861</v>
      </c>
      <c r="AN132">
        <f t="shared" si="20"/>
        <v>3.944173205129662E-2</v>
      </c>
      <c r="AO132">
        <f t="shared" si="20"/>
        <v>-5.6022555486696752E-3</v>
      </c>
      <c r="AP132">
        <f t="shared" si="20"/>
        <v>9.9145389784040971E-2</v>
      </c>
      <c r="AQ132">
        <f t="shared" si="20"/>
        <v>0.23582871084152549</v>
      </c>
      <c r="AR132">
        <f t="shared" si="20"/>
        <v>1.2793351459909542E-2</v>
      </c>
      <c r="AS132">
        <f t="shared" si="20"/>
        <v>6.5477929379506805E-2</v>
      </c>
      <c r="AT132">
        <f t="shared" si="20"/>
        <v>7.6899797199709297E-2</v>
      </c>
    </row>
    <row r="133" spans="1:46">
      <c r="A133" s="6">
        <v>24</v>
      </c>
      <c r="B133" s="11">
        <v>40387</v>
      </c>
      <c r="C133">
        <f t="shared" ref="C133:AT133" si="21">LN(C79/C78)</f>
        <v>9.3422793273619076E-2</v>
      </c>
      <c r="D133">
        <f t="shared" si="21"/>
        <v>0.12177187221761637</v>
      </c>
      <c r="E133">
        <f t="shared" si="21"/>
        <v>0.1164541318063296</v>
      </c>
      <c r="F133">
        <f t="shared" si="21"/>
        <v>-5.9592097202245661E-2</v>
      </c>
      <c r="G133">
        <f t="shared" si="21"/>
        <v>3.3711057342311876E-2</v>
      </c>
      <c r="H133">
        <f t="shared" si="21"/>
        <v>6.359110278153135E-2</v>
      </c>
      <c r="I133">
        <f t="shared" si="21"/>
        <v>6.4530020069383971E-3</v>
      </c>
      <c r="J133">
        <f t="shared" si="21"/>
        <v>9.7855790003758492E-2</v>
      </c>
      <c r="K133">
        <f t="shared" si="21"/>
        <v>-1.3303965626362815E-2</v>
      </c>
      <c r="L133">
        <f t="shared" si="21"/>
        <v>-0.10622221325530742</v>
      </c>
      <c r="M133">
        <f t="shared" si="21"/>
        <v>-6.5597282485813355E-2</v>
      </c>
      <c r="N133">
        <f t="shared" si="21"/>
        <v>0.13041709549516373</v>
      </c>
      <c r="O133">
        <f t="shared" si="21"/>
        <v>0.17985546429876112</v>
      </c>
      <c r="P133">
        <f t="shared" si="21"/>
        <v>6.7229611784597285E-2</v>
      </c>
      <c r="Q133">
        <f t="shared" si="21"/>
        <v>4.0989344533196949E-2</v>
      </c>
      <c r="R133">
        <f t="shared" si="21"/>
        <v>5.6478604160470888E-2</v>
      </c>
      <c r="S133">
        <f t="shared" si="21"/>
        <v>1.3158084577511201E-2</v>
      </c>
      <c r="T133">
        <f t="shared" si="21"/>
        <v>9.1324835632724723E-3</v>
      </c>
      <c r="U133">
        <f t="shared" si="21"/>
        <v>-6.9334693401064101E-2</v>
      </c>
      <c r="V133">
        <f t="shared" si="21"/>
        <v>-2.7587956518829053E-2</v>
      </c>
      <c r="W133">
        <f t="shared" si="21"/>
        <v>0.10590532634959142</v>
      </c>
      <c r="X133">
        <f t="shared" si="21"/>
        <v>-6.782259633876106E-2</v>
      </c>
      <c r="Y133">
        <f t="shared" si="21"/>
        <v>3.0022538847467601E-2</v>
      </c>
      <c r="Z133">
        <f t="shared" si="21"/>
        <v>3.5718082602079246E-2</v>
      </c>
      <c r="AA133">
        <f t="shared" si="21"/>
        <v>6.6222786613135826E-2</v>
      </c>
      <c r="AB133">
        <f t="shared" si="21"/>
        <v>0.1043699261761302</v>
      </c>
      <c r="AC133">
        <f t="shared" si="21"/>
        <v>-2.173998663640599E-2</v>
      </c>
      <c r="AD133">
        <f t="shared" si="21"/>
        <v>0.20834533021526003</v>
      </c>
      <c r="AE133">
        <f t="shared" si="21"/>
        <v>1.6920877488337177E-2</v>
      </c>
      <c r="AF133">
        <f t="shared" si="21"/>
        <v>7.8431774610258787E-3</v>
      </c>
      <c r="AG133">
        <f t="shared" si="21"/>
        <v>4.0546094394350009E-2</v>
      </c>
      <c r="AH133">
        <f t="shared" si="21"/>
        <v>0</v>
      </c>
      <c r="AI133">
        <f t="shared" si="21"/>
        <v>1.8349138668196617E-2</v>
      </c>
      <c r="AJ133">
        <f t="shared" si="21"/>
        <v>9.2551557365245105E-2</v>
      </c>
      <c r="AK133">
        <f t="shared" si="21"/>
        <v>3.9565600206191098E-2</v>
      </c>
      <c r="AL133">
        <f t="shared" si="21"/>
        <v>-1.2195273093818243E-2</v>
      </c>
      <c r="AM133">
        <f t="shared" si="21"/>
        <v>0.27329333499968134</v>
      </c>
      <c r="AN133">
        <f t="shared" si="21"/>
        <v>-2.8013036227674006E-2</v>
      </c>
      <c r="AO133">
        <f t="shared" si="21"/>
        <v>4.3963123421116204E-2</v>
      </c>
      <c r="AP133">
        <f t="shared" si="21"/>
        <v>3.825093182699086E-2</v>
      </c>
      <c r="AQ133">
        <f t="shared" si="21"/>
        <v>-8.4388686458645949E-3</v>
      </c>
      <c r="AR133">
        <f t="shared" si="21"/>
        <v>1.2631746905900564E-2</v>
      </c>
      <c r="AS133">
        <f t="shared" si="21"/>
        <v>0.34249030894677601</v>
      </c>
      <c r="AT133">
        <f t="shared" si="21"/>
        <v>5.1040173044241667E-2</v>
      </c>
    </row>
    <row r="134" spans="1:46">
      <c r="A134" s="6">
        <v>25</v>
      </c>
      <c r="B134" s="11">
        <v>40418</v>
      </c>
      <c r="C134">
        <f t="shared" ref="C134:AT134" si="22">LN(C80/C79)</f>
        <v>1.0705033331120746E-2</v>
      </c>
      <c r="D134">
        <f t="shared" si="22"/>
        <v>-1.2820688429061434E-2</v>
      </c>
      <c r="E134">
        <f t="shared" si="22"/>
        <v>7.0671672230923528E-3</v>
      </c>
      <c r="F134">
        <f t="shared" si="22"/>
        <v>0.14660347419187544</v>
      </c>
      <c r="G134">
        <f t="shared" si="22"/>
        <v>3.2611585588760796E-2</v>
      </c>
      <c r="H134">
        <f t="shared" si="22"/>
        <v>-2.8848154337658392E-2</v>
      </c>
      <c r="I134">
        <f t="shared" si="22"/>
        <v>-2.2770072997214442E-2</v>
      </c>
      <c r="J134">
        <f t="shared" si="22"/>
        <v>2.5105921131076261E-2</v>
      </c>
      <c r="K134">
        <f t="shared" si="22"/>
        <v>5.2185753170570247E-2</v>
      </c>
      <c r="L134">
        <f t="shared" si="22"/>
        <v>0.12921173148000625</v>
      </c>
      <c r="M134">
        <f t="shared" si="22"/>
        <v>6.5597282485813271E-2</v>
      </c>
      <c r="N134">
        <f t="shared" si="22"/>
        <v>0.21876717671441098</v>
      </c>
      <c r="O134">
        <f t="shared" si="22"/>
        <v>6.7620187674979293E-2</v>
      </c>
      <c r="P134">
        <f t="shared" si="22"/>
        <v>0.262664309476493</v>
      </c>
      <c r="Q134">
        <f t="shared" si="22"/>
        <v>0.14376996377269763</v>
      </c>
      <c r="R134">
        <f t="shared" si="22"/>
        <v>7.5139644586091223E-2</v>
      </c>
      <c r="S134">
        <f t="shared" si="22"/>
        <v>0.15694788444831959</v>
      </c>
      <c r="T134">
        <f t="shared" si="22"/>
        <v>-4.6520015634892817E-2</v>
      </c>
      <c r="U134">
        <f t="shared" si="22"/>
        <v>3.5268138837458052E-2</v>
      </c>
      <c r="V134">
        <f t="shared" si="22"/>
        <v>0.17295380679035444</v>
      </c>
      <c r="W134">
        <f t="shared" si="22"/>
        <v>3.8466280827796143E-2</v>
      </c>
      <c r="X134">
        <f t="shared" si="22"/>
        <v>6.7822596338761088E-2</v>
      </c>
      <c r="Y134">
        <f t="shared" si="22"/>
        <v>-3.0022538847467455E-2</v>
      </c>
      <c r="Z134">
        <f t="shared" si="22"/>
        <v>6.7822596338761088E-2</v>
      </c>
      <c r="AA134">
        <f t="shared" si="22"/>
        <v>1.9231361927887592E-2</v>
      </c>
      <c r="AB134">
        <f t="shared" si="22"/>
        <v>9.4498966996758152E-2</v>
      </c>
      <c r="AC134">
        <f t="shared" si="22"/>
        <v>5.4794657646255705E-3</v>
      </c>
      <c r="AD134">
        <f t="shared" si="22"/>
        <v>7.5090451355069823E-2</v>
      </c>
      <c r="AE134">
        <f t="shared" si="22"/>
        <v>-5.5186415567290897E-2</v>
      </c>
      <c r="AF134">
        <f t="shared" si="22"/>
        <v>7.782140442054949E-3</v>
      </c>
      <c r="AG134">
        <f t="shared" si="22"/>
        <v>6.6006840313520927E-3</v>
      </c>
      <c r="AH134">
        <f t="shared" si="22"/>
        <v>2.5975486403260736E-2</v>
      </c>
      <c r="AI134">
        <f t="shared" si="22"/>
        <v>1.3544225107757253E-2</v>
      </c>
      <c r="AJ134">
        <f t="shared" si="22"/>
        <v>1.6438726343159939E-2</v>
      </c>
      <c r="AK134">
        <f t="shared" si="22"/>
        <v>8.2691715845113409E-2</v>
      </c>
      <c r="AL134">
        <f t="shared" si="22"/>
        <v>0.16374517122101928</v>
      </c>
      <c r="AM134">
        <f t="shared" si="22"/>
        <v>0.14792013007662227</v>
      </c>
      <c r="AN134">
        <f t="shared" si="22"/>
        <v>1.6901810802603254E-2</v>
      </c>
      <c r="AO134">
        <f t="shared" si="22"/>
        <v>-2.7249642447375474E-2</v>
      </c>
      <c r="AP134">
        <f t="shared" si="22"/>
        <v>0.32181815039976963</v>
      </c>
      <c r="AQ134">
        <f t="shared" si="22"/>
        <v>0.14929630136246017</v>
      </c>
      <c r="AR134">
        <f t="shared" si="22"/>
        <v>1.6597891409037831E-2</v>
      </c>
      <c r="AS134">
        <f t="shared" si="22"/>
        <v>0.24686007793152581</v>
      </c>
      <c r="AT134">
        <f t="shared" si="22"/>
        <v>4.5539968733719419E-2</v>
      </c>
    </row>
    <row r="135" spans="1:46">
      <c r="A135" s="6">
        <v>26</v>
      </c>
      <c r="B135" s="11">
        <v>40449</v>
      </c>
      <c r="C135">
        <f t="shared" ref="C135:AT135" si="23">LN(C81/C80)</f>
        <v>2.714933794313203E-3</v>
      </c>
      <c r="D135">
        <f t="shared" si="23"/>
        <v>6.252035698133393E-2</v>
      </c>
      <c r="E135">
        <f t="shared" si="23"/>
        <v>7.4610863791174639E-2</v>
      </c>
      <c r="F135">
        <f t="shared" si="23"/>
        <v>0.15415067982725836</v>
      </c>
      <c r="G135">
        <f t="shared" si="23"/>
        <v>-5.3619431413852872E-3</v>
      </c>
      <c r="H135">
        <f t="shared" si="23"/>
        <v>0.1365755350057507</v>
      </c>
      <c r="I135">
        <f t="shared" si="23"/>
        <v>0.14660422951396929</v>
      </c>
      <c r="J135">
        <f t="shared" si="23"/>
        <v>0.26045525975156691</v>
      </c>
      <c r="K135">
        <f t="shared" si="23"/>
        <v>8.1345639453952401E-2</v>
      </c>
      <c r="L135">
        <f t="shared" si="23"/>
        <v>3.7179003241754029E-2</v>
      </c>
      <c r="M135">
        <f t="shared" si="23"/>
        <v>8.6129153729938748E-2</v>
      </c>
      <c r="N135">
        <f t="shared" si="23"/>
        <v>1.7391742711869239E-2</v>
      </c>
      <c r="O135">
        <f t="shared" si="23"/>
        <v>-4.7252884850545497E-2</v>
      </c>
      <c r="P135">
        <f t="shared" si="23"/>
        <v>6.6723632042908126E-2</v>
      </c>
      <c r="Q135">
        <f t="shared" si="23"/>
        <v>-1.7544309650909508E-2</v>
      </c>
      <c r="R135">
        <f t="shared" si="23"/>
        <v>-1.8945086242449304E-2</v>
      </c>
      <c r="S135">
        <f t="shared" si="23"/>
        <v>-3.4094211342976015E-2</v>
      </c>
      <c r="T135">
        <f t="shared" si="23"/>
        <v>-3.8839833316263894E-2</v>
      </c>
      <c r="U135">
        <f t="shared" si="23"/>
        <v>1.4742281737203431E-2</v>
      </c>
      <c r="V135">
        <f t="shared" si="23"/>
        <v>0.38566248081198473</v>
      </c>
      <c r="W135">
        <f t="shared" si="23"/>
        <v>7.7135728882227236E-2</v>
      </c>
      <c r="X135">
        <f t="shared" si="23"/>
        <v>-0.13119221027135042</v>
      </c>
      <c r="Y135">
        <f t="shared" si="23"/>
        <v>0.22149474632402583</v>
      </c>
      <c r="Z135">
        <f t="shared" si="23"/>
        <v>0.2132587920816679</v>
      </c>
      <c r="AA135">
        <f t="shared" si="23"/>
        <v>0.13353139262452257</v>
      </c>
      <c r="AB135">
        <f t="shared" si="23"/>
        <v>7.8862848425724746E-2</v>
      </c>
      <c r="AC135">
        <f t="shared" si="23"/>
        <v>-5.4794657646257076E-3</v>
      </c>
      <c r="AD135">
        <f t="shared" si="23"/>
        <v>2.521141934649607E-2</v>
      </c>
      <c r="AE135">
        <f t="shared" si="23"/>
        <v>5.5186415567290939E-2</v>
      </c>
      <c r="AF135">
        <f t="shared" si="23"/>
        <v>0.12379421734666433</v>
      </c>
      <c r="AG135">
        <f t="shared" si="23"/>
        <v>-6.6006840313520242E-3</v>
      </c>
      <c r="AH135">
        <f t="shared" si="23"/>
        <v>0.18658595558041211</v>
      </c>
      <c r="AI135">
        <f t="shared" si="23"/>
        <v>7.7625162030536252E-2</v>
      </c>
      <c r="AJ135">
        <f t="shared" si="23"/>
        <v>0.10807422152942252</v>
      </c>
      <c r="AK135">
        <f t="shared" si="23"/>
        <v>0.13353139262452257</v>
      </c>
      <c r="AL135">
        <f t="shared" si="23"/>
        <v>-2.1053409197832381E-2</v>
      </c>
      <c r="AM135">
        <f t="shared" si="23"/>
        <v>-4.4735893841391414E-2</v>
      </c>
      <c r="AN135">
        <f t="shared" si="23"/>
        <v>0.11591910221832073</v>
      </c>
      <c r="AO135">
        <f t="shared" si="23"/>
        <v>3.2611585588760796E-2</v>
      </c>
      <c r="AP135">
        <f t="shared" si="23"/>
        <v>-0.11240690095915092</v>
      </c>
      <c r="AQ135">
        <f t="shared" si="23"/>
        <v>0.14261410719884182</v>
      </c>
      <c r="AR135">
        <f t="shared" si="23"/>
        <v>-8.2645098498934245E-3</v>
      </c>
      <c r="AS135">
        <f t="shared" si="23"/>
        <v>-3.1748698314580298E-2</v>
      </c>
      <c r="AT135">
        <f t="shared" si="23"/>
        <v>7.7711277095992751E-2</v>
      </c>
    </row>
    <row r="136" spans="1:46">
      <c r="A136" s="6">
        <v>27</v>
      </c>
      <c r="B136" s="11">
        <v>40479</v>
      </c>
      <c r="C136">
        <f t="shared" ref="C136:AT136" si="24">LN(C82/C81)</f>
        <v>-3.8109717342984357E-2</v>
      </c>
      <c r="D136">
        <f t="shared" si="24"/>
        <v>-4.9699668552272529E-2</v>
      </c>
      <c r="E136">
        <f t="shared" si="24"/>
        <v>-1.3158084577511088E-2</v>
      </c>
      <c r="F136">
        <f t="shared" si="24"/>
        <v>1.2903404835907782E-2</v>
      </c>
      <c r="G136">
        <f t="shared" si="24"/>
        <v>5.3619431413853731E-3</v>
      </c>
      <c r="H136">
        <f t="shared" si="24"/>
        <v>1.6878037787351731E-2</v>
      </c>
      <c r="I136">
        <f t="shared" si="24"/>
        <v>0.10762685674661239</v>
      </c>
      <c r="J136">
        <f t="shared" si="24"/>
        <v>-0.17344388276193717</v>
      </c>
      <c r="K136">
        <f t="shared" si="24"/>
        <v>-1.5748356968139168E-2</v>
      </c>
      <c r="L136">
        <f t="shared" si="24"/>
        <v>-7.3260400920728977E-3</v>
      </c>
      <c r="M136">
        <f t="shared" si="24"/>
        <v>-9.6767551934994409E-2</v>
      </c>
      <c r="N136">
        <f t="shared" si="24"/>
        <v>-2.6202372394024072E-2</v>
      </c>
      <c r="O136">
        <f t="shared" si="24"/>
        <v>-6.2390292599281555E-2</v>
      </c>
      <c r="P136">
        <f t="shared" si="24"/>
        <v>3.4478248466059222E-2</v>
      </c>
      <c r="Q136">
        <f t="shared" si="24"/>
        <v>7.6633226020915893E-2</v>
      </c>
      <c r="R136">
        <f t="shared" si="24"/>
        <v>5.5791359628415513E-2</v>
      </c>
      <c r="S136">
        <f t="shared" si="24"/>
        <v>0.1299121342402095</v>
      </c>
      <c r="T136">
        <f t="shared" si="24"/>
        <v>0</v>
      </c>
      <c r="U136">
        <f t="shared" si="24"/>
        <v>4.2966035883443554E-2</v>
      </c>
      <c r="V136">
        <f t="shared" si="24"/>
        <v>-3.6663984371591359E-2</v>
      </c>
      <c r="W136">
        <f t="shared" si="24"/>
        <v>2.5863510589919373E-2</v>
      </c>
      <c r="X136">
        <f t="shared" si="24"/>
        <v>0.11466290832013994</v>
      </c>
      <c r="Y136">
        <f t="shared" si="24"/>
        <v>6.0197429048913606E-2</v>
      </c>
      <c r="Z136">
        <f t="shared" si="24"/>
        <v>-6.1452779213663565E-2</v>
      </c>
      <c r="AA136">
        <f t="shared" si="24"/>
        <v>-6.0103924069705439E-2</v>
      </c>
      <c r="AB136">
        <f t="shared" si="24"/>
        <v>-7.8862848425724622E-2</v>
      </c>
      <c r="AC136">
        <f t="shared" si="24"/>
        <v>4.8266740969834569E-2</v>
      </c>
      <c r="AD136">
        <f t="shared" si="24"/>
        <v>-7.3150881635615228E-2</v>
      </c>
      <c r="AE136">
        <f t="shared" si="24"/>
        <v>0.13771725055720072</v>
      </c>
      <c r="AF136">
        <f t="shared" si="24"/>
        <v>3.3673215106587807E-2</v>
      </c>
      <c r="AG136">
        <f t="shared" si="24"/>
        <v>-2.0067563050809256E-2</v>
      </c>
      <c r="AH136">
        <f t="shared" si="24"/>
        <v>-2.461662763535603E-2</v>
      </c>
      <c r="AI136">
        <f t="shared" si="24"/>
        <v>-3.8059561824345015E-2</v>
      </c>
      <c r="AJ136">
        <f t="shared" si="24"/>
        <v>9.7088141269609032E-3</v>
      </c>
      <c r="AK136">
        <f t="shared" si="24"/>
        <v>-5.7158413839948637E-2</v>
      </c>
      <c r="AL136">
        <f t="shared" si="24"/>
        <v>-3.2435275753153844E-2</v>
      </c>
      <c r="AM136">
        <f t="shared" si="24"/>
        <v>0.20067069546215124</v>
      </c>
      <c r="AN136">
        <f t="shared" si="24"/>
        <v>4.8553225416990739E-2</v>
      </c>
      <c r="AO136">
        <f t="shared" si="24"/>
        <v>0</v>
      </c>
      <c r="AP136">
        <f t="shared" si="24"/>
        <v>-8.7613571904844346E-3</v>
      </c>
      <c r="AQ136">
        <f t="shared" si="24"/>
        <v>-1.9169916107720172E-2</v>
      </c>
      <c r="AR136">
        <f t="shared" si="24"/>
        <v>-2.0965128465044964E-2</v>
      </c>
      <c r="AS136">
        <f t="shared" si="24"/>
        <v>-8.4083117210541319E-2</v>
      </c>
      <c r="AT136">
        <f t="shared" si="24"/>
        <v>2.9271982825900478E-2</v>
      </c>
    </row>
    <row r="137" spans="1:46">
      <c r="A137" s="6">
        <v>28</v>
      </c>
      <c r="B137" s="11">
        <v>40510</v>
      </c>
      <c r="C137">
        <f t="shared" ref="C137:AT137" si="25">LN(C83/C82)</f>
        <v>4.9119827440945146E-2</v>
      </c>
      <c r="D137">
        <f t="shared" si="25"/>
        <v>-2.580788395587259E-2</v>
      </c>
      <c r="E137">
        <f t="shared" si="25"/>
        <v>-2.6847250036188052E-2</v>
      </c>
      <c r="F137">
        <f t="shared" si="25"/>
        <v>-4.5909701304077857E-2</v>
      </c>
      <c r="G137">
        <f t="shared" si="25"/>
        <v>-1.0752791776261737E-2</v>
      </c>
      <c r="H137">
        <f t="shared" si="25"/>
        <v>-3.404584140971699E-2</v>
      </c>
      <c r="I137">
        <f t="shared" si="25"/>
        <v>-2.5846966147664133E-2</v>
      </c>
      <c r="J137">
        <f t="shared" si="25"/>
        <v>-7.6045993852193036E-3</v>
      </c>
      <c r="K137">
        <f t="shared" si="25"/>
        <v>0.1369976006010088</v>
      </c>
      <c r="L137">
        <f t="shared" si="25"/>
        <v>-3.7457562534900443E-2</v>
      </c>
      <c r="M137">
        <f t="shared" si="25"/>
        <v>-0.19415601444095751</v>
      </c>
      <c r="N137">
        <f t="shared" si="25"/>
        <v>0</v>
      </c>
      <c r="O137">
        <f t="shared" si="25"/>
        <v>5.4293082366662256E-2</v>
      </c>
      <c r="P137">
        <f t="shared" si="25"/>
        <v>-8.2380126268379525E-2</v>
      </c>
      <c r="Q137">
        <f t="shared" si="25"/>
        <v>5.5791359628415513E-2</v>
      </c>
      <c r="R137">
        <f t="shared" si="25"/>
        <v>-2.6179505581771054E-2</v>
      </c>
      <c r="S137">
        <f t="shared" si="25"/>
        <v>-1.0204170174241736E-2</v>
      </c>
      <c r="T137">
        <f t="shared" si="25"/>
        <v>9.8522964430116395E-3</v>
      </c>
      <c r="U137">
        <f t="shared" si="25"/>
        <v>5.8974002459551041E-2</v>
      </c>
      <c r="V137">
        <f t="shared" si="25"/>
        <v>-5.5451304536214142E-2</v>
      </c>
      <c r="W137">
        <f t="shared" si="25"/>
        <v>-1.2848142477849024E-2</v>
      </c>
      <c r="X137">
        <f t="shared" si="25"/>
        <v>9.5310179804324741E-2</v>
      </c>
      <c r="Y137">
        <f t="shared" si="25"/>
        <v>-4.8386268120569127E-2</v>
      </c>
      <c r="Z137">
        <f t="shared" si="25"/>
        <v>-9.6014653239588479E-2</v>
      </c>
      <c r="AA137">
        <f t="shared" si="25"/>
        <v>-8.8889474172460393E-3</v>
      </c>
      <c r="AB137">
        <f t="shared" si="25"/>
        <v>-4.9917941440200099E-2</v>
      </c>
      <c r="AC137">
        <f t="shared" si="25"/>
        <v>-4.2787275205208981E-2</v>
      </c>
      <c r="AD137">
        <f t="shared" si="25"/>
        <v>-0.11332868530700312</v>
      </c>
      <c r="AE137">
        <f t="shared" si="25"/>
        <v>-1.7699577099400975E-2</v>
      </c>
      <c r="AF137">
        <f t="shared" si="25"/>
        <v>3.3057881344994103E-3</v>
      </c>
      <c r="AG137">
        <f t="shared" si="25"/>
        <v>-6.2738340633423359E-2</v>
      </c>
      <c r="AH137">
        <f t="shared" si="25"/>
        <v>3.1104224143923302E-3</v>
      </c>
      <c r="AI137">
        <f t="shared" si="25"/>
        <v>-2.6202372394024072E-2</v>
      </c>
      <c r="AJ137">
        <f t="shared" si="25"/>
        <v>4.8192864359489218E-3</v>
      </c>
      <c r="AK137">
        <f t="shared" si="25"/>
        <v>8.1173290043822441E-2</v>
      </c>
      <c r="AL137">
        <f t="shared" si="25"/>
        <v>-0.12260232209233239</v>
      </c>
      <c r="AM137">
        <f t="shared" si="25"/>
        <v>3.1581572050298837E-2</v>
      </c>
      <c r="AN137">
        <f t="shared" si="25"/>
        <v>0.20882349753946128</v>
      </c>
      <c r="AO137">
        <f t="shared" si="25"/>
        <v>0.20697069206860877</v>
      </c>
      <c r="AP137">
        <f t="shared" si="25"/>
        <v>-3.1187163437868863E-2</v>
      </c>
      <c r="AQ137">
        <f t="shared" si="25"/>
        <v>-4.6212843155131564E-2</v>
      </c>
      <c r="AR137">
        <f t="shared" si="25"/>
        <v>-0.13595563623602899</v>
      </c>
      <c r="AS137">
        <f t="shared" si="25"/>
        <v>-6.3369613932589372E-2</v>
      </c>
      <c r="AT137">
        <f t="shared" si="25"/>
        <v>1.1441053516027451E-2</v>
      </c>
    </row>
    <row r="138" spans="1:46">
      <c r="A138" s="6">
        <v>29</v>
      </c>
      <c r="B138" s="11">
        <v>40540</v>
      </c>
      <c r="C138">
        <f t="shared" ref="C138:AT138" si="26">LN(C84/C83)</f>
        <v>-6.0450056048338544E-2</v>
      </c>
      <c r="D138">
        <f t="shared" si="26"/>
        <v>1.9418085857101516E-2</v>
      </c>
      <c r="E138">
        <f t="shared" si="26"/>
        <v>-1.3698844358161915E-2</v>
      </c>
      <c r="F138">
        <f t="shared" si="26"/>
        <v>0.21098945166352648</v>
      </c>
      <c r="G138">
        <f t="shared" si="26"/>
        <v>4.2334363826560736E-2</v>
      </c>
      <c r="H138">
        <f t="shared" si="26"/>
        <v>8.8993538193620991E-2</v>
      </c>
      <c r="I138">
        <f t="shared" si="26"/>
        <v>2.0730742018785192E-2</v>
      </c>
      <c r="J138">
        <f t="shared" si="26"/>
        <v>-7.6628727455691371E-3</v>
      </c>
      <c r="K138">
        <f t="shared" si="26"/>
        <v>0.16838404895017292</v>
      </c>
      <c r="L138">
        <f t="shared" si="26"/>
        <v>-2.3167059281534418E-2</v>
      </c>
      <c r="M138">
        <f t="shared" si="26"/>
        <v>0.11633899208414977</v>
      </c>
      <c r="N138">
        <f t="shared" si="26"/>
        <v>-8.8889474172460393E-3</v>
      </c>
      <c r="O138">
        <f t="shared" si="26"/>
        <v>4.0568006956142478E-3</v>
      </c>
      <c r="P138">
        <f t="shared" si="26"/>
        <v>-1.2342788142878676E-2</v>
      </c>
      <c r="Q138">
        <f t="shared" si="26"/>
        <v>6.7441280795532479E-2</v>
      </c>
      <c r="R138">
        <f t="shared" si="26"/>
        <v>8.3911972250342651E-2</v>
      </c>
      <c r="S138">
        <f t="shared" si="26"/>
        <v>-5.2643733485422027E-2</v>
      </c>
      <c r="T138">
        <f t="shared" si="26"/>
        <v>2.8987536873252187E-2</v>
      </c>
      <c r="U138">
        <f t="shared" si="26"/>
        <v>0.32762262134423031</v>
      </c>
      <c r="V138">
        <f t="shared" si="26"/>
        <v>0</v>
      </c>
      <c r="W138">
        <f t="shared" si="26"/>
        <v>7.0715524798397669E-2</v>
      </c>
      <c r="X138">
        <f t="shared" si="26"/>
        <v>0</v>
      </c>
      <c r="Y138">
        <f t="shared" si="26"/>
        <v>7.7178456073390828E-2</v>
      </c>
      <c r="Z138">
        <f t="shared" si="26"/>
        <v>1.5384918839479456E-2</v>
      </c>
      <c r="AA138">
        <f t="shared" si="26"/>
        <v>2.6433257068155431E-2</v>
      </c>
      <c r="AB138">
        <f t="shared" si="26"/>
        <v>3.3553939922903862E-2</v>
      </c>
      <c r="AC138">
        <f t="shared" si="26"/>
        <v>5.4496047675644645E-3</v>
      </c>
      <c r="AD138">
        <f t="shared" si="26"/>
        <v>-8.3381608939051138E-2</v>
      </c>
      <c r="AE138">
        <f t="shared" si="26"/>
        <v>5.9347355198145265E-3</v>
      </c>
      <c r="AF138">
        <f t="shared" si="26"/>
        <v>5.4588190284402996E-2</v>
      </c>
      <c r="AG138">
        <f t="shared" si="26"/>
        <v>9.5963988261743738E-2</v>
      </c>
      <c r="AH138">
        <f t="shared" si="26"/>
        <v>4.2559614418795903E-2</v>
      </c>
      <c r="AI138">
        <f t="shared" si="26"/>
        <v>3.0503454293414625E-2</v>
      </c>
      <c r="AJ138">
        <f t="shared" si="26"/>
        <v>0</v>
      </c>
      <c r="AK138">
        <f t="shared" si="26"/>
        <v>5.2817555839414339E-2</v>
      </c>
      <c r="AL138">
        <f t="shared" si="26"/>
        <v>1.8462062839735571E-2</v>
      </c>
      <c r="AM138">
        <f t="shared" si="26"/>
        <v>-1.0416760858255715E-2</v>
      </c>
      <c r="AN138">
        <f t="shared" si="26"/>
        <v>0.17265964588221772</v>
      </c>
      <c r="AO138">
        <f t="shared" si="26"/>
        <v>0.1967102942460543</v>
      </c>
      <c r="AP138">
        <f t="shared" si="26"/>
        <v>-2.7812211749238754E-2</v>
      </c>
      <c r="AQ138">
        <f t="shared" si="26"/>
        <v>-3.4367643504207769E-2</v>
      </c>
      <c r="AR138">
        <f t="shared" si="26"/>
        <v>1.4458083175229699E-2</v>
      </c>
      <c r="AS138">
        <f t="shared" si="26"/>
        <v>9.7855790003758492E-2</v>
      </c>
      <c r="AT138">
        <f t="shared" si="26"/>
        <v>4.1450592494466421E-2</v>
      </c>
    </row>
    <row r="139" spans="1:46">
      <c r="A139" s="6">
        <v>30</v>
      </c>
      <c r="B139" s="11">
        <v>40571</v>
      </c>
      <c r="C139">
        <f t="shared" ref="C139:AT139" si="27">LN(C85/C84)</f>
        <v>-4.8641807222345831E-2</v>
      </c>
      <c r="D139">
        <f t="shared" si="27"/>
        <v>-0.14458122881110755</v>
      </c>
      <c r="E139">
        <f t="shared" si="27"/>
        <v>5.6966824606677451E-2</v>
      </c>
      <c r="F139">
        <f t="shared" si="27"/>
        <v>6.8267971129002875E-2</v>
      </c>
      <c r="G139">
        <f t="shared" si="27"/>
        <v>-1.5666116744399463E-2</v>
      </c>
      <c r="H139">
        <f t="shared" si="27"/>
        <v>9.8522964430116395E-3</v>
      </c>
      <c r="I139">
        <f t="shared" si="27"/>
        <v>-2.8203814793220976E-2</v>
      </c>
      <c r="J139">
        <f t="shared" si="27"/>
        <v>-1.5504186535965199E-2</v>
      </c>
      <c r="K139">
        <f t="shared" si="27"/>
        <v>-5.0985554732867637E-2</v>
      </c>
      <c r="L139">
        <f t="shared" si="27"/>
        <v>2.3167059281534379E-2</v>
      </c>
      <c r="M139">
        <f t="shared" si="27"/>
        <v>-2.3392879574705462E-2</v>
      </c>
      <c r="N139">
        <f t="shared" si="27"/>
        <v>-5.5059777183027431E-2</v>
      </c>
      <c r="O139">
        <f t="shared" si="27"/>
        <v>-0.10221656516785835</v>
      </c>
      <c r="P139">
        <f t="shared" si="27"/>
        <v>-4.470017891790682E-2</v>
      </c>
      <c r="Q139">
        <f t="shared" si="27"/>
        <v>-0.15656906069153992</v>
      </c>
      <c r="R139">
        <f t="shared" si="27"/>
        <v>5.6887374402051424E-2</v>
      </c>
      <c r="S139">
        <f t="shared" si="27"/>
        <v>-0.11441035117774422</v>
      </c>
      <c r="T139">
        <f t="shared" si="27"/>
        <v>-1.9231361927887644E-2</v>
      </c>
      <c r="U139">
        <f t="shared" si="27"/>
        <v>-0.17284281283941083</v>
      </c>
      <c r="V139">
        <f t="shared" si="27"/>
        <v>-0.17707220090781109</v>
      </c>
      <c r="W139">
        <f t="shared" si="27"/>
        <v>-4.9392755329576474E-2</v>
      </c>
      <c r="X139">
        <f t="shared" si="27"/>
        <v>5.8840500022933395E-2</v>
      </c>
      <c r="Y139">
        <f t="shared" si="27"/>
        <v>-4.6347497735732844E-2</v>
      </c>
      <c r="Z139">
        <f t="shared" si="27"/>
        <v>-0.13899887480665607</v>
      </c>
      <c r="AA139">
        <f t="shared" si="27"/>
        <v>4.2559614418795903E-2</v>
      </c>
      <c r="AB139">
        <f t="shared" si="27"/>
        <v>-0.10525867747860497</v>
      </c>
      <c r="AC139">
        <f t="shared" si="27"/>
        <v>-5.4496047675645911E-3</v>
      </c>
      <c r="AD139">
        <f t="shared" si="27"/>
        <v>-8.5037042685912181E-2</v>
      </c>
      <c r="AE139">
        <f t="shared" si="27"/>
        <v>-6.4144121605738152E-2</v>
      </c>
      <c r="AF139">
        <f t="shared" si="27"/>
        <v>6.6489741268833003E-2</v>
      </c>
      <c r="AG139">
        <f t="shared" si="27"/>
        <v>5.0966443592027566E-2</v>
      </c>
      <c r="AH139">
        <f t="shared" si="27"/>
        <v>-6.136894637629213E-2</v>
      </c>
      <c r="AI139">
        <f t="shared" si="27"/>
        <v>-5.287575204794779E-2</v>
      </c>
      <c r="AJ139">
        <f t="shared" si="27"/>
        <v>-8.004270767353637E-2</v>
      </c>
      <c r="AK139">
        <f t="shared" si="27"/>
        <v>-5.621314484055253E-2</v>
      </c>
      <c r="AL139">
        <f t="shared" si="27"/>
        <v>-0.10943384104546222</v>
      </c>
      <c r="AM139">
        <f t="shared" si="27"/>
        <v>-0.17709961281280295</v>
      </c>
      <c r="AN139">
        <f t="shared" si="27"/>
        <v>-0.10212949507637979</v>
      </c>
      <c r="AO139">
        <f t="shared" si="27"/>
        <v>-9.3526058010823476E-2</v>
      </c>
      <c r="AP139">
        <f t="shared" si="27"/>
        <v>-0.13480898524631016</v>
      </c>
      <c r="AQ139">
        <f t="shared" si="27"/>
        <v>-0.11865754380131599</v>
      </c>
      <c r="AR139">
        <f t="shared" si="27"/>
        <v>-0.10058723690516869</v>
      </c>
      <c r="AS139">
        <f t="shared" si="27"/>
        <v>-0.13595563623602885</v>
      </c>
      <c r="AT139">
        <f t="shared" si="27"/>
        <v>-5.1452501025262748E-2</v>
      </c>
    </row>
    <row r="140" spans="1:46">
      <c r="A140" s="6">
        <v>31</v>
      </c>
      <c r="B140" s="11">
        <v>40602</v>
      </c>
      <c r="C140">
        <f t="shared" ref="C140:AT140" si="28">LN(C86/C85)</f>
        <v>-9.3897403498390316E-3</v>
      </c>
      <c r="D140">
        <f t="shared" si="28"/>
        <v>-2.2472855852058628E-2</v>
      </c>
      <c r="E140">
        <f t="shared" si="28"/>
        <v>4.1473248206575095E-2</v>
      </c>
      <c r="F140">
        <f t="shared" si="28"/>
        <v>0</v>
      </c>
      <c r="G140">
        <f t="shared" si="28"/>
        <v>-1.0582109330536859E-2</v>
      </c>
      <c r="H140">
        <f t="shared" si="28"/>
        <v>-3.1875208530448951E-2</v>
      </c>
      <c r="I140">
        <f t="shared" si="28"/>
        <v>-3.7839233387082873E-2</v>
      </c>
      <c r="J140">
        <f t="shared" si="28"/>
        <v>4.5809536031294201E-2</v>
      </c>
      <c r="K140">
        <f t="shared" si="28"/>
        <v>-5.3725399356162988E-2</v>
      </c>
      <c r="L140">
        <f t="shared" si="28"/>
        <v>1.5151805020602246E-2</v>
      </c>
      <c r="M140">
        <f t="shared" si="28"/>
        <v>-3.0032287098874975E-2</v>
      </c>
      <c r="N140">
        <f t="shared" si="28"/>
        <v>-9.47874395454377E-3</v>
      </c>
      <c r="O140">
        <f t="shared" si="28"/>
        <v>6.5098902211355905E-2</v>
      </c>
      <c r="P140">
        <f t="shared" si="28"/>
        <v>1.2903404835907782E-2</v>
      </c>
      <c r="Q140">
        <f t="shared" si="28"/>
        <v>-7.0204258673248573E-2</v>
      </c>
      <c r="R140">
        <f t="shared" si="28"/>
        <v>-8.6592528815967129E-2</v>
      </c>
      <c r="S140">
        <f t="shared" si="28"/>
        <v>-1.2195273093818243E-2</v>
      </c>
      <c r="T140">
        <f t="shared" si="28"/>
        <v>-9.7561749453646852E-3</v>
      </c>
      <c r="U140">
        <f t="shared" si="28"/>
        <v>4.6091107200267087E-2</v>
      </c>
      <c r="V140">
        <f t="shared" si="28"/>
        <v>-3.7337670437644119E-2</v>
      </c>
      <c r="W140">
        <f t="shared" si="28"/>
        <v>-8.4746269909722321E-3</v>
      </c>
      <c r="X140">
        <f t="shared" si="28"/>
        <v>-9.7455336150713029E-2</v>
      </c>
      <c r="Y140">
        <f t="shared" si="28"/>
        <v>-2.4328984846311189E-2</v>
      </c>
      <c r="Z140">
        <f t="shared" si="28"/>
        <v>-1.7699577099400975E-2</v>
      </c>
      <c r="AA140">
        <f t="shared" si="28"/>
        <v>-1.6807118316381289E-2</v>
      </c>
      <c r="AB140">
        <f t="shared" si="28"/>
        <v>-2.7879967873735576E-2</v>
      </c>
      <c r="AC140">
        <f t="shared" si="28"/>
        <v>-3.3336420267591836E-2</v>
      </c>
      <c r="AD140">
        <f t="shared" si="28"/>
        <v>3.4887259000440755E-2</v>
      </c>
      <c r="AE140">
        <f t="shared" si="28"/>
        <v>0.13825209375946002</v>
      </c>
      <c r="AF140">
        <f t="shared" si="28"/>
        <v>-1.4727806710243398E-2</v>
      </c>
      <c r="AG140">
        <f t="shared" si="28"/>
        <v>-5.0966443592027517E-2</v>
      </c>
      <c r="AH140">
        <f t="shared" si="28"/>
        <v>-1.5949301407677953E-2</v>
      </c>
      <c r="AI140">
        <f t="shared" si="28"/>
        <v>-5.582844955294184E-2</v>
      </c>
      <c r="AJ140">
        <f t="shared" si="28"/>
        <v>6.062462181643484E-2</v>
      </c>
      <c r="AK140">
        <f t="shared" si="28"/>
        <v>-5.2367985517315925E-2</v>
      </c>
      <c r="AL140">
        <f t="shared" si="28"/>
        <v>-8.5157808340306715E-2</v>
      </c>
      <c r="AM140">
        <f t="shared" si="28"/>
        <v>-3.8221212820197741E-2</v>
      </c>
      <c r="AN140">
        <f t="shared" si="28"/>
        <v>5.576357451845429E-2</v>
      </c>
      <c r="AO140">
        <f t="shared" si="28"/>
        <v>-2.3810648693718559E-2</v>
      </c>
      <c r="AP140">
        <f t="shared" si="28"/>
        <v>-0.11296511504304572</v>
      </c>
      <c r="AQ140">
        <f t="shared" si="28"/>
        <v>-6.5063593347061882E-2</v>
      </c>
      <c r="AR140">
        <f t="shared" si="28"/>
        <v>-3.7740327982846968E-2</v>
      </c>
      <c r="AS140">
        <f t="shared" si="28"/>
        <v>0.10146946016485985</v>
      </c>
      <c r="AT140">
        <f t="shared" si="28"/>
        <v>1.3757740641823358E-2</v>
      </c>
    </row>
    <row r="141" spans="1:46">
      <c r="A141" s="6">
        <v>32</v>
      </c>
      <c r="B141" s="11">
        <v>40630</v>
      </c>
      <c r="C141">
        <f t="shared" ref="C141:AT141" si="29">LN(C87/C86)</f>
        <v>0.1128793480718536</v>
      </c>
      <c r="D141">
        <f t="shared" si="29"/>
        <v>7.3025135014889817E-2</v>
      </c>
      <c r="E141">
        <f t="shared" si="29"/>
        <v>3.0771658666753687E-2</v>
      </c>
      <c r="F141">
        <f t="shared" si="29"/>
        <v>3.4916265106227883E-2</v>
      </c>
      <c r="G141">
        <f t="shared" si="29"/>
        <v>0</v>
      </c>
      <c r="H141">
        <f t="shared" si="29"/>
        <v>-2.8749413285985823E-2</v>
      </c>
      <c r="I141">
        <f t="shared" si="29"/>
        <v>4.0487078405306624E-2</v>
      </c>
      <c r="J141">
        <f t="shared" si="29"/>
        <v>7.4349784875179905E-3</v>
      </c>
      <c r="K141">
        <f t="shared" si="29"/>
        <v>-1.6366977464205359E-2</v>
      </c>
      <c r="L141">
        <f t="shared" si="29"/>
        <v>0.11359717772370537</v>
      </c>
      <c r="M141">
        <f t="shared" si="29"/>
        <v>-6.9428506431763029E-2</v>
      </c>
      <c r="N141">
        <f t="shared" si="29"/>
        <v>2.8170876966696224E-2</v>
      </c>
      <c r="O141">
        <f t="shared" si="29"/>
        <v>5.9140575043939825E-2</v>
      </c>
      <c r="P141">
        <f t="shared" si="29"/>
        <v>-6.1728591070809675E-3</v>
      </c>
      <c r="Q141">
        <f t="shared" si="29"/>
        <v>9.0498355199178562E-3</v>
      </c>
      <c r="R141">
        <f t="shared" si="29"/>
        <v>-6.755815101129109E-2</v>
      </c>
      <c r="S141">
        <f t="shared" si="29"/>
        <v>1.2195273093818206E-2</v>
      </c>
      <c r="T141">
        <f t="shared" si="29"/>
        <v>-6.8992871486951435E-2</v>
      </c>
      <c r="U141">
        <f t="shared" si="29"/>
        <v>6.1154423153330646E-2</v>
      </c>
      <c r="V141">
        <f t="shared" si="29"/>
        <v>3.2088314551500449E-2</v>
      </c>
      <c r="W141">
        <f t="shared" si="29"/>
        <v>7.3803974583361381E-2</v>
      </c>
      <c r="X141">
        <f t="shared" si="29"/>
        <v>9.7455336150713057E-2</v>
      </c>
      <c r="Y141">
        <f t="shared" si="29"/>
        <v>0.12588721455439897</v>
      </c>
      <c r="Z141">
        <f t="shared" si="29"/>
        <v>8.552217343816193E-2</v>
      </c>
      <c r="AA141">
        <f t="shared" si="29"/>
        <v>-8.5106896679086191E-3</v>
      </c>
      <c r="AB141">
        <f t="shared" si="29"/>
        <v>9.9584705429436524E-2</v>
      </c>
      <c r="AC141">
        <f t="shared" si="29"/>
        <v>2.2347298691996618E-2</v>
      </c>
      <c r="AD141">
        <f t="shared" si="29"/>
        <v>4.4700178917906987E-2</v>
      </c>
      <c r="AE141">
        <f t="shared" si="29"/>
        <v>-2.7510333718898708E-3</v>
      </c>
      <c r="AF141">
        <f t="shared" si="29"/>
        <v>2.6355844705362456E-2</v>
      </c>
      <c r="AG141">
        <f t="shared" si="29"/>
        <v>-1.3158084577511088E-2</v>
      </c>
      <c r="AH141">
        <f t="shared" si="29"/>
        <v>0.11240956759524014</v>
      </c>
      <c r="AI141">
        <f t="shared" si="29"/>
        <v>-9.6154586994419804E-3</v>
      </c>
      <c r="AJ141">
        <f t="shared" si="29"/>
        <v>2.421425812059453E-2</v>
      </c>
      <c r="AK141">
        <f t="shared" si="29"/>
        <v>1.069528911674795E-2</v>
      </c>
      <c r="AL141">
        <f t="shared" si="29"/>
        <v>0.13167782397519959</v>
      </c>
      <c r="AM141">
        <f t="shared" si="29"/>
        <v>-3.3006296468169972E-2</v>
      </c>
      <c r="AN141">
        <f t="shared" si="29"/>
        <v>0.12416563663688052</v>
      </c>
      <c r="AO141">
        <f t="shared" si="29"/>
        <v>0.16952245987511227</v>
      </c>
      <c r="AP141">
        <f t="shared" si="29"/>
        <v>0.12897267137067378</v>
      </c>
      <c r="AQ141">
        <f t="shared" si="29"/>
        <v>8.8410957344052937E-2</v>
      </c>
      <c r="AR141">
        <f t="shared" si="29"/>
        <v>4.3017385083690858E-2</v>
      </c>
      <c r="AS141">
        <f t="shared" si="29"/>
        <v>3.4486176071169189E-2</v>
      </c>
      <c r="AT141">
        <f t="shared" si="29"/>
        <v>4.7528745109370343E-2</v>
      </c>
    </row>
    <row r="142" spans="1:46">
      <c r="A142" s="6">
        <v>33</v>
      </c>
      <c r="B142" s="11">
        <v>40661</v>
      </c>
      <c r="C142">
        <f t="shared" ref="C142:AT142" si="30">LN(C88/C87)</f>
        <v>3.0431117202539833E-2</v>
      </c>
      <c r="D142">
        <f t="shared" si="30"/>
        <v>5.4808236494994951E-2</v>
      </c>
      <c r="E142">
        <f t="shared" si="30"/>
        <v>3.8637792705413919E-2</v>
      </c>
      <c r="F142">
        <f t="shared" si="30"/>
        <v>9.7561749453646558E-3</v>
      </c>
      <c r="G142">
        <f t="shared" si="30"/>
        <v>-4.9056156989194313E-2</v>
      </c>
      <c r="H142">
        <f t="shared" si="30"/>
        <v>0.13613217432457991</v>
      </c>
      <c r="I142">
        <f t="shared" si="30"/>
        <v>-7.9646615827767241E-3</v>
      </c>
      <c r="J142">
        <f t="shared" si="30"/>
        <v>4.3485111939738891E-2</v>
      </c>
      <c r="K142">
        <f t="shared" si="30"/>
        <v>0.13270596954835515</v>
      </c>
      <c r="L142">
        <f t="shared" si="30"/>
        <v>4.5909701304077948E-2</v>
      </c>
      <c r="M142">
        <f t="shared" si="30"/>
        <v>8.7555891024319543E-2</v>
      </c>
      <c r="N142">
        <f t="shared" si="30"/>
        <v>7.1458963982145046E-2</v>
      </c>
      <c r="O142">
        <f t="shared" si="30"/>
        <v>0.17237122594078649</v>
      </c>
      <c r="P142">
        <f t="shared" si="30"/>
        <v>0.10983963350234724</v>
      </c>
      <c r="Q142">
        <f t="shared" si="30"/>
        <v>-5.5569851154810765E-2</v>
      </c>
      <c r="R142">
        <f t="shared" si="30"/>
        <v>1.600034134644112E-2</v>
      </c>
      <c r="S142">
        <f t="shared" si="30"/>
        <v>9.8061213176214732E-2</v>
      </c>
      <c r="T142">
        <f t="shared" si="30"/>
        <v>4.1158072493507551E-2</v>
      </c>
      <c r="U142">
        <f t="shared" si="30"/>
        <v>4.9596941139371978E-2</v>
      </c>
      <c r="V142">
        <f t="shared" si="30"/>
        <v>0.14660347419187544</v>
      </c>
      <c r="W142">
        <f t="shared" si="30"/>
        <v>-1.1928570865273845E-2</v>
      </c>
      <c r="X142">
        <f t="shared" si="30"/>
        <v>-4.3802622658392888E-2</v>
      </c>
      <c r="Y142">
        <f t="shared" si="30"/>
        <v>4.7428693571111041E-2</v>
      </c>
      <c r="Z142">
        <f t="shared" si="30"/>
        <v>0.10125373370517289</v>
      </c>
      <c r="AA142">
        <f t="shared" si="30"/>
        <v>4.1847109935500504E-2</v>
      </c>
      <c r="AB142">
        <f t="shared" si="30"/>
        <v>8.1863870078172946E-2</v>
      </c>
      <c r="AC142">
        <f t="shared" si="30"/>
        <v>2.1858793812499017E-2</v>
      </c>
      <c r="AD142">
        <f t="shared" si="30"/>
        <v>0.11352382629698717</v>
      </c>
      <c r="AE142">
        <f t="shared" si="30"/>
        <v>3.7842353183159934E-2</v>
      </c>
      <c r="AF142">
        <f t="shared" si="30"/>
        <v>7.5139644586091223E-2</v>
      </c>
      <c r="AG142">
        <f t="shared" si="30"/>
        <v>5.1624365405307245E-2</v>
      </c>
      <c r="AH142">
        <f t="shared" si="30"/>
        <v>6.9375939869341249E-2</v>
      </c>
      <c r="AI142">
        <f t="shared" si="30"/>
        <v>3.7919234862293677E-2</v>
      </c>
      <c r="AJ142">
        <f t="shared" si="30"/>
        <v>0.10870420160088951</v>
      </c>
      <c r="AK142">
        <f t="shared" si="30"/>
        <v>0.15110653744603006</v>
      </c>
      <c r="AL142">
        <f t="shared" si="30"/>
        <v>-2.6317308317373417E-2</v>
      </c>
      <c r="AM142">
        <f t="shared" si="30"/>
        <v>5.8648727081507687E-2</v>
      </c>
      <c r="AN142">
        <f t="shared" si="30"/>
        <v>5.9701669865037544E-3</v>
      </c>
      <c r="AO142">
        <f t="shared" si="30"/>
        <v>-4.3296805753324188E-2</v>
      </c>
      <c r="AP142">
        <f t="shared" si="30"/>
        <v>-2.6746834681683117E-2</v>
      </c>
      <c r="AQ142">
        <f t="shared" si="30"/>
        <v>-7.1743904858841301E-2</v>
      </c>
      <c r="AR142">
        <f t="shared" si="30"/>
        <v>0.15113862935726671</v>
      </c>
      <c r="AS142">
        <f t="shared" si="30"/>
        <v>-1.7094433359300183E-2</v>
      </c>
      <c r="AT142">
        <f t="shared" si="30"/>
        <v>6.0764258274766697E-2</v>
      </c>
    </row>
    <row r="143" spans="1:46">
      <c r="A143" s="6">
        <v>34</v>
      </c>
      <c r="B143" s="11">
        <v>40691</v>
      </c>
      <c r="C143">
        <f t="shared" ref="C143:AT143" si="31">LN(C89/C88)</f>
        <v>3.7437527072130591E-2</v>
      </c>
      <c r="D143">
        <f t="shared" si="31"/>
        <v>-6.688988150796652E-3</v>
      </c>
      <c r="E143">
        <f t="shared" si="31"/>
        <v>-6.3178901621531558E-2</v>
      </c>
      <c r="F143">
        <f t="shared" si="31"/>
        <v>2.3981964686485405E-2</v>
      </c>
      <c r="G143">
        <f t="shared" si="31"/>
        <v>5.5710450494554295E-3</v>
      </c>
      <c r="H143">
        <f t="shared" si="31"/>
        <v>1.8018505502678212E-2</v>
      </c>
      <c r="I143">
        <f t="shared" si="31"/>
        <v>0</v>
      </c>
      <c r="J143">
        <f t="shared" si="31"/>
        <v>5.5186415567290939E-2</v>
      </c>
      <c r="K143">
        <f t="shared" si="31"/>
        <v>2.5679014417691447E-2</v>
      </c>
      <c r="L143">
        <f t="shared" si="31"/>
        <v>-3.9220713153281267E-2</v>
      </c>
      <c r="M143">
        <f t="shared" si="31"/>
        <v>-2.4243611609992853E-2</v>
      </c>
      <c r="N143">
        <f t="shared" si="31"/>
        <v>-1.7391742711869222E-2</v>
      </c>
      <c r="O143">
        <f t="shared" si="31"/>
        <v>2.4692612590371414E-2</v>
      </c>
      <c r="P143">
        <f t="shared" si="31"/>
        <v>6.1412975964182402E-2</v>
      </c>
      <c r="Q143">
        <f t="shared" si="31"/>
        <v>-3.8839833316263894E-2</v>
      </c>
      <c r="R143">
        <f t="shared" si="31"/>
        <v>-2.6490081715769532E-3</v>
      </c>
      <c r="S143">
        <f t="shared" si="31"/>
        <v>0.11411330676742105</v>
      </c>
      <c r="T143">
        <f t="shared" si="31"/>
        <v>-1.6260520871780405E-2</v>
      </c>
      <c r="U143">
        <f t="shared" si="31"/>
        <v>-7.5349437241786846E-2</v>
      </c>
      <c r="V143">
        <f t="shared" si="31"/>
        <v>-0.16251892949777494</v>
      </c>
      <c r="W143">
        <f t="shared" si="31"/>
        <v>-2.4292692569044587E-2</v>
      </c>
      <c r="X143">
        <f t="shared" si="31"/>
        <v>-2.2642476749759891E-2</v>
      </c>
      <c r="Y143">
        <f t="shared" si="31"/>
        <v>-3.1555344414820774E-2</v>
      </c>
      <c r="Z143">
        <f t="shared" si="31"/>
        <v>-6.1087691979838266E-2</v>
      </c>
      <c r="AA143">
        <f t="shared" si="31"/>
        <v>0</v>
      </c>
      <c r="AB143">
        <f t="shared" si="31"/>
        <v>-3.1945928637972902E-2</v>
      </c>
      <c r="AC143">
        <f t="shared" si="31"/>
        <v>-2.7398974188114388E-2</v>
      </c>
      <c r="AD143">
        <f t="shared" si="31"/>
        <v>-8.6568016308458937E-2</v>
      </c>
      <c r="AE143">
        <f t="shared" si="31"/>
        <v>-8.870077041665099E-2</v>
      </c>
      <c r="AF143">
        <f t="shared" si="31"/>
        <v>-5.2281506510041126E-2</v>
      </c>
      <c r="AG143">
        <f t="shared" si="31"/>
        <v>7.8590274593221501E-2</v>
      </c>
      <c r="AH143">
        <f t="shared" si="31"/>
        <v>-4.3842637864176491E-2</v>
      </c>
      <c r="AI143">
        <f t="shared" si="31"/>
        <v>1.8433701688837966E-2</v>
      </c>
      <c r="AJ143">
        <f t="shared" si="31"/>
        <v>-2.6088436084297853E-2</v>
      </c>
      <c r="AK143">
        <f t="shared" si="31"/>
        <v>0.17569395160122209</v>
      </c>
      <c r="AL143">
        <f t="shared" si="31"/>
        <v>0</v>
      </c>
      <c r="AM143">
        <f t="shared" si="31"/>
        <v>-8.5861290606392401E-2</v>
      </c>
      <c r="AN143">
        <f t="shared" si="31"/>
        <v>-7.7318247783970048E-2</v>
      </c>
      <c r="AO143">
        <f t="shared" si="31"/>
        <v>2.6202372394024117E-2</v>
      </c>
      <c r="AP143">
        <f t="shared" si="31"/>
        <v>2.1364448958398844E-2</v>
      </c>
      <c r="AQ143">
        <f t="shared" si="31"/>
        <v>2.4491020008295696E-2</v>
      </c>
      <c r="AR143">
        <f t="shared" si="31"/>
        <v>-4.5351551653913741E-3</v>
      </c>
      <c r="AS143">
        <f t="shared" si="31"/>
        <v>-0.11886120287672881</v>
      </c>
      <c r="AT143">
        <f t="shared" si="31"/>
        <v>-2.7160879464251015E-2</v>
      </c>
    </row>
    <row r="144" spans="1:46">
      <c r="A144" s="6">
        <v>35</v>
      </c>
      <c r="B144" s="11">
        <v>40722</v>
      </c>
      <c r="C144">
        <f t="shared" ref="C144:AT144" si="32">LN(C90/C89)</f>
        <v>4.8665171981281008E-2</v>
      </c>
      <c r="D144">
        <f t="shared" si="32"/>
        <v>-6.2303883336154865E-2</v>
      </c>
      <c r="E144">
        <f t="shared" si="32"/>
        <v>-5.7523844138186599E-2</v>
      </c>
      <c r="F144">
        <f t="shared" si="32"/>
        <v>-1.9139340210697395E-2</v>
      </c>
      <c r="G144">
        <f t="shared" si="32"/>
        <v>-1.6807118316381289E-2</v>
      </c>
      <c r="H144">
        <f t="shared" si="32"/>
        <v>-5.5059777183027431E-2</v>
      </c>
      <c r="I144">
        <f t="shared" si="32"/>
        <v>-7.7609004776365759E-2</v>
      </c>
      <c r="J144">
        <f t="shared" si="32"/>
        <v>-9.1291420209407115E-2</v>
      </c>
      <c r="K144">
        <f t="shared" si="32"/>
        <v>1.1204599012863062E-2</v>
      </c>
      <c r="L144">
        <f t="shared" si="32"/>
        <v>-6.1875403718087529E-2</v>
      </c>
      <c r="M144">
        <f t="shared" si="32"/>
        <v>0</v>
      </c>
      <c r="N144">
        <f t="shared" si="32"/>
        <v>4.2925044717033844E-2</v>
      </c>
      <c r="O144">
        <f t="shared" si="32"/>
        <v>-7.5985906977921985E-2</v>
      </c>
      <c r="P144">
        <f t="shared" si="32"/>
        <v>-6.1412975964182326E-2</v>
      </c>
      <c r="Q144">
        <f t="shared" si="32"/>
        <v>-3.0153038170687558E-2</v>
      </c>
      <c r="R144">
        <f t="shared" si="32"/>
        <v>-4.6141155997855121E-2</v>
      </c>
      <c r="S144">
        <f t="shared" si="32"/>
        <v>-1.9802627296179754E-2</v>
      </c>
      <c r="T144">
        <f t="shared" si="32"/>
        <v>-5.4750514771408215E-2</v>
      </c>
      <c r="U144">
        <f t="shared" si="32"/>
        <v>-0.1005412292218774</v>
      </c>
      <c r="V144">
        <f t="shared" si="32"/>
        <v>-6.6322642931072609E-2</v>
      </c>
      <c r="W144">
        <f t="shared" si="32"/>
        <v>-4.6129771727501295E-2</v>
      </c>
      <c r="X144">
        <f t="shared" si="32"/>
        <v>3.0077455237277954E-2</v>
      </c>
      <c r="Y144">
        <f t="shared" si="32"/>
        <v>-4.89870339407147E-2</v>
      </c>
      <c r="Z144">
        <f t="shared" si="32"/>
        <v>-0.11679926774625062</v>
      </c>
      <c r="AA144">
        <f t="shared" si="32"/>
        <v>-7.6633226020915962E-2</v>
      </c>
      <c r="AB144">
        <f t="shared" si="32"/>
        <v>-6.8091564530938689E-2</v>
      </c>
      <c r="AC144">
        <f t="shared" si="32"/>
        <v>-0.20935022918187393</v>
      </c>
      <c r="AD144">
        <f t="shared" si="32"/>
        <v>-6.5957967791797398E-2</v>
      </c>
      <c r="AE144">
        <f t="shared" si="32"/>
        <v>-3.8409448114871181E-2</v>
      </c>
      <c r="AF144">
        <f t="shared" si="32"/>
        <v>-8.8553397341445059E-2</v>
      </c>
      <c r="AG144">
        <f t="shared" si="32"/>
        <v>-5.374427600669069E-2</v>
      </c>
      <c r="AH144">
        <f t="shared" si="32"/>
        <v>-4.8790164169432056E-2</v>
      </c>
      <c r="AI144">
        <f t="shared" si="32"/>
        <v>-3.2485455144488425E-2</v>
      </c>
      <c r="AJ144">
        <f t="shared" si="32"/>
        <v>-5.8974002459551193E-2</v>
      </c>
      <c r="AK144">
        <f t="shared" si="32"/>
        <v>-2.0672570804719799E-2</v>
      </c>
      <c r="AL144">
        <f t="shared" si="32"/>
        <v>-0.10536051565782628</v>
      </c>
      <c r="AM144">
        <f t="shared" si="32"/>
        <v>-0.27625337662815824</v>
      </c>
      <c r="AN144">
        <f t="shared" si="32"/>
        <v>-8.730373191058366E-2</v>
      </c>
      <c r="AO144">
        <f t="shared" si="32"/>
        <v>0</v>
      </c>
      <c r="AP144">
        <f t="shared" si="32"/>
        <v>2.6188802518372471E-2</v>
      </c>
      <c r="AQ144">
        <f t="shared" si="32"/>
        <v>-0.10178269430994236</v>
      </c>
      <c r="AR144">
        <f t="shared" si="32"/>
        <v>-0.15718558352241227</v>
      </c>
      <c r="AS144">
        <f t="shared" si="32"/>
        <v>-3.9609138095045827E-2</v>
      </c>
      <c r="AT144">
        <f t="shared" si="32"/>
        <v>-5.7615427475860792E-2</v>
      </c>
    </row>
    <row r="145" spans="1:46">
      <c r="A145" s="6">
        <v>36</v>
      </c>
      <c r="B145" s="11">
        <v>40752</v>
      </c>
      <c r="C145">
        <f t="shared" ref="C145:AT145" si="33">LN(C91/C90)</f>
        <v>0.13976194237515863</v>
      </c>
      <c r="D145">
        <f t="shared" si="33"/>
        <v>0.3262157364540238</v>
      </c>
      <c r="E145">
        <f t="shared" si="33"/>
        <v>0.13229707854063752</v>
      </c>
      <c r="F145">
        <f t="shared" si="33"/>
        <v>0.11401857840094097</v>
      </c>
      <c r="G145">
        <f t="shared" si="33"/>
        <v>3.8786025035156449E-2</v>
      </c>
      <c r="H145">
        <f t="shared" si="33"/>
        <v>4.6091107200267087E-2</v>
      </c>
      <c r="I145">
        <f t="shared" si="33"/>
        <v>6.6889807068784557E-2</v>
      </c>
      <c r="J145">
        <f t="shared" si="33"/>
        <v>0.14994014729091487</v>
      </c>
      <c r="K145">
        <f t="shared" si="33"/>
        <v>0.29046371541365773</v>
      </c>
      <c r="L145">
        <f t="shared" si="33"/>
        <v>6.8519946436756143E-2</v>
      </c>
      <c r="M145">
        <f t="shared" si="33"/>
        <v>3.6148514116311148E-2</v>
      </c>
      <c r="N145">
        <f t="shared" si="33"/>
        <v>0.21808878065258569</v>
      </c>
      <c r="O145">
        <f t="shared" si="33"/>
        <v>9.2115288907805737E-2</v>
      </c>
      <c r="P145">
        <f t="shared" si="33"/>
        <v>0.12459187758571398</v>
      </c>
      <c r="Q145">
        <f t="shared" si="33"/>
        <v>9.7163748453647669E-2</v>
      </c>
      <c r="R145">
        <f t="shared" si="33"/>
        <v>5.4067221270275793E-2</v>
      </c>
      <c r="S145">
        <f t="shared" si="33"/>
        <v>0.12663265093336601</v>
      </c>
      <c r="T145">
        <f t="shared" si="33"/>
        <v>7.1011035643188697E-2</v>
      </c>
      <c r="U145">
        <f t="shared" si="33"/>
        <v>0.10919929196499201</v>
      </c>
      <c r="V145">
        <f t="shared" si="33"/>
        <v>0.28195139774279582</v>
      </c>
      <c r="W145">
        <f t="shared" si="33"/>
        <v>0.19086861737241304</v>
      </c>
      <c r="X145">
        <f t="shared" si="33"/>
        <v>0.13815033848081718</v>
      </c>
      <c r="Y145">
        <f t="shared" si="33"/>
        <v>0.1397876232390643</v>
      </c>
      <c r="Z145">
        <f t="shared" si="33"/>
        <v>0.19986586644486404</v>
      </c>
      <c r="AA145">
        <f t="shared" si="33"/>
        <v>7.6633226020915893E-2</v>
      </c>
      <c r="AB145">
        <f t="shared" si="33"/>
        <v>0.16184302545041396</v>
      </c>
      <c r="AC145">
        <f t="shared" si="33"/>
        <v>0.16968497278944256</v>
      </c>
      <c r="AD145">
        <f t="shared" si="33"/>
        <v>0.15252598410025622</v>
      </c>
      <c r="AE145">
        <f t="shared" si="33"/>
        <v>0.11106709369094651</v>
      </c>
      <c r="AF145">
        <f t="shared" si="33"/>
        <v>8.0042707673536356E-2</v>
      </c>
      <c r="AG145">
        <f t="shared" si="33"/>
        <v>5.3744276006690614E-2</v>
      </c>
      <c r="AH145">
        <f t="shared" si="33"/>
        <v>0.10859058747221931</v>
      </c>
      <c r="AI145">
        <f t="shared" si="33"/>
        <v>9.8734840685689051E-2</v>
      </c>
      <c r="AJ145">
        <f t="shared" si="33"/>
        <v>0.17135825199668511</v>
      </c>
      <c r="AK145">
        <f t="shared" si="33"/>
        <v>0.19615064494499995</v>
      </c>
      <c r="AL145">
        <f t="shared" si="33"/>
        <v>5.0552279162831247E-2</v>
      </c>
      <c r="AM145">
        <f t="shared" si="33"/>
        <v>3.5718082602079246E-2</v>
      </c>
      <c r="AN145">
        <f t="shared" si="33"/>
        <v>9.0514007540831901E-2</v>
      </c>
      <c r="AO145">
        <f t="shared" si="33"/>
        <v>3.3901551675681416E-2</v>
      </c>
      <c r="AP145">
        <f t="shared" si="33"/>
        <v>0.14380158382613814</v>
      </c>
      <c r="AQ145">
        <f t="shared" si="33"/>
        <v>0.10178269430994238</v>
      </c>
      <c r="AR145">
        <f t="shared" si="33"/>
        <v>1.5831465216680662E-2</v>
      </c>
      <c r="AS145">
        <f t="shared" si="33"/>
        <v>3.9609138095045883E-2</v>
      </c>
      <c r="AT145">
        <f t="shared" si="33"/>
        <v>0.11734781481421938</v>
      </c>
    </row>
    <row r="146" spans="1:46">
      <c r="A146" s="6">
        <v>37</v>
      </c>
      <c r="B146" s="11">
        <v>40783</v>
      </c>
      <c r="C146">
        <f t="shared" ref="C146:AT146" si="34">LN(C92/C91)</f>
        <v>-8.7336799687545534E-3</v>
      </c>
      <c r="D146">
        <f t="shared" si="34"/>
        <v>-6.3851471986532779E-2</v>
      </c>
      <c r="E146">
        <f t="shared" si="34"/>
        <v>-0.13229707854063744</v>
      </c>
      <c r="F146">
        <f t="shared" si="34"/>
        <v>8.2691715845113409E-2</v>
      </c>
      <c r="G146">
        <f t="shared" si="34"/>
        <v>-4.4451762570833692E-2</v>
      </c>
      <c r="H146">
        <f t="shared" si="34"/>
        <v>-0.11643259655851199</v>
      </c>
      <c r="I146">
        <f t="shared" si="34"/>
        <v>-0.19262054445127813</v>
      </c>
      <c r="J146">
        <f t="shared" si="34"/>
        <v>0</v>
      </c>
      <c r="K146">
        <f t="shared" si="34"/>
        <v>6.062462181643484E-2</v>
      </c>
      <c r="L146">
        <f t="shared" si="34"/>
        <v>-4.0546094394349905E-2</v>
      </c>
      <c r="M146">
        <f t="shared" si="34"/>
        <v>-0.14629209321473707</v>
      </c>
      <c r="N146">
        <f t="shared" si="34"/>
        <v>0</v>
      </c>
      <c r="O146">
        <f t="shared" si="34"/>
        <v>-2.4292692569044587E-2</v>
      </c>
      <c r="P146">
        <f t="shared" si="34"/>
        <v>3.5288344735560286E-2</v>
      </c>
      <c r="Q146">
        <f t="shared" si="34"/>
        <v>-0.29511705093929896</v>
      </c>
      <c r="R146">
        <f t="shared" si="34"/>
        <v>-5.4067221270275821E-2</v>
      </c>
      <c r="S146">
        <f t="shared" si="34"/>
        <v>-4.9671609797237719E-2</v>
      </c>
      <c r="T146">
        <f t="shared" si="34"/>
        <v>-0.13815033848081718</v>
      </c>
      <c r="U146">
        <f t="shared" si="34"/>
        <v>-0.23615891942628003</v>
      </c>
      <c r="V146">
        <f t="shared" si="34"/>
        <v>-6.6840018125850331E-2</v>
      </c>
      <c r="W146">
        <f t="shared" si="34"/>
        <v>-0.12044615307586722</v>
      </c>
      <c r="X146">
        <f t="shared" si="34"/>
        <v>-5.2992530140510342E-2</v>
      </c>
      <c r="Y146">
        <f t="shared" si="34"/>
        <v>-0.10667393845463992</v>
      </c>
      <c r="Z146">
        <f t="shared" si="34"/>
        <v>-2.9413885206293341E-2</v>
      </c>
      <c r="AA146">
        <f t="shared" si="34"/>
        <v>-8.23049913651548E-3</v>
      </c>
      <c r="AB146">
        <f t="shared" si="34"/>
        <v>-6.9696848988745702E-2</v>
      </c>
      <c r="AC146">
        <f t="shared" si="34"/>
        <v>-4.1303806141235633E-2</v>
      </c>
      <c r="AD146">
        <f t="shared" si="34"/>
        <v>-9.1901362283821633E-2</v>
      </c>
      <c r="AE146">
        <f t="shared" si="34"/>
        <v>-0.12014431184206321</v>
      </c>
      <c r="AF146">
        <f t="shared" si="34"/>
        <v>-0.10188444958858514</v>
      </c>
      <c r="AG146">
        <f t="shared" si="34"/>
        <v>1.7291497110061043E-2</v>
      </c>
      <c r="AH146">
        <f t="shared" si="34"/>
        <v>-0.18179399149551426</v>
      </c>
      <c r="AI146">
        <f t="shared" si="34"/>
        <v>-3.4786116085415542E-2</v>
      </c>
      <c r="AJ146">
        <f t="shared" si="34"/>
        <v>-0.10361226346429699</v>
      </c>
      <c r="AK146">
        <f t="shared" si="34"/>
        <v>5.021975697902635E-2</v>
      </c>
      <c r="AL146">
        <f t="shared" si="34"/>
        <v>-0.18514243313559597</v>
      </c>
      <c r="AM146">
        <f t="shared" si="34"/>
        <v>-0.13503628380394297</v>
      </c>
      <c r="AN146">
        <f t="shared" si="34"/>
        <v>-0.20173964265105623</v>
      </c>
      <c r="AO146">
        <f t="shared" si="34"/>
        <v>-8.701137698962981E-2</v>
      </c>
      <c r="AP146">
        <f t="shared" si="34"/>
        <v>-2.7114438690391769E-2</v>
      </c>
      <c r="AQ146">
        <f t="shared" si="34"/>
        <v>-4.9596941139372061E-2</v>
      </c>
      <c r="AR146">
        <f t="shared" si="34"/>
        <v>0</v>
      </c>
      <c r="AS146">
        <f t="shared" si="34"/>
        <v>-0.23412596798281876</v>
      </c>
      <c r="AT146">
        <f t="shared" si="34"/>
        <v>-9.7041625087344902E-2</v>
      </c>
    </row>
    <row r="147" spans="1:46">
      <c r="A147" s="6">
        <v>38</v>
      </c>
      <c r="B147" s="11">
        <v>40814</v>
      </c>
      <c r="C147">
        <f t="shared" ref="C147:AT147" si="35">LN(C93/C92)</f>
        <v>6.7822596338761088E-2</v>
      </c>
      <c r="D147">
        <f t="shared" si="35"/>
        <v>-0.14776088172848725</v>
      </c>
      <c r="E147">
        <f t="shared" si="35"/>
        <v>-4.714677842570196E-2</v>
      </c>
      <c r="F147">
        <f t="shared" si="35"/>
        <v>1.1834457647002798E-2</v>
      </c>
      <c r="G147">
        <f t="shared" si="35"/>
        <v>-5.2490182621396805E-2</v>
      </c>
      <c r="H147">
        <f t="shared" si="35"/>
        <v>-0.19126834278376093</v>
      </c>
      <c r="I147">
        <f t="shared" si="35"/>
        <v>-7.8137682286986102E-2</v>
      </c>
      <c r="J147">
        <f t="shared" si="35"/>
        <v>-1.9169916107720172E-2</v>
      </c>
      <c r="K147">
        <f t="shared" si="35"/>
        <v>-0.12961749330338632</v>
      </c>
      <c r="L147">
        <f t="shared" si="35"/>
        <v>4.7146778425702078E-2</v>
      </c>
      <c r="M147">
        <f t="shared" si="35"/>
        <v>-0.19611487892629051</v>
      </c>
      <c r="N147">
        <f t="shared" si="35"/>
        <v>-8.4557388028062994E-2</v>
      </c>
      <c r="O147">
        <f t="shared" si="35"/>
        <v>-0.10354067894084033</v>
      </c>
      <c r="P147">
        <f t="shared" si="35"/>
        <v>-8.2080506242319246E-2</v>
      </c>
      <c r="Q147">
        <f t="shared" si="35"/>
        <v>-1.5037877364540559E-2</v>
      </c>
      <c r="R147">
        <f t="shared" si="35"/>
        <v>-6.6021101097793952E-2</v>
      </c>
      <c r="S147">
        <f t="shared" si="35"/>
        <v>-0.13883644485421581</v>
      </c>
      <c r="T147">
        <f t="shared" si="35"/>
        <v>-0.23947997063390331</v>
      </c>
      <c r="U147">
        <f t="shared" si="35"/>
        <v>-0.22971531647744434</v>
      </c>
      <c r="V147">
        <f t="shared" si="35"/>
        <v>-0.25593337413720063</v>
      </c>
      <c r="W147">
        <f t="shared" si="35"/>
        <v>-6.6139802504544945E-2</v>
      </c>
      <c r="X147">
        <f t="shared" si="35"/>
        <v>-0.28995222098632001</v>
      </c>
      <c r="Y147">
        <f t="shared" si="35"/>
        <v>-0.16352784163985531</v>
      </c>
      <c r="Z147">
        <f t="shared" si="35"/>
        <v>-3.0305349495328922E-2</v>
      </c>
      <c r="AA147">
        <f t="shared" si="35"/>
        <v>-7.7291674301646518E-2</v>
      </c>
      <c r="AB147">
        <f t="shared" si="35"/>
        <v>-0.19365312280350461</v>
      </c>
      <c r="AC147">
        <f t="shared" si="35"/>
        <v>-0.12155520157780704</v>
      </c>
      <c r="AD147">
        <f t="shared" si="35"/>
        <v>-0.18768349993534003</v>
      </c>
      <c r="AE147">
        <f t="shared" si="35"/>
        <v>-0.10232561196267229</v>
      </c>
      <c r="AF147">
        <f t="shared" si="35"/>
        <v>-0.15678295299757969</v>
      </c>
      <c r="AG147">
        <f t="shared" si="35"/>
        <v>-2.3122417420854264E-2</v>
      </c>
      <c r="AH147">
        <f t="shared" si="35"/>
        <v>-0.1536233927072112</v>
      </c>
      <c r="AI147">
        <f t="shared" si="35"/>
        <v>-4.0637645731826273E-2</v>
      </c>
      <c r="AJ147">
        <f t="shared" si="35"/>
        <v>-5.8443595870074666E-2</v>
      </c>
      <c r="AK147">
        <f t="shared" si="35"/>
        <v>-0.10309550902697412</v>
      </c>
      <c r="AL147">
        <f t="shared" si="35"/>
        <v>-0.28204825473352479</v>
      </c>
      <c r="AM147">
        <f t="shared" si="35"/>
        <v>-0.17034536574723888</v>
      </c>
      <c r="AN147">
        <f t="shared" si="35"/>
        <v>-0.20854475189305707</v>
      </c>
      <c r="AO147">
        <f t="shared" si="35"/>
        <v>-0.20067069546215111</v>
      </c>
      <c r="AP147">
        <f t="shared" si="35"/>
        <v>-2.8070631364888021E-2</v>
      </c>
      <c r="AQ147">
        <f t="shared" si="35"/>
        <v>-6.1154423153330577E-2</v>
      </c>
      <c r="AR147">
        <f t="shared" si="35"/>
        <v>-0.23499359123170568</v>
      </c>
      <c r="AS147">
        <f t="shared" si="35"/>
        <v>-8.9803894861303135E-2</v>
      </c>
      <c r="AT147">
        <f t="shared" si="35"/>
        <v>-0.10544671883877706</v>
      </c>
    </row>
    <row r="148" spans="1:46">
      <c r="A148" s="6">
        <v>39</v>
      </c>
      <c r="B148" s="11">
        <v>40844</v>
      </c>
      <c r="C148">
        <f t="shared" ref="C148:AT148" si="36">LN(C94/C93)</f>
        <v>2.4292692569044483E-2</v>
      </c>
      <c r="D148">
        <f t="shared" si="36"/>
        <v>-2.580788395587259E-2</v>
      </c>
      <c r="E148">
        <f t="shared" si="36"/>
        <v>2.3851215822179847E-2</v>
      </c>
      <c r="F148">
        <f t="shared" si="36"/>
        <v>4.5985113241823437E-2</v>
      </c>
      <c r="G148">
        <f t="shared" si="36"/>
        <v>-1.204833851617448E-2</v>
      </c>
      <c r="H148">
        <f t="shared" si="36"/>
        <v>-1.9802627296179643E-2</v>
      </c>
      <c r="I148">
        <f t="shared" si="36"/>
        <v>0.10074585907327192</v>
      </c>
      <c r="J148">
        <f t="shared" si="36"/>
        <v>-3.2789822822990838E-2</v>
      </c>
      <c r="K148">
        <f t="shared" si="36"/>
        <v>-1.3483350337286988E-2</v>
      </c>
      <c r="L148">
        <f t="shared" si="36"/>
        <v>4.5023681373955113E-2</v>
      </c>
      <c r="M148">
        <f t="shared" si="36"/>
        <v>-5.1293294387550349E-2</v>
      </c>
      <c r="N148">
        <f t="shared" si="36"/>
        <v>-2.985296314968116E-2</v>
      </c>
      <c r="O148">
        <f t="shared" si="36"/>
        <v>8.7011376989629699E-2</v>
      </c>
      <c r="P148">
        <f t="shared" si="36"/>
        <v>-1.0750479800574506E-2</v>
      </c>
      <c r="Q148">
        <f t="shared" si="36"/>
        <v>-6.7911205616210391E-2</v>
      </c>
      <c r="R148">
        <f t="shared" si="36"/>
        <v>-8.9419373756612821E-3</v>
      </c>
      <c r="S148">
        <f t="shared" si="36"/>
        <v>0.10589228913486178</v>
      </c>
      <c r="T148">
        <f t="shared" si="36"/>
        <v>-3.593200922606344E-2</v>
      </c>
      <c r="U148">
        <f t="shared" si="36"/>
        <v>7.9197041661193096E-2</v>
      </c>
      <c r="V148">
        <f t="shared" si="36"/>
        <v>0.10178269430994238</v>
      </c>
      <c r="W148">
        <f t="shared" si="36"/>
        <v>5.0010420574661416E-2</v>
      </c>
      <c r="X148">
        <f t="shared" si="36"/>
        <v>7.020425867324856E-2</v>
      </c>
      <c r="Y148">
        <f t="shared" si="36"/>
        <v>-1.2187016103243565E-2</v>
      </c>
      <c r="Z148">
        <f t="shared" si="36"/>
        <v>-0.15800424914324832</v>
      </c>
      <c r="AA148">
        <f t="shared" si="36"/>
        <v>-0.11332868530700312</v>
      </c>
      <c r="AB148">
        <f t="shared" si="36"/>
        <v>2.0095864003138349E-2</v>
      </c>
      <c r="AC148">
        <f t="shared" si="36"/>
        <v>6.7796869853787691E-3</v>
      </c>
      <c r="AD148">
        <f t="shared" si="36"/>
        <v>-0.35207723469010288</v>
      </c>
      <c r="AE148">
        <f t="shared" si="36"/>
        <v>9.3165242564008127E-2</v>
      </c>
      <c r="AF148">
        <f t="shared" si="36"/>
        <v>0.1408843669297814</v>
      </c>
      <c r="AG148">
        <f t="shared" si="36"/>
        <v>-5.4067221270275821E-2</v>
      </c>
      <c r="AH148">
        <f t="shared" si="36"/>
        <v>0.15045381794593218</v>
      </c>
      <c r="AI148">
        <f t="shared" si="36"/>
        <v>6.6840018125850442E-2</v>
      </c>
      <c r="AJ148">
        <f t="shared" si="36"/>
        <v>8.8553397341445031E-2</v>
      </c>
      <c r="AK148">
        <f t="shared" si="36"/>
        <v>-5.1055170800284183E-2</v>
      </c>
      <c r="AL148">
        <f t="shared" si="36"/>
        <v>-5.7819570888826249E-2</v>
      </c>
      <c r="AM148">
        <f t="shared" si="36"/>
        <v>-8.9612158689687166E-2</v>
      </c>
      <c r="AN148">
        <f t="shared" si="36"/>
        <v>0.12260232209233228</v>
      </c>
      <c r="AO148">
        <f t="shared" si="36"/>
        <v>1.762160134981941E-2</v>
      </c>
      <c r="AP148">
        <f t="shared" si="36"/>
        <v>1.8866610646975441E-2</v>
      </c>
      <c r="AQ148">
        <f t="shared" si="36"/>
        <v>-0.11643259655851199</v>
      </c>
      <c r="AR148">
        <f t="shared" si="36"/>
        <v>-6.6445427186685013E-3</v>
      </c>
      <c r="AS148">
        <f t="shared" si="36"/>
        <v>-9.8671527507029663E-2</v>
      </c>
      <c r="AT148">
        <f t="shared" si="36"/>
        <v>6.3214715798734555E-2</v>
      </c>
    </row>
    <row r="149" spans="1:46">
      <c r="A149" s="6">
        <v>40</v>
      </c>
      <c r="B149" s="11">
        <v>40875</v>
      </c>
      <c r="C149">
        <f t="shared" ref="C149:AT149" si="37">LN(C95/C94)</f>
        <v>0.11332868530700327</v>
      </c>
      <c r="D149">
        <f t="shared" si="37"/>
        <v>9.9460793530638081E-2</v>
      </c>
      <c r="E149">
        <f t="shared" si="37"/>
        <v>-4.8285241159461999E-2</v>
      </c>
      <c r="F149">
        <f t="shared" si="37"/>
        <v>9.9726697939570327E-2</v>
      </c>
      <c r="G149">
        <f t="shared" si="37"/>
        <v>4.1549002912872481E-2</v>
      </c>
      <c r="H149">
        <f t="shared" si="37"/>
        <v>-5.6570351488394351E-2</v>
      </c>
      <c r="I149">
        <f t="shared" si="37"/>
        <v>-0.13306840736989597</v>
      </c>
      <c r="J149">
        <f t="shared" si="37"/>
        <v>-4.7790663836348439E-2</v>
      </c>
      <c r="K149">
        <f t="shared" si="37"/>
        <v>6.5669103507857235E-2</v>
      </c>
      <c r="L149">
        <f t="shared" si="37"/>
        <v>0.10157979281792023</v>
      </c>
      <c r="M149">
        <f t="shared" si="37"/>
        <v>3.4486176071169189E-2</v>
      </c>
      <c r="N149">
        <f t="shared" si="37"/>
        <v>8.0042707673536356E-2</v>
      </c>
      <c r="O149">
        <f t="shared" si="37"/>
        <v>7.2320661579626078E-2</v>
      </c>
      <c r="P149">
        <f t="shared" si="37"/>
        <v>7.7745348624853078E-2</v>
      </c>
      <c r="Q149">
        <f t="shared" si="37"/>
        <v>5.3908486348765933E-3</v>
      </c>
      <c r="R149">
        <f t="shared" si="37"/>
        <v>4.6792161506758884E-2</v>
      </c>
      <c r="S149">
        <f t="shared" si="37"/>
        <v>-9.6154586994419804E-3</v>
      </c>
      <c r="T149">
        <f t="shared" si="37"/>
        <v>0.15240700022243159</v>
      </c>
      <c r="U149">
        <f t="shared" si="37"/>
        <v>-2.5708356710207037E-2</v>
      </c>
      <c r="V149">
        <f t="shared" si="37"/>
        <v>-2.724964244737536E-2</v>
      </c>
      <c r="W149">
        <f t="shared" si="37"/>
        <v>-7.1609532378123147E-2</v>
      </c>
      <c r="X149">
        <f t="shared" si="37"/>
        <v>0</v>
      </c>
      <c r="Y149">
        <f t="shared" si="37"/>
        <v>-8.0099475860659561E-2</v>
      </c>
      <c r="Z149">
        <f t="shared" si="37"/>
        <v>6.1154423153330646E-2</v>
      </c>
      <c r="AA149">
        <f t="shared" si="37"/>
        <v>2.9558802241544429E-2</v>
      </c>
      <c r="AB149">
        <f t="shared" si="37"/>
        <v>1.8672741705274682E-2</v>
      </c>
      <c r="AC149">
        <f t="shared" si="37"/>
        <v>1.342302033214055E-2</v>
      </c>
      <c r="AD149">
        <f t="shared" si="37"/>
        <v>-1.8519047767237642E-2</v>
      </c>
      <c r="AE149">
        <f t="shared" si="37"/>
        <v>-2.4845998586530776E-2</v>
      </c>
      <c r="AF149">
        <f t="shared" si="37"/>
        <v>-3.2576170434612715E-2</v>
      </c>
      <c r="AG149">
        <f t="shared" si="37"/>
        <v>4.2302379690689368E-2</v>
      </c>
      <c r="AH149">
        <f t="shared" si="37"/>
        <v>9.4787439545437387E-3</v>
      </c>
      <c r="AI149">
        <f t="shared" si="37"/>
        <v>6.6691374498672143E-2</v>
      </c>
      <c r="AJ149">
        <f t="shared" si="37"/>
        <v>-0.11672427430814143</v>
      </c>
      <c r="AK149">
        <f t="shared" si="37"/>
        <v>6.0064240742650078E-2</v>
      </c>
      <c r="AL149">
        <f t="shared" si="37"/>
        <v>-3.6367644170874715E-2</v>
      </c>
      <c r="AM149">
        <f t="shared" si="37"/>
        <v>0</v>
      </c>
      <c r="AN149">
        <f t="shared" si="37"/>
        <v>4.5937095187025608E-2</v>
      </c>
      <c r="AO149">
        <f t="shared" si="37"/>
        <v>0.10754154160418654</v>
      </c>
      <c r="AP149">
        <f t="shared" si="37"/>
        <v>3.1754846239809245E-2</v>
      </c>
      <c r="AQ149">
        <f t="shared" si="37"/>
        <v>3.1875208530449034E-2</v>
      </c>
      <c r="AR149">
        <f t="shared" si="37"/>
        <v>0.13102826240640419</v>
      </c>
      <c r="AS149">
        <f t="shared" si="37"/>
        <v>0</v>
      </c>
      <c r="AT149">
        <f t="shared" si="37"/>
        <v>-3.7353453016538501E-3</v>
      </c>
    </row>
    <row r="150" spans="1:46">
      <c r="A150" s="6">
        <v>41</v>
      </c>
      <c r="B150" s="11">
        <v>40905</v>
      </c>
      <c r="C150">
        <f t="shared" ref="C150:AT150" si="38">LN(C96/C95)</f>
        <v>2.1202207650602906E-2</v>
      </c>
      <c r="D150">
        <f t="shared" si="38"/>
        <v>5.1884835369011721E-2</v>
      </c>
      <c r="E150">
        <f t="shared" si="38"/>
        <v>7.1580803762984146E-2</v>
      </c>
      <c r="F150">
        <f t="shared" si="38"/>
        <v>9.3768159452509561E-2</v>
      </c>
      <c r="G150">
        <f t="shared" si="38"/>
        <v>5.6512210263342404E-2</v>
      </c>
      <c r="H150">
        <f t="shared" si="38"/>
        <v>0.16093036681263712</v>
      </c>
      <c r="I150">
        <f t="shared" si="38"/>
        <v>-1.4699629435583577E-2</v>
      </c>
      <c r="J150">
        <f t="shared" si="38"/>
        <v>0.24664152258151373</v>
      </c>
      <c r="K150">
        <f t="shared" si="38"/>
        <v>8.4388686458646035E-3</v>
      </c>
      <c r="L150">
        <f t="shared" si="38"/>
        <v>6.062462181643484E-2</v>
      </c>
      <c r="M150">
        <f t="shared" si="38"/>
        <v>7.3502461992926524E-2</v>
      </c>
      <c r="N150">
        <f t="shared" si="38"/>
        <v>5.443520655501715E-2</v>
      </c>
      <c r="O150">
        <f t="shared" si="38"/>
        <v>1.5384918839479456E-2</v>
      </c>
      <c r="P150">
        <f t="shared" si="38"/>
        <v>2.4887715507778883E-2</v>
      </c>
      <c r="Q150">
        <f t="shared" si="38"/>
        <v>0.14953173397096384</v>
      </c>
      <c r="R150">
        <f t="shared" si="38"/>
        <v>9.5310179804324935E-2</v>
      </c>
      <c r="S150">
        <f t="shared" si="38"/>
        <v>6.9958588606910468E-2</v>
      </c>
      <c r="T150">
        <f t="shared" si="38"/>
        <v>-5.2493558861437901E-3</v>
      </c>
      <c r="U150">
        <f t="shared" si="38"/>
        <v>9.4362761448284885E-2</v>
      </c>
      <c r="V150">
        <f t="shared" si="38"/>
        <v>2.7249642447375322E-2</v>
      </c>
      <c r="W150">
        <f t="shared" si="38"/>
        <v>6.7536206990487277E-2</v>
      </c>
      <c r="X150">
        <f t="shared" si="38"/>
        <v>0.10451269873548671</v>
      </c>
      <c r="Y150">
        <f t="shared" si="38"/>
        <v>3.4098334280734104E-2</v>
      </c>
      <c r="Z150">
        <f t="shared" si="38"/>
        <v>4.9596941139371978E-2</v>
      </c>
      <c r="AA150">
        <f t="shared" si="38"/>
        <v>1.9231361927887592E-2</v>
      </c>
      <c r="AB150">
        <f t="shared" si="38"/>
        <v>4.5211114924462899E-2</v>
      </c>
      <c r="AC150">
        <f t="shared" si="38"/>
        <v>7.6961041136128186E-2</v>
      </c>
      <c r="AD150">
        <f t="shared" si="38"/>
        <v>8.076135664445859E-2</v>
      </c>
      <c r="AE150">
        <f t="shared" si="38"/>
        <v>5.5059777183027389E-2</v>
      </c>
      <c r="AF150">
        <f t="shared" si="38"/>
        <v>4.8474756502410898E-2</v>
      </c>
      <c r="AG150">
        <f t="shared" si="38"/>
        <v>2.9156584291455487E-2</v>
      </c>
      <c r="AH150">
        <f t="shared" si="38"/>
        <v>-1.9048194970694474E-2</v>
      </c>
      <c r="AI150">
        <f t="shared" si="38"/>
        <v>3.5647338730237697E-2</v>
      </c>
      <c r="AJ150">
        <f t="shared" si="38"/>
        <v>9.5310179804324935E-2</v>
      </c>
      <c r="AK150">
        <f t="shared" si="38"/>
        <v>6.0888369675012391E-2</v>
      </c>
      <c r="AL150">
        <f t="shared" si="38"/>
        <v>3.6367644170874791E-2</v>
      </c>
      <c r="AM150">
        <f t="shared" si="38"/>
        <v>4.08219945202552E-2</v>
      </c>
      <c r="AN150">
        <f t="shared" si="38"/>
        <v>-3.7426405519116912E-2</v>
      </c>
      <c r="AO150">
        <f t="shared" si="38"/>
        <v>0.13720112151348496</v>
      </c>
      <c r="AP150">
        <f t="shared" si="38"/>
        <v>4.3995911717336599E-2</v>
      </c>
      <c r="AQ150">
        <f t="shared" si="38"/>
        <v>4.7856021177635141E-2</v>
      </c>
      <c r="AR150">
        <f t="shared" si="38"/>
        <v>0.11060987154397002</v>
      </c>
      <c r="AS150">
        <f t="shared" si="38"/>
        <v>0.16362942378180192</v>
      </c>
      <c r="AT150">
        <f t="shared" si="38"/>
        <v>4.600890793469533E-2</v>
      </c>
    </row>
    <row r="151" spans="1:46">
      <c r="A151" s="6">
        <v>42</v>
      </c>
      <c r="B151" s="11">
        <v>40936</v>
      </c>
      <c r="C151">
        <f t="shared" ref="C151:AT151" si="39">LN(C97/C96)</f>
        <v>6.1035890586369088E-2</v>
      </c>
      <c r="D151">
        <f t="shared" si="39"/>
        <v>0.14609261849749589</v>
      </c>
      <c r="E151">
        <f t="shared" si="39"/>
        <v>3.2840752011900187E-3</v>
      </c>
      <c r="F151">
        <f t="shared" si="39"/>
        <v>-3.7740327982847086E-2</v>
      </c>
      <c r="G151">
        <f t="shared" si="39"/>
        <v>1.6349138001529411E-2</v>
      </c>
      <c r="H151">
        <f t="shared" si="39"/>
        <v>-4.5146803545265827E-3</v>
      </c>
      <c r="I151">
        <f t="shared" si="39"/>
        <v>9.8663287099893623E-2</v>
      </c>
      <c r="J151">
        <f t="shared" si="39"/>
        <v>-7.9587437918347437E-2</v>
      </c>
      <c r="K151">
        <f t="shared" si="39"/>
        <v>-1.2685159527315687E-2</v>
      </c>
      <c r="L151">
        <f t="shared" si="39"/>
        <v>1.0638398205055797E-2</v>
      </c>
      <c r="M151">
        <f t="shared" si="39"/>
        <v>4.6162041763162624E-2</v>
      </c>
      <c r="N151">
        <f t="shared" si="39"/>
        <v>2.6145280104322207E-2</v>
      </c>
      <c r="O151">
        <f t="shared" si="39"/>
        <v>6.6445099408152755E-2</v>
      </c>
      <c r="P151">
        <f t="shared" si="39"/>
        <v>8.8440969799224292E-2</v>
      </c>
      <c r="Q151">
        <f t="shared" si="39"/>
        <v>-4.7402238894583906E-2</v>
      </c>
      <c r="R151">
        <f t="shared" si="39"/>
        <v>-3.9740328649514108E-2</v>
      </c>
      <c r="S151">
        <f t="shared" si="39"/>
        <v>-2.7398974188114388E-2</v>
      </c>
      <c r="T151">
        <f t="shared" si="39"/>
        <v>-2.6668247082161294E-2</v>
      </c>
      <c r="U151">
        <f t="shared" si="39"/>
        <v>5.9787918378973431E-2</v>
      </c>
      <c r="V151">
        <f t="shared" si="39"/>
        <v>-7.2455079215422227E-2</v>
      </c>
      <c r="W151">
        <f t="shared" si="39"/>
        <v>3.2131278182793196E-2</v>
      </c>
      <c r="X151">
        <f t="shared" si="39"/>
        <v>0.10153641921942282</v>
      </c>
      <c r="Y151">
        <f t="shared" si="39"/>
        <v>1.3461060502565342E-2</v>
      </c>
      <c r="Z151">
        <f t="shared" si="39"/>
        <v>4.7252884850545511E-2</v>
      </c>
      <c r="AA151">
        <f t="shared" si="39"/>
        <v>7.3427468554817146E-2</v>
      </c>
      <c r="AB151">
        <f t="shared" si="39"/>
        <v>3.5700848799698925E-2</v>
      </c>
      <c r="AC151">
        <f t="shared" si="39"/>
        <v>1.2270092591814401E-2</v>
      </c>
      <c r="AD151">
        <f t="shared" si="39"/>
        <v>0.19516969927180358</v>
      </c>
      <c r="AE151">
        <f t="shared" si="39"/>
        <v>5.500662951221158E-2</v>
      </c>
      <c r="AF151">
        <f t="shared" si="39"/>
        <v>6.1181156475081162E-2</v>
      </c>
      <c r="AG151">
        <f t="shared" si="39"/>
        <v>5.7306747089850745E-3</v>
      </c>
      <c r="AH151">
        <f t="shared" si="39"/>
        <v>8.887928947403434E-2</v>
      </c>
      <c r="AI151">
        <f t="shared" si="39"/>
        <v>7.7519768043179237E-3</v>
      </c>
      <c r="AJ151">
        <f t="shared" si="39"/>
        <v>4.6520015634892907E-2</v>
      </c>
      <c r="AK151">
        <f t="shared" si="39"/>
        <v>6.1368946376292019E-2</v>
      </c>
      <c r="AL151">
        <f t="shared" si="39"/>
        <v>6.8992871486951421E-2</v>
      </c>
      <c r="AM151">
        <f t="shared" si="39"/>
        <v>0.14410034397375687</v>
      </c>
      <c r="AN151">
        <f t="shared" si="39"/>
        <v>6.9557683701910192E-2</v>
      </c>
      <c r="AO151">
        <f t="shared" si="39"/>
        <v>1.6949558313773205E-2</v>
      </c>
      <c r="AP151">
        <f t="shared" si="39"/>
        <v>0.12483050886452922</v>
      </c>
      <c r="AQ151">
        <f t="shared" si="39"/>
        <v>-2.8437935320533514E-2</v>
      </c>
      <c r="AR151">
        <f t="shared" si="39"/>
        <v>0.11370258697522137</v>
      </c>
      <c r="AS151">
        <f t="shared" si="39"/>
        <v>2.4845998586530804E-2</v>
      </c>
      <c r="AT151">
        <f t="shared" si="39"/>
        <v>4.1130589730281344E-2</v>
      </c>
    </row>
    <row r="152" spans="1:46">
      <c r="A152" s="6">
        <v>43</v>
      </c>
      <c r="B152" s="11">
        <v>40967</v>
      </c>
      <c r="C152">
        <f t="shared" ref="C152:AT152" si="40">LN(C98/C97)</f>
        <v>3.2365284502031716E-2</v>
      </c>
      <c r="D152">
        <f t="shared" si="40"/>
        <v>0</v>
      </c>
      <c r="E152">
        <f t="shared" si="40"/>
        <v>0.14898513652636283</v>
      </c>
      <c r="F152">
        <f t="shared" si="40"/>
        <v>-2.9270382300113224E-2</v>
      </c>
      <c r="G152">
        <f t="shared" si="40"/>
        <v>5.2643733485421881E-2</v>
      </c>
      <c r="H152">
        <f t="shared" si="40"/>
        <v>9.9005523775448911E-2</v>
      </c>
      <c r="I152">
        <f t="shared" si="40"/>
        <v>8.513304084516618E-2</v>
      </c>
      <c r="J152">
        <f t="shared" si="40"/>
        <v>5.1884835369011721E-2</v>
      </c>
      <c r="K152">
        <f t="shared" si="40"/>
        <v>0.26726223344303818</v>
      </c>
      <c r="L152">
        <f t="shared" si="40"/>
        <v>-2.6811257450656815E-2</v>
      </c>
      <c r="M152">
        <f t="shared" si="40"/>
        <v>2.2305757514298186E-2</v>
      </c>
      <c r="N152">
        <f t="shared" si="40"/>
        <v>6.8562671437296677E-2</v>
      </c>
      <c r="O152">
        <f t="shared" si="40"/>
        <v>3.5091319811270193E-2</v>
      </c>
      <c r="P152">
        <f t="shared" si="40"/>
        <v>0.13758566295256333</v>
      </c>
      <c r="Q152">
        <f t="shared" si="40"/>
        <v>9.7073848691821549E-2</v>
      </c>
      <c r="R152">
        <f t="shared" si="40"/>
        <v>2.139118998131756E-2</v>
      </c>
      <c r="S152">
        <f t="shared" si="40"/>
        <v>4.6189458562944583E-3</v>
      </c>
      <c r="T152">
        <f t="shared" si="40"/>
        <v>0.15954152846213474</v>
      </c>
      <c r="U152">
        <f t="shared" si="40"/>
        <v>5.2185753170570039E-2</v>
      </c>
      <c r="V152">
        <f t="shared" si="40"/>
        <v>0.1197079640659679</v>
      </c>
      <c r="W152">
        <f t="shared" si="40"/>
        <v>0.13649143425299951</v>
      </c>
      <c r="X152">
        <f t="shared" si="40"/>
        <v>-6.9204428445737952E-3</v>
      </c>
      <c r="Y152">
        <f t="shared" si="40"/>
        <v>0.12425201889528248</v>
      </c>
      <c r="Z152">
        <f t="shared" si="40"/>
        <v>3.7740327982847113E-2</v>
      </c>
      <c r="AA152">
        <f t="shared" si="40"/>
        <v>3.4786116085415604E-2</v>
      </c>
      <c r="AB152">
        <f t="shared" si="40"/>
        <v>8.1863870078172946E-2</v>
      </c>
      <c r="AC152">
        <f t="shared" si="40"/>
        <v>-2.4692612590371411E-2</v>
      </c>
      <c r="AD152">
        <f t="shared" si="40"/>
        <v>-2.1506205220963505E-2</v>
      </c>
      <c r="AE152">
        <f t="shared" si="40"/>
        <v>3.3244058579154433E-2</v>
      </c>
      <c r="AF152">
        <f t="shared" si="40"/>
        <v>6.602110109779398E-2</v>
      </c>
      <c r="AG152">
        <f t="shared" si="40"/>
        <v>-2.8987536873252298E-2</v>
      </c>
      <c r="AH152">
        <f t="shared" si="40"/>
        <v>3.7414435850257631E-2</v>
      </c>
      <c r="AI152">
        <f t="shared" si="40"/>
        <v>0.13014729464028202</v>
      </c>
      <c r="AJ152">
        <f t="shared" si="40"/>
        <v>4.4451762570833796E-2</v>
      </c>
      <c r="AK152">
        <f t="shared" si="40"/>
        <v>0.17435338714477774</v>
      </c>
      <c r="AL152">
        <f t="shared" si="40"/>
        <v>-1.1173300598125189E-2</v>
      </c>
      <c r="AM152">
        <f t="shared" si="40"/>
        <v>7.1011035643188697E-2</v>
      </c>
      <c r="AN152">
        <f t="shared" si="40"/>
        <v>0.1770375286473494</v>
      </c>
      <c r="AO152">
        <f t="shared" si="40"/>
        <v>0</v>
      </c>
      <c r="AP152">
        <f t="shared" si="40"/>
        <v>5.1607153692634973E-2</v>
      </c>
      <c r="AQ152">
        <f t="shared" si="40"/>
        <v>3.7740327982847113E-2</v>
      </c>
      <c r="AR152">
        <f t="shared" si="40"/>
        <v>-7.2671190297359037E-2</v>
      </c>
      <c r="AS152">
        <f t="shared" si="40"/>
        <v>5.3744276006690829E-2</v>
      </c>
      <c r="AT152">
        <f t="shared" si="40"/>
        <v>7.1202664527613604E-2</v>
      </c>
    </row>
    <row r="153" spans="1:46">
      <c r="A153" s="6">
        <v>44</v>
      </c>
      <c r="B153" s="11">
        <v>40996</v>
      </c>
      <c r="C153">
        <f t="shared" ref="C153:AT153" si="41">LN(C99/C98)</f>
        <v>0.16140365813227389</v>
      </c>
      <c r="D153">
        <f t="shared" si="41"/>
        <v>0.11454154173221241</v>
      </c>
      <c r="E153">
        <f t="shared" si="41"/>
        <v>5.495888428075741E-2</v>
      </c>
      <c r="F153">
        <f t="shared" si="41"/>
        <v>0.149898370088728</v>
      </c>
      <c r="G153">
        <f t="shared" si="41"/>
        <v>0.10689779497671278</v>
      </c>
      <c r="H153">
        <f t="shared" si="41"/>
        <v>0.1196028723733694</v>
      </c>
      <c r="I153">
        <f t="shared" si="41"/>
        <v>-4.4311046324911021E-2</v>
      </c>
      <c r="J153">
        <f t="shared" si="41"/>
        <v>0.1264841471091197</v>
      </c>
      <c r="K153">
        <f t="shared" si="41"/>
        <v>0.10796298947540804</v>
      </c>
      <c r="L153">
        <f t="shared" si="41"/>
        <v>0.16034265007517948</v>
      </c>
      <c r="M153">
        <f t="shared" si="41"/>
        <v>3.6105004642116356E-2</v>
      </c>
      <c r="N153">
        <f t="shared" si="41"/>
        <v>0.11912082849804341</v>
      </c>
      <c r="O153">
        <f t="shared" si="41"/>
        <v>6.8728792877620504E-3</v>
      </c>
      <c r="P153">
        <f t="shared" si="41"/>
        <v>1.5441937477462182E-2</v>
      </c>
      <c r="Q153">
        <f t="shared" si="41"/>
        <v>0.14530106455027575</v>
      </c>
      <c r="R153">
        <f t="shared" si="41"/>
        <v>-1.3315775975772175E-2</v>
      </c>
      <c r="S153">
        <f t="shared" si="41"/>
        <v>3.174869831458027E-2</v>
      </c>
      <c r="T153">
        <f t="shared" si="41"/>
        <v>1.3730192811902037E-2</v>
      </c>
      <c r="U153">
        <f t="shared" si="41"/>
        <v>0</v>
      </c>
      <c r="V153">
        <f t="shared" si="41"/>
        <v>-0.13133600206108698</v>
      </c>
      <c r="W153">
        <f t="shared" si="41"/>
        <v>5.6966824606677451E-2</v>
      </c>
      <c r="X153">
        <f t="shared" si="41"/>
        <v>-6.9686693160933158E-3</v>
      </c>
      <c r="Y153">
        <f t="shared" si="41"/>
        <v>4.0200297266783674E-2</v>
      </c>
      <c r="Z153">
        <f t="shared" si="41"/>
        <v>4.3485111939738891E-2</v>
      </c>
      <c r="AA153">
        <f t="shared" si="41"/>
        <v>-2.5975486403260677E-2</v>
      </c>
      <c r="AB153">
        <f t="shared" si="41"/>
        <v>0.1407107990741126</v>
      </c>
      <c r="AC153">
        <f t="shared" si="41"/>
        <v>-6.2696130135953742E-3</v>
      </c>
      <c r="AD153">
        <f t="shared" si="41"/>
        <v>9.6626835689071502E-2</v>
      </c>
      <c r="AE153">
        <f t="shared" si="41"/>
        <v>-2.4828861653869997E-2</v>
      </c>
      <c r="AF153">
        <f t="shared" si="41"/>
        <v>-2.7816429618768026E-3</v>
      </c>
      <c r="AG153">
        <f t="shared" si="41"/>
        <v>-2.3810648693718559E-2</v>
      </c>
      <c r="AH153">
        <f t="shared" si="41"/>
        <v>1.4025475354504458E-2</v>
      </c>
      <c r="AI153">
        <f t="shared" si="41"/>
        <v>2.6757449169549332E-2</v>
      </c>
      <c r="AJ153">
        <f t="shared" si="41"/>
        <v>0.14336431354076151</v>
      </c>
      <c r="AK153">
        <f t="shared" si="41"/>
        <v>0.16833531481921474</v>
      </c>
      <c r="AL153">
        <f t="shared" si="41"/>
        <v>-1.1299555253933394E-2</v>
      </c>
      <c r="AM153">
        <f t="shared" si="41"/>
        <v>4.7252884850545511E-2</v>
      </c>
      <c r="AN153">
        <f t="shared" si="41"/>
        <v>-3.7103750203377084E-2</v>
      </c>
      <c r="AO153">
        <f t="shared" si="41"/>
        <v>-8.4388686458645949E-3</v>
      </c>
      <c r="AP153">
        <f t="shared" si="41"/>
        <v>1.07961209797021E-2</v>
      </c>
      <c r="AQ153">
        <f t="shared" si="41"/>
        <v>0.1930660960769319</v>
      </c>
      <c r="AR153">
        <f t="shared" si="41"/>
        <v>1.0000083334583399E-2</v>
      </c>
      <c r="AS153">
        <f t="shared" si="41"/>
        <v>3.4289073478632165E-2</v>
      </c>
      <c r="AT153">
        <f t="shared" si="41"/>
        <v>5.0481391135933147E-2</v>
      </c>
    </row>
    <row r="154" spans="1:46">
      <c r="A154" s="6">
        <v>45</v>
      </c>
      <c r="B154" s="11">
        <v>41027</v>
      </c>
      <c r="C154">
        <f t="shared" ref="C154:AT154" si="42">LN(C100/C99)</f>
        <v>-1.6393809775676383E-2</v>
      </c>
      <c r="D154">
        <f t="shared" si="42"/>
        <v>4.6520015634892907E-2</v>
      </c>
      <c r="E154">
        <f t="shared" si="42"/>
        <v>-5.3619431413853991E-3</v>
      </c>
      <c r="F154">
        <f t="shared" si="42"/>
        <v>4.4451762570833796E-2</v>
      </c>
      <c r="G154">
        <f t="shared" si="42"/>
        <v>6.6840018125850442E-2</v>
      </c>
      <c r="H154">
        <f t="shared" si="42"/>
        <v>0</v>
      </c>
      <c r="I154">
        <f t="shared" si="42"/>
        <v>-0.10572016320710843</v>
      </c>
      <c r="J154">
        <f t="shared" si="42"/>
        <v>2.9270382300113237E-2</v>
      </c>
      <c r="K154">
        <f t="shared" si="42"/>
        <v>0.10536051565782635</v>
      </c>
      <c r="L154">
        <f t="shared" si="42"/>
        <v>0.12597980286056201</v>
      </c>
      <c r="M154">
        <f t="shared" si="42"/>
        <v>7.0671672230923528E-3</v>
      </c>
      <c r="N154">
        <f t="shared" si="42"/>
        <v>4.7006042375930576E-2</v>
      </c>
      <c r="O154">
        <f t="shared" si="42"/>
        <v>0.11014357909842591</v>
      </c>
      <c r="P154">
        <f t="shared" si="42"/>
        <v>0.13241983422033923</v>
      </c>
      <c r="Q154">
        <f t="shared" si="42"/>
        <v>-6.4919546099315606E-2</v>
      </c>
      <c r="R154">
        <f t="shared" si="42"/>
        <v>4.9683420146647027E-2</v>
      </c>
      <c r="S154">
        <f t="shared" si="42"/>
        <v>0.11380688727674394</v>
      </c>
      <c r="T154">
        <f t="shared" si="42"/>
        <v>4.5351551653913628E-3</v>
      </c>
      <c r="U154">
        <f t="shared" si="42"/>
        <v>-7.9336742236520957E-2</v>
      </c>
      <c r="V154">
        <f t="shared" si="42"/>
        <v>6.7822596338761088E-2</v>
      </c>
      <c r="W154">
        <f t="shared" si="42"/>
        <v>9.7245498919947809E-3</v>
      </c>
      <c r="X154">
        <f t="shared" si="42"/>
        <v>-3.559094510270263E-2</v>
      </c>
      <c r="Y154">
        <f t="shared" si="42"/>
        <v>-1.1408109313961835E-2</v>
      </c>
      <c r="Z154">
        <f t="shared" si="42"/>
        <v>0.12641392485565872</v>
      </c>
      <c r="AA154">
        <f t="shared" si="42"/>
        <v>1.7391742711869239E-2</v>
      </c>
      <c r="AB154">
        <f t="shared" si="42"/>
        <v>6.7474268309761359E-2</v>
      </c>
      <c r="AC154">
        <f t="shared" si="42"/>
        <v>6.269613013595395E-3</v>
      </c>
      <c r="AD154">
        <f t="shared" si="42"/>
        <v>1.3072081567352921E-2</v>
      </c>
      <c r="AE154">
        <f t="shared" si="42"/>
        <v>-2.2599831917240919E-2</v>
      </c>
      <c r="AF154">
        <f t="shared" si="42"/>
        <v>-4.2680731114880556E-2</v>
      </c>
      <c r="AG154">
        <f t="shared" si="42"/>
        <v>1.197619104671562E-2</v>
      </c>
      <c r="AH154">
        <f t="shared" si="42"/>
        <v>-3.6883613430554622E-2</v>
      </c>
      <c r="AI154">
        <f t="shared" si="42"/>
        <v>5.4588190284402996E-2</v>
      </c>
      <c r="AJ154">
        <f t="shared" si="42"/>
        <v>1.3605652055778678E-2</v>
      </c>
      <c r="AK154">
        <f t="shared" si="42"/>
        <v>5.4808236494994951E-2</v>
      </c>
      <c r="AL154">
        <f t="shared" si="42"/>
        <v>-4.6520015634892928E-2</v>
      </c>
      <c r="AM154">
        <f t="shared" si="42"/>
        <v>2.843793532053341E-2</v>
      </c>
      <c r="AN154">
        <f t="shared" si="42"/>
        <v>-7.4901308173117714E-2</v>
      </c>
      <c r="AO154">
        <f t="shared" si="42"/>
        <v>1.6807118316381191E-2</v>
      </c>
      <c r="AP154">
        <f t="shared" si="42"/>
        <v>9.2115288907805529E-2</v>
      </c>
      <c r="AQ154">
        <f t="shared" si="42"/>
        <v>-5.4915757596114653E-2</v>
      </c>
      <c r="AR154">
        <f t="shared" si="42"/>
        <v>-5.1031480012445875E-2</v>
      </c>
      <c r="AS154">
        <f t="shared" si="42"/>
        <v>-5.1884835369011686E-2</v>
      </c>
      <c r="AT154">
        <f t="shared" si="42"/>
        <v>7.0604020301557582E-4</v>
      </c>
    </row>
    <row r="155" spans="1:46">
      <c r="A155" s="6">
        <v>46</v>
      </c>
      <c r="B155" s="11">
        <v>41057</v>
      </c>
      <c r="C155">
        <f t="shared" ref="C155:AT155" si="43">LN(C101/C100)</f>
        <v>2.4491020008295696E-2</v>
      </c>
      <c r="D155">
        <f t="shared" si="43"/>
        <v>-8.1765954696567597E-2</v>
      </c>
      <c r="E155">
        <f t="shared" si="43"/>
        <v>-3.0015895940265609E-2</v>
      </c>
      <c r="F155">
        <f t="shared" si="43"/>
        <v>-1.3680103904080154E-2</v>
      </c>
      <c r="G155">
        <f t="shared" si="43"/>
        <v>-5.3109825313948408E-2</v>
      </c>
      <c r="H155">
        <f t="shared" si="43"/>
        <v>2.6907452919924402E-2</v>
      </c>
      <c r="I155">
        <f t="shared" si="43"/>
        <v>-0.17658266012493648</v>
      </c>
      <c r="J155">
        <f t="shared" si="43"/>
        <v>-2.9270382300113224E-2</v>
      </c>
      <c r="K155">
        <f t="shared" si="43"/>
        <v>0.12825433552367885</v>
      </c>
      <c r="L155">
        <f t="shared" si="43"/>
        <v>3.6076056473809591E-2</v>
      </c>
      <c r="M155">
        <f t="shared" si="43"/>
        <v>-0.11954515064978269</v>
      </c>
      <c r="N155">
        <f t="shared" si="43"/>
        <v>-4.1672696400568074E-2</v>
      </c>
      <c r="O155">
        <f t="shared" si="43"/>
        <v>-4.3894193557225264E-2</v>
      </c>
      <c r="P155">
        <f t="shared" si="43"/>
        <v>-4.1101675685551918E-2</v>
      </c>
      <c r="Q155">
        <f t="shared" si="43"/>
        <v>-0.12543418239190329</v>
      </c>
      <c r="R155">
        <f t="shared" si="43"/>
        <v>1.7699577099400857E-2</v>
      </c>
      <c r="S155">
        <f t="shared" si="43"/>
        <v>-1.2024192966801701E-2</v>
      </c>
      <c r="T155">
        <f t="shared" si="43"/>
        <v>-0.10485787679326052</v>
      </c>
      <c r="U155">
        <f t="shared" si="43"/>
        <v>-0.1587483890758879</v>
      </c>
      <c r="V155">
        <f t="shared" si="43"/>
        <v>-0.10354067894084044</v>
      </c>
      <c r="W155">
        <f t="shared" si="43"/>
        <v>-3.6128724088505537E-2</v>
      </c>
      <c r="X155">
        <f t="shared" si="43"/>
        <v>-7.5223421237587518E-2</v>
      </c>
      <c r="Y155">
        <f t="shared" si="43"/>
        <v>-0.1404566280578371</v>
      </c>
      <c r="Z155">
        <f t="shared" si="43"/>
        <v>-5.789397841890262E-2</v>
      </c>
      <c r="AA155">
        <f t="shared" si="43"/>
        <v>-2.6202372394024072E-2</v>
      </c>
      <c r="AB155">
        <f t="shared" si="43"/>
        <v>-2.1506205220963505E-2</v>
      </c>
      <c r="AC155">
        <f t="shared" si="43"/>
        <v>-7.7961541469711806E-2</v>
      </c>
      <c r="AD155">
        <f t="shared" si="43"/>
        <v>-0.10247866928293738</v>
      </c>
      <c r="AE155">
        <f t="shared" si="43"/>
        <v>-0.1117299639433062</v>
      </c>
      <c r="AF155">
        <f t="shared" si="43"/>
        <v>-0.12361395596717664</v>
      </c>
      <c r="AG155">
        <f t="shared" si="43"/>
        <v>-3.6367644170874833E-2</v>
      </c>
      <c r="AH155">
        <f t="shared" si="43"/>
        <v>-3.8296285077280438E-2</v>
      </c>
      <c r="AI155">
        <f t="shared" si="43"/>
        <v>-7.4588856991072636E-2</v>
      </c>
      <c r="AJ155">
        <f t="shared" si="43"/>
        <v>-6.2738340633423359E-2</v>
      </c>
      <c r="AK155">
        <f t="shared" si="43"/>
        <v>-5.199529511838033E-2</v>
      </c>
      <c r="AL155">
        <f t="shared" si="43"/>
        <v>-6.1368946376292012E-2</v>
      </c>
      <c r="AM155">
        <f t="shared" si="43"/>
        <v>-0.21848153820839847</v>
      </c>
      <c r="AN155">
        <f t="shared" si="43"/>
        <v>-0.21852460545791522</v>
      </c>
      <c r="AO155">
        <f t="shared" si="43"/>
        <v>-3.3901551675681339E-2</v>
      </c>
      <c r="AP155">
        <f t="shared" si="43"/>
        <v>-2.0906684819313712E-2</v>
      </c>
      <c r="AQ155">
        <f t="shared" si="43"/>
        <v>-0.11980119981262065</v>
      </c>
      <c r="AR155">
        <f t="shared" si="43"/>
        <v>-0.11060987154397003</v>
      </c>
      <c r="AS155">
        <f t="shared" si="43"/>
        <v>-0.11261887810814913</v>
      </c>
      <c r="AT155">
        <f t="shared" si="43"/>
        <v>-7.1107437287652314E-2</v>
      </c>
    </row>
    <row r="156" spans="1:46">
      <c r="A156" s="6">
        <v>47</v>
      </c>
      <c r="B156" s="11">
        <v>41088</v>
      </c>
      <c r="C156">
        <f t="shared" ref="C156:AT156" si="44">LN(C102/C101)</f>
        <v>0</v>
      </c>
      <c r="D156">
        <f t="shared" si="44"/>
        <v>7.3467151881872542E-2</v>
      </c>
      <c r="E156">
        <f t="shared" si="44"/>
        <v>3.8048067637529964E-2</v>
      </c>
      <c r="F156">
        <f t="shared" si="44"/>
        <v>9.4558582625012572E-2</v>
      </c>
      <c r="G156">
        <f t="shared" si="44"/>
        <v>8.2836005579148983E-2</v>
      </c>
      <c r="H156">
        <f t="shared" si="44"/>
        <v>3.4786116085415604E-2</v>
      </c>
      <c r="I156">
        <f t="shared" si="44"/>
        <v>-6.1966723749199738E-2</v>
      </c>
      <c r="J156">
        <f t="shared" si="44"/>
        <v>6.237033072645809E-2</v>
      </c>
      <c r="K156">
        <f t="shared" si="44"/>
        <v>-1.3986241974739839E-2</v>
      </c>
      <c r="L156">
        <f t="shared" si="44"/>
        <v>0.12214794874108452</v>
      </c>
      <c r="M156">
        <f t="shared" si="44"/>
        <v>3.125254350410453E-2</v>
      </c>
      <c r="N156">
        <f t="shared" si="44"/>
        <v>-1.0695289116747919E-2</v>
      </c>
      <c r="O156">
        <f t="shared" si="44"/>
        <v>-1.2903404835907841E-2</v>
      </c>
      <c r="P156">
        <f t="shared" si="44"/>
        <v>2.7587956518828963E-2</v>
      </c>
      <c r="Q156">
        <f t="shared" si="44"/>
        <v>-1.8605187831034358E-2</v>
      </c>
      <c r="R156">
        <f t="shared" si="44"/>
        <v>0.10686314554236125</v>
      </c>
      <c r="S156">
        <f t="shared" si="44"/>
        <v>0</v>
      </c>
      <c r="T156">
        <f t="shared" si="44"/>
        <v>-4.1031396677862354E-2</v>
      </c>
      <c r="U156">
        <f t="shared" si="44"/>
        <v>-4.3963123421116058E-2</v>
      </c>
      <c r="V156">
        <f t="shared" si="44"/>
        <v>-7.5507552508145059E-2</v>
      </c>
      <c r="W156">
        <f t="shared" si="44"/>
        <v>8.0299942401642913E-2</v>
      </c>
      <c r="X156">
        <f t="shared" si="44"/>
        <v>-1.5748356968139282E-2</v>
      </c>
      <c r="Y156">
        <f t="shared" si="44"/>
        <v>3.8846451647054733E-2</v>
      </c>
      <c r="Z156">
        <f t="shared" si="44"/>
        <v>4.531519621204249E-2</v>
      </c>
      <c r="AA156">
        <f t="shared" si="44"/>
        <v>0</v>
      </c>
      <c r="AB156">
        <f t="shared" si="44"/>
        <v>1.4388737452099452E-2</v>
      </c>
      <c r="AC156">
        <f t="shared" si="44"/>
        <v>-1.3605652055778709E-2</v>
      </c>
      <c r="AD156">
        <f t="shared" si="44"/>
        <v>0.12177187221761618</v>
      </c>
      <c r="AE156">
        <f t="shared" si="44"/>
        <v>7.6842704942865603E-2</v>
      </c>
      <c r="AF156">
        <f t="shared" si="44"/>
        <v>5.1293294387550481E-2</v>
      </c>
      <c r="AG156">
        <f t="shared" si="44"/>
        <v>5.9898141581069014E-2</v>
      </c>
      <c r="AH156">
        <f t="shared" si="44"/>
        <v>-5.5569851154810765E-2</v>
      </c>
      <c r="AI156">
        <f t="shared" si="44"/>
        <v>8.0819406741708635E-2</v>
      </c>
      <c r="AJ156">
        <f t="shared" si="44"/>
        <v>4.5702153480855379E-2</v>
      </c>
      <c r="AK156">
        <f t="shared" si="44"/>
        <v>8.3916576362483807E-3</v>
      </c>
      <c r="AL156">
        <f t="shared" si="44"/>
        <v>0</v>
      </c>
      <c r="AM156">
        <f t="shared" si="44"/>
        <v>-4.662013105811413E-3</v>
      </c>
      <c r="AN156">
        <f t="shared" si="44"/>
        <v>5.8181955382735892E-2</v>
      </c>
      <c r="AO156">
        <f t="shared" si="44"/>
        <v>-7.1458963982144977E-2</v>
      </c>
      <c r="AP156">
        <f t="shared" si="44"/>
        <v>1.398624197473987E-2</v>
      </c>
      <c r="AQ156">
        <f t="shared" si="44"/>
        <v>2.6907452919924402E-2</v>
      </c>
      <c r="AR156">
        <f t="shared" si="44"/>
        <v>-6.6489741268832975E-2</v>
      </c>
      <c r="AS156">
        <f t="shared" si="44"/>
        <v>6.6006840313520927E-3</v>
      </c>
      <c r="AT156">
        <f t="shared" si="44"/>
        <v>2.7726620136836605E-2</v>
      </c>
    </row>
    <row r="157" spans="1:46">
      <c r="A157" s="6">
        <v>48</v>
      </c>
      <c r="B157" s="11">
        <v>41118</v>
      </c>
      <c r="C157">
        <f t="shared" ref="C157:AT157" si="45">LN(C103/C102)</f>
        <v>7.2570692834835374E-2</v>
      </c>
      <c r="D157">
        <f t="shared" si="45"/>
        <v>8.3881483980702026E-2</v>
      </c>
      <c r="E157">
        <f t="shared" si="45"/>
        <v>1.5873349156290163E-2</v>
      </c>
      <c r="F157">
        <f t="shared" si="45"/>
        <v>-1.7699577099400975E-2</v>
      </c>
      <c r="G157">
        <f t="shared" si="45"/>
        <v>0.14935738125497858</v>
      </c>
      <c r="H157">
        <f t="shared" si="45"/>
        <v>8.2013151660835074E-2</v>
      </c>
      <c r="I157">
        <f t="shared" si="45"/>
        <v>-9.5766905092008414E-2</v>
      </c>
      <c r="J157">
        <f t="shared" si="45"/>
        <v>3.653374333245607E-2</v>
      </c>
      <c r="K157">
        <f t="shared" si="45"/>
        <v>-0.18232155679395459</v>
      </c>
      <c r="L157">
        <f t="shared" si="45"/>
        <v>3.0877238564439229E-2</v>
      </c>
      <c r="M157">
        <f t="shared" si="45"/>
        <v>0</v>
      </c>
      <c r="N157">
        <f t="shared" si="45"/>
        <v>4.2111485350126848E-2</v>
      </c>
      <c r="O157">
        <f t="shared" si="45"/>
        <v>-0.1694181519580468</v>
      </c>
      <c r="P157">
        <f t="shared" si="45"/>
        <v>-0.10008345855698253</v>
      </c>
      <c r="Q157">
        <f t="shared" si="45"/>
        <v>8.9746287856275475E-2</v>
      </c>
      <c r="R157">
        <f t="shared" si="45"/>
        <v>-3.6701366850427929E-2</v>
      </c>
      <c r="S157">
        <f t="shared" si="45"/>
        <v>-2.4491020008295755E-2</v>
      </c>
      <c r="T157">
        <f t="shared" si="45"/>
        <v>1.5584731016698111E-2</v>
      </c>
      <c r="U157">
        <f t="shared" si="45"/>
        <v>-5.6338177182560199E-3</v>
      </c>
      <c r="V157">
        <f t="shared" si="45"/>
        <v>2.5807883955872721E-2</v>
      </c>
      <c r="W157">
        <f t="shared" si="45"/>
        <v>2.7398974188114347E-2</v>
      </c>
      <c r="X157">
        <f t="shared" si="45"/>
        <v>-4.0491361354736875E-2</v>
      </c>
      <c r="Y157">
        <f t="shared" si="45"/>
        <v>5.99801864855363E-3</v>
      </c>
      <c r="Z157">
        <f t="shared" si="45"/>
        <v>-2.564243061333767E-2</v>
      </c>
      <c r="AA157">
        <f t="shared" si="45"/>
        <v>1.7544309650909525E-2</v>
      </c>
      <c r="AB157">
        <f t="shared" si="45"/>
        <v>0.10821358464023279</v>
      </c>
      <c r="AC157">
        <f t="shared" si="45"/>
        <v>-2.0761991448429128E-2</v>
      </c>
      <c r="AD157">
        <f t="shared" si="45"/>
        <v>0.14776088172848725</v>
      </c>
      <c r="AE157">
        <f t="shared" si="45"/>
        <v>-9.9460793530638053E-2</v>
      </c>
      <c r="AF157">
        <f t="shared" si="45"/>
        <v>6.2305497506361628E-3</v>
      </c>
      <c r="AG157">
        <f t="shared" si="45"/>
        <v>3.9891329027302025E-2</v>
      </c>
      <c r="AH157">
        <f t="shared" si="45"/>
        <v>9.4787439545437387E-3</v>
      </c>
      <c r="AI157">
        <f t="shared" si="45"/>
        <v>3.3590944436035421E-2</v>
      </c>
      <c r="AJ157">
        <f t="shared" si="45"/>
        <v>5.0261834780888297E-2</v>
      </c>
      <c r="AK157">
        <f t="shared" si="45"/>
        <v>-0.10877084294387057</v>
      </c>
      <c r="AL157">
        <f t="shared" si="45"/>
        <v>-2.564243061333767E-2</v>
      </c>
      <c r="AM157">
        <f t="shared" si="45"/>
        <v>-8.277228628386292E-2</v>
      </c>
      <c r="AN157">
        <f t="shared" si="45"/>
        <v>1.2959144642505116E-2</v>
      </c>
      <c r="AO157">
        <f t="shared" si="45"/>
        <v>9.2166551049240476E-3</v>
      </c>
      <c r="AP157">
        <f t="shared" si="45"/>
        <v>6.920442844573757E-3</v>
      </c>
      <c r="AQ157">
        <f t="shared" si="45"/>
        <v>8.4796536660076846E-2</v>
      </c>
      <c r="AR157">
        <f t="shared" si="45"/>
        <v>-1.8928009885518911E-2</v>
      </c>
      <c r="AS157">
        <f t="shared" si="45"/>
        <v>-3.3447934067540132E-2</v>
      </c>
      <c r="AT157">
        <f t="shared" si="45"/>
        <v>-2.0413440603631932E-3</v>
      </c>
    </row>
    <row r="158" spans="1:46">
      <c r="A158" s="6">
        <v>49</v>
      </c>
      <c r="B158" s="11">
        <v>41149</v>
      </c>
      <c r="C158">
        <f t="shared" ref="C158:AT158" si="46">LN(C104/C103)</f>
        <v>6.2974799161388387E-2</v>
      </c>
      <c r="D158">
        <f t="shared" si="46"/>
        <v>1.142869582362285E-2</v>
      </c>
      <c r="E158">
        <f t="shared" si="46"/>
        <v>2.0779968491745435E-2</v>
      </c>
      <c r="F158">
        <f t="shared" si="46"/>
        <v>6.4219592734293798E-2</v>
      </c>
      <c r="G158">
        <f t="shared" si="46"/>
        <v>1.7857617400006472E-2</v>
      </c>
      <c r="H158">
        <f t="shared" si="46"/>
        <v>-7.9051795071132611E-3</v>
      </c>
      <c r="I158">
        <f t="shared" si="46"/>
        <v>0.109372557147787</v>
      </c>
      <c r="J158">
        <f t="shared" si="46"/>
        <v>-6.9633691758800756E-2</v>
      </c>
      <c r="K158">
        <f t="shared" si="46"/>
        <v>3.0515543925950413E-2</v>
      </c>
      <c r="L158">
        <f t="shared" si="46"/>
        <v>4.2981822573685033E-2</v>
      </c>
      <c r="M158">
        <f t="shared" si="46"/>
        <v>4.5120435280469433E-2</v>
      </c>
      <c r="N158">
        <f t="shared" si="46"/>
        <v>7.4476092901482827E-2</v>
      </c>
      <c r="O158">
        <f t="shared" si="46"/>
        <v>-2.3347363996991177E-2</v>
      </c>
      <c r="P158">
        <f t="shared" si="46"/>
        <v>2.2305757514298186E-2</v>
      </c>
      <c r="Q158">
        <f t="shared" si="46"/>
        <v>4.6129771727501157E-2</v>
      </c>
      <c r="R158">
        <f t="shared" si="46"/>
        <v>9.3609499122307538E-2</v>
      </c>
      <c r="S158">
        <f t="shared" si="46"/>
        <v>2.8515170308021233E-2</v>
      </c>
      <c r="T158">
        <f t="shared" si="46"/>
        <v>6.9679920637990014E-2</v>
      </c>
      <c r="U158">
        <f t="shared" si="46"/>
        <v>8.6540456331056462E-2</v>
      </c>
      <c r="V158">
        <f t="shared" si="46"/>
        <v>7.9552631701953688E-2</v>
      </c>
      <c r="W158">
        <f t="shared" si="46"/>
        <v>3.8296285077280327E-2</v>
      </c>
      <c r="X158">
        <f t="shared" si="46"/>
        <v>2.4491020008295911E-2</v>
      </c>
      <c r="Y158">
        <f t="shared" si="46"/>
        <v>0.10403072822782464</v>
      </c>
      <c r="Z158">
        <f t="shared" si="46"/>
        <v>7.5035185942914098E-2</v>
      </c>
      <c r="AA158">
        <f t="shared" si="46"/>
        <v>-8.7336799687545534E-3</v>
      </c>
      <c r="AB158">
        <f t="shared" si="46"/>
        <v>-3.9220713153281267E-2</v>
      </c>
      <c r="AC158">
        <f t="shared" si="46"/>
        <v>-3.559094510270263E-2</v>
      </c>
      <c r="AD158">
        <f t="shared" si="46"/>
        <v>-3.9220713153281267E-2</v>
      </c>
      <c r="AE158">
        <f t="shared" si="46"/>
        <v>-2.3141528561694377E-2</v>
      </c>
      <c r="AF158">
        <f t="shared" si="46"/>
        <v>3.6589447432292178E-2</v>
      </c>
      <c r="AG158">
        <f t="shared" si="46"/>
        <v>7.0109566187026531E-2</v>
      </c>
      <c r="AH158">
        <f t="shared" si="46"/>
        <v>2.7908788117076658E-2</v>
      </c>
      <c r="AI158">
        <f t="shared" si="46"/>
        <v>1.4903405502574948E-2</v>
      </c>
      <c r="AJ158">
        <f t="shared" si="46"/>
        <v>3.2626456348163694E-3</v>
      </c>
      <c r="AK158">
        <f t="shared" si="46"/>
        <v>0.13895146009386186</v>
      </c>
      <c r="AL158">
        <f t="shared" si="46"/>
        <v>5.0643732818754936E-2</v>
      </c>
      <c r="AM158">
        <f t="shared" si="46"/>
        <v>3.4916265106227883E-2</v>
      </c>
      <c r="AN158">
        <f t="shared" si="46"/>
        <v>0.15108036731400029</v>
      </c>
      <c r="AO158">
        <f t="shared" si="46"/>
        <v>3.6039936483196873E-2</v>
      </c>
      <c r="AP158">
        <f t="shared" si="46"/>
        <v>3.4423441909726986E-3</v>
      </c>
      <c r="AQ158">
        <f t="shared" si="46"/>
        <v>0.1222895777582743</v>
      </c>
      <c r="AR158">
        <f t="shared" si="46"/>
        <v>-1.9293202934678781E-2</v>
      </c>
      <c r="AS158">
        <f t="shared" si="46"/>
        <v>0.13946612814433712</v>
      </c>
      <c r="AT158">
        <f t="shared" si="46"/>
        <v>4.0043711530784599E-2</v>
      </c>
    </row>
    <row r="159" spans="1:46">
      <c r="A159" s="6">
        <v>50</v>
      </c>
      <c r="B159" s="11">
        <v>41180</v>
      </c>
      <c r="C159">
        <f t="shared" ref="C159:AT159" si="47">LN(C105/C104)</f>
        <v>4.6838493124264375E-3</v>
      </c>
      <c r="D159">
        <f t="shared" si="47"/>
        <v>0.1861022796338607</v>
      </c>
      <c r="E159">
        <f t="shared" si="47"/>
        <v>-2.5740039951728773E-3</v>
      </c>
      <c r="F159">
        <f t="shared" si="47"/>
        <v>2.8303776162851724E-2</v>
      </c>
      <c r="G159">
        <f t="shared" si="47"/>
        <v>4.3296805753324258E-2</v>
      </c>
      <c r="H159">
        <f t="shared" si="47"/>
        <v>-7.9681696491768449E-3</v>
      </c>
      <c r="I159">
        <f t="shared" si="47"/>
        <v>-0.12456272264176224</v>
      </c>
      <c r="J159">
        <f t="shared" si="47"/>
        <v>0.38604702225106285</v>
      </c>
      <c r="K159">
        <f t="shared" si="47"/>
        <v>1.6260520871780326E-2</v>
      </c>
      <c r="L159">
        <f t="shared" si="47"/>
        <v>5.9672331486398313E-2</v>
      </c>
      <c r="M159">
        <f t="shared" si="47"/>
        <v>0</v>
      </c>
      <c r="N159">
        <f t="shared" si="47"/>
        <v>0.1383046713771803</v>
      </c>
      <c r="O159">
        <f t="shared" si="47"/>
        <v>5.3652713492320002E-2</v>
      </c>
      <c r="P159">
        <f t="shared" si="47"/>
        <v>4.3172171865208782E-2</v>
      </c>
      <c r="Q159">
        <f t="shared" si="47"/>
        <v>5.385149481058895E-2</v>
      </c>
      <c r="R159">
        <f t="shared" si="47"/>
        <v>0.10109611687136881</v>
      </c>
      <c r="S159">
        <f t="shared" si="47"/>
        <v>6.2276929521514507E-2</v>
      </c>
      <c r="T159">
        <f t="shared" si="47"/>
        <v>4.7961722634930135E-3</v>
      </c>
      <c r="U159">
        <f t="shared" si="47"/>
        <v>9.8601976804539498E-2</v>
      </c>
      <c r="V159">
        <f t="shared" si="47"/>
        <v>5.7158413839948623E-2</v>
      </c>
      <c r="W159">
        <f t="shared" si="47"/>
        <v>5.3458578524767195E-2</v>
      </c>
      <c r="X159">
        <f t="shared" si="47"/>
        <v>3.174869831458027E-2</v>
      </c>
      <c r="Y159">
        <f t="shared" si="47"/>
        <v>9.1492340424665919E-2</v>
      </c>
      <c r="Z159">
        <f t="shared" si="47"/>
        <v>9.2018898720251999E-2</v>
      </c>
      <c r="AA159">
        <f t="shared" si="47"/>
        <v>4.2925044717033844E-2</v>
      </c>
      <c r="AB159">
        <f t="shared" si="47"/>
        <v>3.278982282299097E-2</v>
      </c>
      <c r="AC159">
        <f t="shared" si="47"/>
        <v>-4.4451762570833921E-2</v>
      </c>
      <c r="AD159">
        <f t="shared" si="47"/>
        <v>2.8170876966696224E-2</v>
      </c>
      <c r="AE159">
        <f t="shared" si="47"/>
        <v>8.3381608939051E-2</v>
      </c>
      <c r="AF159">
        <f t="shared" si="47"/>
        <v>-1.5083242211328476E-2</v>
      </c>
      <c r="AG159">
        <f t="shared" si="47"/>
        <v>1.0362787035546658E-2</v>
      </c>
      <c r="AH159">
        <f t="shared" si="47"/>
        <v>6.5111751305173743E-2</v>
      </c>
      <c r="AI159">
        <f t="shared" si="47"/>
        <v>0.1223747131235564</v>
      </c>
      <c r="AJ159">
        <f t="shared" si="47"/>
        <v>9.3235182765164612E-2</v>
      </c>
      <c r="AK159">
        <f t="shared" si="47"/>
        <v>7.0433275048920205E-2</v>
      </c>
      <c r="AL159">
        <f t="shared" si="47"/>
        <v>-1.2422519998557209E-2</v>
      </c>
      <c r="AM159">
        <f t="shared" si="47"/>
        <v>6.1777359696243157E-2</v>
      </c>
      <c r="AN159">
        <f t="shared" si="47"/>
        <v>-3.7598413557007548E-2</v>
      </c>
      <c r="AO159">
        <f t="shared" si="47"/>
        <v>6.0103924069705515E-2</v>
      </c>
      <c r="AP159">
        <f t="shared" si="47"/>
        <v>6.8493418455747683E-3</v>
      </c>
      <c r="AQ159">
        <f t="shared" si="47"/>
        <v>8.280590368423249E-2</v>
      </c>
      <c r="AR159">
        <f t="shared" si="47"/>
        <v>6.8992871486951421E-2</v>
      </c>
      <c r="AS159">
        <f t="shared" si="47"/>
        <v>7.4107972153721835E-2</v>
      </c>
      <c r="AT159">
        <f t="shared" si="47"/>
        <v>4.7384060773747801E-2</v>
      </c>
    </row>
    <row r="160" spans="1:46">
      <c r="A160" s="6">
        <v>51</v>
      </c>
      <c r="B160" s="11">
        <v>41210</v>
      </c>
      <c r="C160">
        <f t="shared" ref="C160:AT160" si="48">LN(C106/C105)</f>
        <v>-7.7708984327316252E-2</v>
      </c>
      <c r="D160">
        <f t="shared" si="48"/>
        <v>4.3083586136311698E-2</v>
      </c>
      <c r="E160">
        <f t="shared" si="48"/>
        <v>-0.10307218513981406</v>
      </c>
      <c r="F160">
        <f t="shared" si="48"/>
        <v>-4.6620131058113011E-3</v>
      </c>
      <c r="G160">
        <f t="shared" si="48"/>
        <v>-5.2185753170570191E-2</v>
      </c>
      <c r="H160">
        <f t="shared" si="48"/>
        <v>-7.4723546195936422E-2</v>
      </c>
      <c r="I160">
        <f t="shared" si="48"/>
        <v>-7.6824961720162819E-3</v>
      </c>
      <c r="J160">
        <f t="shared" si="48"/>
        <v>-0.24712155002087011</v>
      </c>
      <c r="K160">
        <f t="shared" si="48"/>
        <v>2.6845653706689828E-3</v>
      </c>
      <c r="L160">
        <f t="shared" si="48"/>
        <v>-6.2913825410569321E-2</v>
      </c>
      <c r="M160">
        <f t="shared" si="48"/>
        <v>-2.2305757514298051E-2</v>
      </c>
      <c r="N160">
        <f t="shared" si="48"/>
        <v>0.18232155679395459</v>
      </c>
      <c r="O160">
        <f t="shared" si="48"/>
        <v>5.0920090427256946E-2</v>
      </c>
      <c r="P160">
        <f t="shared" si="48"/>
        <v>0.11934675763256623</v>
      </c>
      <c r="Q160">
        <f t="shared" si="48"/>
        <v>9.2658830482704763E-2</v>
      </c>
      <c r="R160">
        <f t="shared" si="48"/>
        <v>3.0305349495328843E-2</v>
      </c>
      <c r="S160">
        <f t="shared" si="48"/>
        <v>5.8624843347523541E-2</v>
      </c>
      <c r="T160">
        <f t="shared" si="48"/>
        <v>5.1293294387550689E-2</v>
      </c>
      <c r="U160">
        <f t="shared" si="48"/>
        <v>-1.8957913744614158E-2</v>
      </c>
      <c r="V160">
        <f t="shared" si="48"/>
        <v>0.10536051565782635</v>
      </c>
      <c r="W160">
        <f t="shared" si="48"/>
        <v>-4.1964199099032193E-2</v>
      </c>
      <c r="X160">
        <f t="shared" si="48"/>
        <v>3.0771658666753472E-2</v>
      </c>
      <c r="Y160">
        <f t="shared" si="48"/>
        <v>-1.0989121575595206E-2</v>
      </c>
      <c r="Z160">
        <f t="shared" si="48"/>
        <v>-5.0715092579016338E-2</v>
      </c>
      <c r="AA160">
        <f t="shared" si="48"/>
        <v>8.8410957344052937E-2</v>
      </c>
      <c r="AB160">
        <f t="shared" si="48"/>
        <v>0.12136085700426753</v>
      </c>
      <c r="AC160">
        <f t="shared" si="48"/>
        <v>1.5037877364540502E-2</v>
      </c>
      <c r="AD160">
        <f t="shared" si="48"/>
        <v>8.5157808340306965E-2</v>
      </c>
      <c r="AE160">
        <f t="shared" si="48"/>
        <v>-4.0821994520255166E-2</v>
      </c>
      <c r="AF160">
        <f t="shared" si="48"/>
        <v>-4.9854560225218683E-2</v>
      </c>
      <c r="AG160">
        <f t="shared" si="48"/>
        <v>0.10742024862083691</v>
      </c>
      <c r="AH160">
        <f t="shared" si="48"/>
        <v>3.9330912062423541E-2</v>
      </c>
      <c r="AI160">
        <f t="shared" si="48"/>
        <v>9.4834102670838749E-2</v>
      </c>
      <c r="AJ160">
        <f t="shared" si="48"/>
        <v>-6.1181156475081162E-2</v>
      </c>
      <c r="AK160">
        <f t="shared" si="48"/>
        <v>0.12974589914504067</v>
      </c>
      <c r="AL160">
        <f t="shared" si="48"/>
        <v>2.4692612590371414E-2</v>
      </c>
      <c r="AM160">
        <f t="shared" si="48"/>
        <v>4.5052663940943143E-2</v>
      </c>
      <c r="AN160">
        <f t="shared" si="48"/>
        <v>3.8240964384034758E-3</v>
      </c>
      <c r="AO160">
        <f t="shared" si="48"/>
        <v>-1.6807118316381289E-2</v>
      </c>
      <c r="AP160">
        <f t="shared" si="48"/>
        <v>-3.826553807895372E-2</v>
      </c>
      <c r="AQ160">
        <f t="shared" si="48"/>
        <v>-4.7466537238923724E-2</v>
      </c>
      <c r="AR160">
        <f t="shared" si="48"/>
        <v>9.8061213176214732E-2</v>
      </c>
      <c r="AS160">
        <f t="shared" si="48"/>
        <v>5.4794657646257908E-3</v>
      </c>
      <c r="AT160">
        <f t="shared" si="48"/>
        <v>-2.2355455505720951E-2</v>
      </c>
    </row>
    <row r="161" spans="1:47">
      <c r="A161" s="6"/>
      <c r="B161" s="461" t="s">
        <v>65</v>
      </c>
      <c r="C161">
        <f>SLOPE(C111:C160,MARKET_RETURN)</f>
        <v>0.35815762280527469</v>
      </c>
      <c r="D161">
        <f>SLOPE(D111:D160,MARKET_RETURN)</f>
        <v>1.4880971216774068</v>
      </c>
      <c r="E161">
        <f>SLOPE(E111:E160,MARKET_RETURN)</f>
        <v>0.99806780715877674</v>
      </c>
      <c r="F161">
        <f>SLOPE(F111:F160,MARKET_RETURN)</f>
        <v>0.90170395808052484</v>
      </c>
      <c r="G161">
        <f>SLOPE(G111:G160,MARKET_RETURN)</f>
        <v>0.65269821602259526</v>
      </c>
      <c r="H161">
        <f>SLOPE(H111:H160,MARKET_RETURN)</f>
        <v>1.1238229830799322</v>
      </c>
      <c r="I161">
        <f>SLOPE(I111:I160,MARKET_RETURN)</f>
        <v>1.4396109294209289</v>
      </c>
      <c r="J161">
        <f>SLOPE(J111:J160,MARKET_RETURN)</f>
        <v>0.65406417264435623</v>
      </c>
      <c r="K161">
        <f>SLOPE(K111:K160,MARKET_RETURN)</f>
        <v>0.59886829612837511</v>
      </c>
      <c r="L161">
        <f>SLOPE(L111:L160,MARKET_RETURN)</f>
        <v>0.61520074395648838</v>
      </c>
      <c r="M161">
        <f>SLOPE(M111:M160,MARKET_RETURN)</f>
        <v>1.3085929892193016</v>
      </c>
      <c r="N161">
        <f>SLOPE(N111:N160,MARKET_RETURN)</f>
        <v>1.4719804562426613</v>
      </c>
      <c r="O161">
        <f>SLOPE(O111:O160,MARKET_RETURN)</f>
        <v>0.77329316346776666</v>
      </c>
      <c r="P161">
        <f>SLOPE(P111:P160,MARKET_RETURN)</f>
        <v>0.73875185355523842</v>
      </c>
      <c r="Q161">
        <f>SLOPE(Q111:Q160,MARKET_RETURN)</f>
        <v>0.86681792542820313</v>
      </c>
      <c r="R161">
        <f>SLOPE(R111:R160,MARKET_RETURN)</f>
        <v>0.29503455044150223</v>
      </c>
      <c r="S161">
        <f>SLOPE(S111:S160,MARKET_RETURN)</f>
        <v>0.83199220146243824</v>
      </c>
      <c r="T161">
        <f>SLOPE(T111:T160,MARKET_RETURN)</f>
        <v>0.88625502696978042</v>
      </c>
      <c r="U161">
        <f>SLOPE(U111:U160,MARKET_RETURN)</f>
        <v>1.4015949375657901</v>
      </c>
      <c r="V161">
        <f>SLOPE(V111:V160,MARKET_RETURN)</f>
        <v>1.354862385006542</v>
      </c>
      <c r="W161">
        <f>SLOPE(W111:W160,MARKET_RETURN)</f>
        <v>0.75763535535333693</v>
      </c>
      <c r="X161">
        <f>SLOPE(X111:X160,MARKET_RETURN)</f>
        <v>1.0090137715726961</v>
      </c>
      <c r="Y161">
        <f>SLOPE(Y111:Y160,MARKET_RETURN)</f>
        <v>1.1914556259648477</v>
      </c>
      <c r="Z161">
        <f>SLOPE(Z111:Z160,MARKET_RETURN)</f>
        <v>1.5789851054171982</v>
      </c>
      <c r="AA161">
        <f>SLOPE(AA111:AA160,MARKET_RETURN)</f>
        <v>0.95470845975107799</v>
      </c>
      <c r="AB161">
        <f>SLOPE(AB111:AB160,MARKET_RETURN)</f>
        <v>1.0976328681099008</v>
      </c>
      <c r="AC161">
        <f>SLOPE(AC111:AC160,MARKET_RETURN)</f>
        <v>1.2037780071949085</v>
      </c>
      <c r="AD161">
        <f>SLOPE(AD111:AD160,MARKET_RETURN)</f>
        <v>1.2863314113761573</v>
      </c>
      <c r="AE161">
        <f>SLOPE(AE111:AE160,MARKET_RETURN)</f>
        <v>1.0915572875066359</v>
      </c>
      <c r="AF161">
        <f>SLOPE(AF111:AF160,MARKET_RETURN)</f>
        <v>1.0472627659767226</v>
      </c>
      <c r="AG161">
        <f>SLOPE(AG111:AG160,MARKET_RETURN)</f>
        <v>0.39218007800757593</v>
      </c>
      <c r="AH161">
        <f>SLOPE(AH111:AH160,MARKET_RETURN)</f>
        <v>0.87265378919377246</v>
      </c>
      <c r="AI161">
        <f>SLOPE(AI111:AI160,MARKET_RETURN)</f>
        <v>0.85839026389562167</v>
      </c>
      <c r="AJ161">
        <f>SLOPE(AJ111:AJ160,MARKET_RETURN)</f>
        <v>0.83800733847649467</v>
      </c>
      <c r="AK161">
        <f>SLOPE(AK111:AK160,MARKET_RETURN)</f>
        <v>0.72606432145383315</v>
      </c>
      <c r="AL161">
        <f>SLOPE(AL111:AL160,MARKET_RETURN)</f>
        <v>1.8932493092000333</v>
      </c>
      <c r="AM161">
        <f>SLOPE(AM111:AM160,MARKET_RETURN)</f>
        <v>1.30197431747669</v>
      </c>
      <c r="AN161">
        <f>SLOPE(AN111:AN160,MARKET_RETURN)</f>
        <v>1.5835813172161799</v>
      </c>
      <c r="AO161">
        <f>SLOPE(AO111:AO160,MARKET_RETURN)</f>
        <v>1.00386598161305</v>
      </c>
      <c r="AP161">
        <f>SLOPE(AP111:AP160,MARKET_RETURN)</f>
        <v>0.37400776495718913</v>
      </c>
      <c r="AQ161">
        <f>SLOPE(AQ111:AQ160,MARKET_RETURN)</f>
        <v>1.3168225448265327</v>
      </c>
      <c r="AR161">
        <f>SLOPE(AR111:AR160,MARKET_RETURN)</f>
        <v>1.6190985932426263</v>
      </c>
      <c r="AS161">
        <f>SLOPE(AS111:AS160,MARKET_RETURN)</f>
        <v>1.4664140240542924</v>
      </c>
      <c r="AT161" s="455">
        <f>SLOPE(AT111:AT160,MARKET_RETURN)</f>
        <v>1</v>
      </c>
      <c r="AU161" s="416" t="s">
        <v>863</v>
      </c>
    </row>
    <row r="162" spans="1:47" ht="15.75" thickBot="1">
      <c r="A162" s="19">
        <v>1</v>
      </c>
      <c r="B162" s="19">
        <v>2</v>
      </c>
    </row>
    <row r="163" spans="1:47">
      <c r="A163" s="20" t="s">
        <v>48</v>
      </c>
      <c r="B163" s="21">
        <v>6</v>
      </c>
    </row>
    <row r="164" spans="1:47">
      <c r="A164" s="22" t="s">
        <v>49</v>
      </c>
      <c r="B164" s="23">
        <v>12</v>
      </c>
    </row>
    <row r="165" spans="1:47">
      <c r="A165" s="22" t="s">
        <v>50</v>
      </c>
      <c r="B165" s="23">
        <v>24</v>
      </c>
    </row>
    <row r="166" spans="1:47">
      <c r="A166" s="22" t="s">
        <v>51</v>
      </c>
      <c r="B166" s="23">
        <v>36</v>
      </c>
    </row>
    <row r="167" spans="1:47" ht="15.75" thickBot="1">
      <c r="A167" s="24" t="s">
        <v>52</v>
      </c>
      <c r="B167" s="25">
        <v>48</v>
      </c>
    </row>
    <row r="169" spans="1:47" ht="15.75" thickBot="1"/>
    <row r="170" spans="1:47" ht="15.75" thickBot="1">
      <c r="A170" s="20" t="str">
        <f>'Security Analysis'!I7</f>
        <v>Last 6 Month</v>
      </c>
      <c r="B170" s="26">
        <f>VLOOKUP(A170,A163:B167,2,FALSE)</f>
        <v>6</v>
      </c>
      <c r="C170" s="111" t="s">
        <v>266</v>
      </c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</row>
    <row r="171" spans="1:47">
      <c r="A171" s="27">
        <v>1</v>
      </c>
      <c r="C171" s="28" t="str">
        <f t="shared" ref="C171:AT171" si="49">C110</f>
        <v>ADVANC</v>
      </c>
      <c r="D171" s="28" t="str">
        <f t="shared" si="49"/>
        <v>AOT</v>
      </c>
      <c r="E171" s="28" t="str">
        <f t="shared" si="49"/>
        <v>BBL</v>
      </c>
      <c r="F171" s="28" t="str">
        <f t="shared" si="49"/>
        <v>BGH</v>
      </c>
      <c r="G171" s="28" t="str">
        <f t="shared" si="49"/>
        <v>BECL</v>
      </c>
      <c r="H171" s="28" t="str">
        <f t="shared" si="49"/>
        <v>BAY</v>
      </c>
      <c r="I171" s="28" t="str">
        <f t="shared" si="49"/>
        <v>BANPU</v>
      </c>
      <c r="J171" s="28" t="str">
        <f t="shared" si="49"/>
        <v>BEC</v>
      </c>
      <c r="K171" s="28" t="str">
        <f t="shared" si="49"/>
        <v>BIGC</v>
      </c>
      <c r="L171" s="28" t="str">
        <f t="shared" si="49"/>
        <v>BH</v>
      </c>
      <c r="M171" s="28" t="str">
        <f t="shared" si="49"/>
        <v>CCET</v>
      </c>
      <c r="N171" s="28" t="str">
        <f t="shared" si="49"/>
        <v>CPN</v>
      </c>
      <c r="O171" s="28" t="str">
        <f t="shared" si="49"/>
        <v>CPF</v>
      </c>
      <c r="P171" s="28" t="str">
        <f t="shared" si="49"/>
        <v>CPALL</v>
      </c>
      <c r="Q171" s="28" t="str">
        <f t="shared" si="49"/>
        <v>DELTA</v>
      </c>
      <c r="R171" s="28" t="str">
        <f t="shared" si="49"/>
        <v>EGCO</v>
      </c>
      <c r="S171" s="28" t="str">
        <f t="shared" si="49"/>
        <v>GLOW</v>
      </c>
      <c r="T171" s="28" t="str">
        <f t="shared" si="49"/>
        <v>HANA</v>
      </c>
      <c r="U171" s="28" t="str">
        <f t="shared" si="49"/>
        <v>IRPC</v>
      </c>
      <c r="V171" s="28" t="str">
        <f t="shared" si="49"/>
        <v>ITD</v>
      </c>
      <c r="W171" s="28" t="str">
        <f t="shared" si="49"/>
        <v>KBANK</v>
      </c>
      <c r="X171" s="28" t="str">
        <f t="shared" si="49"/>
        <v>KSL</v>
      </c>
      <c r="Y171" s="28" t="str">
        <f t="shared" si="49"/>
        <v>KTB</v>
      </c>
      <c r="Z171" s="28" t="str">
        <f t="shared" si="49"/>
        <v>LH</v>
      </c>
      <c r="AA171" s="28" t="str">
        <f t="shared" si="49"/>
        <v>MCOT</v>
      </c>
      <c r="AB171" s="28" t="str">
        <f t="shared" si="49"/>
        <v>MINT</v>
      </c>
      <c r="AC171" s="28" t="str">
        <f t="shared" si="49"/>
        <v>PSL</v>
      </c>
      <c r="AD171" s="28" t="str">
        <f t="shared" si="49"/>
        <v>PS</v>
      </c>
      <c r="AE171" s="28" t="str">
        <f t="shared" si="49"/>
        <v>PTTEP</v>
      </c>
      <c r="AF171" s="28" t="str">
        <f t="shared" si="49"/>
        <v>PTT</v>
      </c>
      <c r="AG171" s="28" t="str">
        <f t="shared" si="49"/>
        <v>RATCH</v>
      </c>
      <c r="AH171" s="28" t="str">
        <f t="shared" si="49"/>
        <v>SCC</v>
      </c>
      <c r="AI171" s="28" t="str">
        <f t="shared" si="49"/>
        <v>SCCC</v>
      </c>
      <c r="AJ171" s="28" t="str">
        <f t="shared" si="49"/>
        <v>SCB</v>
      </c>
      <c r="AK171" s="28" t="str">
        <f t="shared" si="49"/>
        <v>MAKRO</v>
      </c>
      <c r="AL171" s="28" t="str">
        <f t="shared" si="49"/>
        <v>TSTH</v>
      </c>
      <c r="AM171" s="28" t="str">
        <f t="shared" si="49"/>
        <v>THAI</v>
      </c>
      <c r="AN171" s="28" t="str">
        <f t="shared" si="49"/>
        <v>TOP</v>
      </c>
      <c r="AO171" s="28" t="str">
        <f t="shared" si="49"/>
        <v>TPC</v>
      </c>
      <c r="AP171" s="28" t="str">
        <f t="shared" si="49"/>
        <v>TUF</v>
      </c>
      <c r="AQ171" s="28" t="str">
        <f t="shared" si="49"/>
        <v>TCAP</v>
      </c>
      <c r="AR171" s="28" t="str">
        <f t="shared" si="49"/>
        <v xml:space="preserve">TTA </v>
      </c>
      <c r="AS171" s="28" t="str">
        <f t="shared" si="49"/>
        <v>TMB</v>
      </c>
      <c r="AT171" s="28" t="str">
        <f t="shared" si="49"/>
        <v>SET50</v>
      </c>
    </row>
    <row r="172" spans="1:47">
      <c r="A172" s="29">
        <v>2</v>
      </c>
      <c r="B172" s="30" t="s">
        <v>53</v>
      </c>
      <c r="C172" s="31">
        <f ca="1">AVERAGE(OFFSET(C160,0,0,-$B$170,1))</f>
        <v>1.4501896164938273E-2</v>
      </c>
      <c r="D172" s="31">
        <f t="shared" ref="D172:AT172" ca="1" si="50">AVERAGE(OFFSET(D160,0,0,-$B$170,1))</f>
        <v>5.2699540459967033E-2</v>
      </c>
      <c r="E172" s="31">
        <f t="shared" ca="1" si="50"/>
        <v>-1.0160116631614499E-2</v>
      </c>
      <c r="F172" s="31">
        <f t="shared" ca="1" si="50"/>
        <v>2.517337623547761E-2</v>
      </c>
      <c r="G172" s="31">
        <f t="shared" ca="1" si="50"/>
        <v>3.1342038583823277E-2</v>
      </c>
      <c r="H172" s="31">
        <f t="shared" ca="1" si="50"/>
        <v>8.8516375523247579E-3</v>
      </c>
      <c r="I172" s="31">
        <f t="shared" ca="1" si="50"/>
        <v>-5.9531491772022688E-2</v>
      </c>
      <c r="J172" s="31">
        <f t="shared" ca="1" si="50"/>
        <v>2.3154245371698818E-2</v>
      </c>
      <c r="K172" s="31">
        <f t="shared" ca="1" si="50"/>
        <v>-3.098805512769311E-3</v>
      </c>
      <c r="L172" s="31">
        <f t="shared" ca="1" si="50"/>
        <v>3.8140262071474557E-2</v>
      </c>
      <c r="M172" s="31">
        <f t="shared" ca="1" si="50"/>
        <v>-1.0912988229917797E-2</v>
      </c>
      <c r="N172" s="31">
        <f t="shared" ca="1" si="50"/>
        <v>6.4140970150904766E-2</v>
      </c>
      <c r="O172" s="31">
        <f t="shared" ca="1" si="50"/>
        <v>-2.4165051738099019E-2</v>
      </c>
      <c r="P172" s="31">
        <f t="shared" ca="1" si="50"/>
        <v>1.1871251548061285E-2</v>
      </c>
      <c r="Q172" s="31">
        <f t="shared" ca="1" si="50"/>
        <v>2.3057835775688786E-2</v>
      </c>
      <c r="R172" s="31">
        <f t="shared" ca="1" si="50"/>
        <v>5.2145386880056564E-2</v>
      </c>
      <c r="S172" s="31">
        <f t="shared" ca="1" si="50"/>
        <v>1.8816955033660304E-2</v>
      </c>
      <c r="T172" s="31">
        <f t="shared" ca="1" si="50"/>
        <v>-7.5585919423184231E-4</v>
      </c>
      <c r="U172" s="31">
        <f t="shared" ca="1" si="50"/>
        <v>-7.0268018040463608E-3</v>
      </c>
      <c r="V172" s="31">
        <f t="shared" ca="1" si="50"/>
        <v>1.4805202284435978E-2</v>
      </c>
      <c r="W172" s="31">
        <f t="shared" ca="1" si="50"/>
        <v>2.0226809500711172E-2</v>
      </c>
      <c r="X172" s="31">
        <f t="shared" ca="1" si="50"/>
        <v>-7.4086270951390053E-3</v>
      </c>
      <c r="Y172" s="31">
        <f t="shared" ca="1" si="50"/>
        <v>1.4820298219111105E-2</v>
      </c>
      <c r="Z172" s="31">
        <f t="shared" ca="1" si="50"/>
        <v>1.3019629877325327E-2</v>
      </c>
      <c r="AA172" s="31">
        <f t="shared" ca="1" si="50"/>
        <v>1.899070989153628E-2</v>
      </c>
      <c r="AB172" s="31">
        <f t="shared" ca="1" si="50"/>
        <v>3.6004347257557662E-2</v>
      </c>
      <c r="AC172" s="31">
        <f t="shared" ca="1" si="50"/>
        <v>-2.9555669213819278E-2</v>
      </c>
      <c r="AD172" s="31">
        <f t="shared" ca="1" si="50"/>
        <v>4.0193676136148E-2</v>
      </c>
      <c r="AE172" s="31">
        <f t="shared" ca="1" si="50"/>
        <v>-1.9154994445662866E-2</v>
      </c>
      <c r="AF172" s="31">
        <f t="shared" ca="1" si="50"/>
        <v>-1.5739744472207495E-2</v>
      </c>
      <c r="AG172" s="31">
        <f t="shared" ca="1" si="50"/>
        <v>4.1885738046817722E-2</v>
      </c>
      <c r="AH172" s="31">
        <f t="shared" ca="1" si="50"/>
        <v>7.9940098678544132E-3</v>
      </c>
      <c r="AI172" s="31">
        <f t="shared" ca="1" si="50"/>
        <v>4.5322285913940254E-2</v>
      </c>
      <c r="AJ172" s="31">
        <f t="shared" ca="1" si="50"/>
        <v>1.1423719925536693E-2</v>
      </c>
      <c r="AK172" s="31">
        <f t="shared" ca="1" si="50"/>
        <v>3.1126025643636701E-2</v>
      </c>
      <c r="AL172" s="31">
        <f t="shared" ca="1" si="50"/>
        <v>-4.0162585965100904E-3</v>
      </c>
      <c r="AM172" s="31">
        <f t="shared" ca="1" si="50"/>
        <v>-2.7361591475776437E-2</v>
      </c>
      <c r="AN172" s="31">
        <f t="shared" ca="1" si="50"/>
        <v>-5.0129092062130018E-3</v>
      </c>
      <c r="AO172" s="31">
        <f t="shared" ca="1" si="50"/>
        <v>-2.8011863860635273E-3</v>
      </c>
      <c r="AP172" s="31">
        <f t="shared" ca="1" si="50"/>
        <v>-4.6623086737343899E-3</v>
      </c>
      <c r="AQ172" s="31">
        <f t="shared" ca="1" si="50"/>
        <v>2.492195566182728E-2</v>
      </c>
      <c r="AR172" s="31">
        <f t="shared" ca="1" si="50"/>
        <v>-8.0444568283057558E-3</v>
      </c>
      <c r="AS172" s="31">
        <f t="shared" ca="1" si="50"/>
        <v>1.3264572986391263E-2</v>
      </c>
      <c r="AT172" s="31">
        <f t="shared" ca="1" si="50"/>
        <v>3.2750259312720911E-3</v>
      </c>
    </row>
    <row r="175" spans="1:47">
      <c r="A175" s="154" t="s">
        <v>811</v>
      </c>
      <c r="C175" s="178" t="s">
        <v>812</v>
      </c>
      <c r="D175" s="178" t="s">
        <v>813</v>
      </c>
    </row>
    <row r="176" spans="1:47">
      <c r="A176" s="179">
        <v>100</v>
      </c>
      <c r="C176" s="328">
        <v>6</v>
      </c>
      <c r="D176" s="248">
        <f ca="1">SUM(OFFSET(A176,0,0,C176,1))</f>
        <v>2100</v>
      </c>
    </row>
    <row r="177" spans="1:5">
      <c r="A177" s="180">
        <v>200</v>
      </c>
      <c r="C177">
        <f>SUM(A176:A178)</f>
        <v>600</v>
      </c>
    </row>
    <row r="178" spans="1:5">
      <c r="A178" s="180">
        <v>300</v>
      </c>
    </row>
    <row r="179" spans="1:5">
      <c r="A179" s="180">
        <v>400</v>
      </c>
    </row>
    <row r="180" spans="1:5">
      <c r="A180" s="180">
        <v>500</v>
      </c>
    </row>
    <row r="181" spans="1:5">
      <c r="A181" s="179">
        <v>600</v>
      </c>
    </row>
    <row r="182" spans="1:5">
      <c r="A182" s="180">
        <v>700</v>
      </c>
    </row>
    <row r="183" spans="1:5">
      <c r="A183" s="180">
        <v>800</v>
      </c>
    </row>
    <row r="184" spans="1:5">
      <c r="A184" s="180">
        <v>900</v>
      </c>
    </row>
    <row r="185" spans="1:5">
      <c r="A185" s="180">
        <v>1000</v>
      </c>
    </row>
    <row r="190" spans="1:5" ht="21">
      <c r="A190" s="105" t="s">
        <v>245</v>
      </c>
      <c r="B190" s="106"/>
      <c r="C190" s="106"/>
      <c r="D190" s="106"/>
      <c r="E190" s="106"/>
    </row>
    <row r="192" spans="1:5">
      <c r="B192" s="95" t="s">
        <v>246</v>
      </c>
      <c r="D192" s="104" t="s">
        <v>247</v>
      </c>
    </row>
    <row r="193" spans="2:4">
      <c r="C193" s="204" t="s">
        <v>326</v>
      </c>
    </row>
    <row r="194" spans="2:4">
      <c r="B194" s="95" t="s">
        <v>248</v>
      </c>
      <c r="D194" s="104" t="s">
        <v>249</v>
      </c>
    </row>
  </sheetData>
  <dataValidations count="1">
    <dataValidation type="list" allowBlank="1" showInputMessage="1" showErrorMessage="1" sqref="A170">
      <formula1>$A$163:$A$167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2:AJ389"/>
  <sheetViews>
    <sheetView showGridLines="0" topLeftCell="D139" zoomScale="160" zoomScaleNormal="160" workbookViewId="0">
      <selection activeCell="F140" sqref="F140"/>
    </sheetView>
  </sheetViews>
  <sheetFormatPr defaultRowHeight="15"/>
  <cols>
    <col min="1" max="1" width="23.28515625" bestFit="1" customWidth="1"/>
    <col min="2" max="2" width="22.85546875" customWidth="1"/>
    <col min="3" max="3" width="21.42578125" customWidth="1"/>
    <col min="4" max="4" width="24.42578125" bestFit="1" customWidth="1"/>
    <col min="5" max="5" width="14.85546875" customWidth="1"/>
    <col min="6" max="6" width="25.28515625" bestFit="1" customWidth="1"/>
    <col min="7" max="7" width="23.5703125" bestFit="1" customWidth="1"/>
    <col min="8" max="8" width="11.7109375" bestFit="1" customWidth="1"/>
    <col min="9" max="9" width="14.28515625" bestFit="1" customWidth="1"/>
    <col min="10" max="10" width="17.42578125" customWidth="1"/>
    <col min="11" max="11" width="14.28515625" bestFit="1" customWidth="1"/>
    <col min="12" max="12" width="13.85546875" bestFit="1" customWidth="1"/>
    <col min="13" max="13" width="15" bestFit="1" customWidth="1"/>
    <col min="14" max="14" width="22.85546875" bestFit="1" customWidth="1"/>
    <col min="15" max="16" width="14.42578125" bestFit="1" customWidth="1"/>
    <col min="17" max="17" width="17.28515625" bestFit="1" customWidth="1"/>
    <col min="18" max="18" width="14.42578125" bestFit="1" customWidth="1"/>
    <col min="19" max="19" width="17.5703125" bestFit="1" customWidth="1"/>
    <col min="21" max="21" width="12" customWidth="1"/>
    <col min="24" max="24" width="18.5703125" bestFit="1" customWidth="1"/>
    <col min="27" max="27" width="10.7109375" bestFit="1" customWidth="1"/>
    <col min="28" max="28" width="7.85546875" bestFit="1" customWidth="1"/>
    <col min="29" max="29" width="8.7109375" bestFit="1" customWidth="1"/>
    <col min="30" max="30" width="18.5703125" bestFit="1" customWidth="1"/>
    <col min="32" max="32" width="10.7109375" bestFit="1" customWidth="1"/>
    <col min="35" max="35" width="12.42578125" bestFit="1" customWidth="1"/>
  </cols>
  <sheetData>
    <row r="2" spans="1:36" s="205" customFormat="1" ht="21">
      <c r="A2" s="205" t="s">
        <v>681</v>
      </c>
      <c r="G2" s="268" t="s">
        <v>690</v>
      </c>
      <c r="H2" s="268"/>
      <c r="I2" s="268"/>
      <c r="J2" s="268"/>
      <c r="K2" s="268"/>
      <c r="L2" s="268"/>
      <c r="M2" s="268"/>
      <c r="N2" s="268"/>
      <c r="O2" s="268"/>
      <c r="P2" s="268"/>
      <c r="Q2" s="268"/>
      <c r="R2" s="268"/>
      <c r="S2" s="268"/>
      <c r="T2" s="268"/>
      <c r="U2" s="272" t="s">
        <v>687</v>
      </c>
      <c r="V2" s="272"/>
      <c r="W2" s="272"/>
      <c r="X2" s="272"/>
      <c r="Y2" s="272"/>
      <c r="Z2" s="267" t="s">
        <v>692</v>
      </c>
      <c r="AA2" s="267"/>
      <c r="AB2" s="267"/>
      <c r="AC2" s="267"/>
      <c r="AD2" s="267"/>
      <c r="AE2" s="267"/>
      <c r="AF2" s="198"/>
      <c r="AG2" s="198"/>
      <c r="AH2" s="198"/>
      <c r="AI2" s="198"/>
      <c r="AJ2" s="198"/>
    </row>
    <row r="3" spans="1:36" ht="15.75" thickBot="1"/>
    <row r="4" spans="1:36" ht="15.75" thickBot="1">
      <c r="A4" s="154" t="s">
        <v>422</v>
      </c>
      <c r="D4" s="154" t="s">
        <v>667</v>
      </c>
      <c r="E4" s="154" t="s">
        <v>693</v>
      </c>
      <c r="G4" s="128" t="s">
        <v>691</v>
      </c>
      <c r="N4" s="128" t="s">
        <v>749</v>
      </c>
      <c r="U4" s="128" t="s">
        <v>750</v>
      </c>
      <c r="V4" s="128"/>
      <c r="W4" s="128"/>
      <c r="X4" s="330">
        <v>41879</v>
      </c>
      <c r="AA4" t="s">
        <v>751</v>
      </c>
    </row>
    <row r="5" spans="1:36" ht="15.75" thickBot="1">
      <c r="A5" s="240" t="s">
        <v>423</v>
      </c>
      <c r="D5" s="241">
        <v>100</v>
      </c>
      <c r="E5" s="241">
        <v>100</v>
      </c>
      <c r="F5" s="104"/>
      <c r="G5" s="269" t="s">
        <v>1</v>
      </c>
      <c r="H5" s="255">
        <v>41879</v>
      </c>
      <c r="I5" s="255">
        <v>41878</v>
      </c>
      <c r="J5" s="255">
        <v>41877</v>
      </c>
      <c r="K5" s="255">
        <v>41876</v>
      </c>
      <c r="L5" s="256">
        <v>41873</v>
      </c>
      <c r="N5" s="269" t="s">
        <v>1</v>
      </c>
      <c r="O5" s="255">
        <v>41879</v>
      </c>
      <c r="P5" s="255">
        <v>41878</v>
      </c>
      <c r="Q5" s="255">
        <v>41877</v>
      </c>
      <c r="R5" s="255">
        <v>41876</v>
      </c>
      <c r="S5" s="256">
        <v>41873</v>
      </c>
      <c r="T5" s="95"/>
      <c r="U5" s="291" t="s">
        <v>689</v>
      </c>
      <c r="V5" s="292" t="s">
        <v>311</v>
      </c>
      <c r="W5" s="292" t="s">
        <v>688</v>
      </c>
      <c r="X5" s="293" t="s">
        <v>61</v>
      </c>
      <c r="AA5" s="294" t="s">
        <v>689</v>
      </c>
      <c r="AB5" s="295" t="s">
        <v>311</v>
      </c>
      <c r="AC5" s="295" t="s">
        <v>688</v>
      </c>
      <c r="AD5" s="296" t="s">
        <v>61</v>
      </c>
      <c r="AF5" s="294" t="s">
        <v>689</v>
      </c>
      <c r="AG5" s="295" t="s">
        <v>311</v>
      </c>
      <c r="AH5" s="295" t="s">
        <v>688</v>
      </c>
      <c r="AI5" s="296" t="s">
        <v>61</v>
      </c>
    </row>
    <row r="6" spans="1:36">
      <c r="A6" s="179" t="s">
        <v>254</v>
      </c>
      <c r="D6" s="241">
        <v>200</v>
      </c>
      <c r="E6" s="241">
        <v>200</v>
      </c>
      <c r="G6" s="270" t="s">
        <v>682</v>
      </c>
      <c r="H6" s="128">
        <v>102.25</v>
      </c>
      <c r="I6" s="128">
        <v>102.13</v>
      </c>
      <c r="J6" s="128">
        <v>100.89</v>
      </c>
      <c r="K6" s="128">
        <v>101.54</v>
      </c>
      <c r="L6" s="100">
        <v>101.32</v>
      </c>
      <c r="N6" s="270" t="s">
        <v>682</v>
      </c>
      <c r="O6" s="273">
        <v>68389800</v>
      </c>
      <c r="P6" s="273">
        <v>46827400</v>
      </c>
      <c r="Q6" s="273">
        <v>33119800</v>
      </c>
      <c r="R6" s="273">
        <v>40144700</v>
      </c>
      <c r="S6" s="274">
        <v>44102400</v>
      </c>
      <c r="T6" s="297">
        <v>2</v>
      </c>
      <c r="U6" s="298">
        <f t="array" ref="U6:U8">X4</f>
        <v>41879</v>
      </c>
      <c r="V6" s="128" t="str">
        <f t="array" ref="V6:V8">MYSTOCKLIST</f>
        <v>AAPL</v>
      </c>
      <c r="W6" s="128">
        <f>VLOOKUP(U6,TAB_TSPRICES,T6,FALSE)</f>
        <v>102.25</v>
      </c>
      <c r="X6" s="260">
        <f>VLOOKUP(U6,TAB_TSVOLUME,T6,FALSE)</f>
        <v>68389800</v>
      </c>
      <c r="AA6" s="299">
        <f t="array" ref="AA6:AD8">U6:X8</f>
        <v>41879</v>
      </c>
      <c r="AB6" s="175" t="str">
        <v>AAPL</v>
      </c>
      <c r="AC6" s="175">
        <v>102.25</v>
      </c>
      <c r="AD6" s="176">
        <v>68389800</v>
      </c>
      <c r="AF6" s="299">
        <v>41879</v>
      </c>
      <c r="AG6" s="175" t="s">
        <v>682</v>
      </c>
      <c r="AH6" s="175">
        <v>102.25</v>
      </c>
      <c r="AI6" s="176">
        <v>68389800</v>
      </c>
    </row>
    <row r="7" spans="1:36">
      <c r="A7" s="179" t="s">
        <v>261</v>
      </c>
      <c r="D7" s="241" t="s">
        <v>342</v>
      </c>
      <c r="E7" s="241" t="s">
        <v>839</v>
      </c>
      <c r="G7" s="270" t="s">
        <v>683</v>
      </c>
      <c r="H7" s="128">
        <v>569.20000000000005</v>
      </c>
      <c r="I7" s="128">
        <v>571</v>
      </c>
      <c r="J7" s="128">
        <v>577.86</v>
      </c>
      <c r="K7" s="128">
        <v>580.20000000000005</v>
      </c>
      <c r="L7" s="100">
        <v>582.55999999999995</v>
      </c>
      <c r="N7" s="270" t="s">
        <v>683</v>
      </c>
      <c r="O7" s="273">
        <v>1289400</v>
      </c>
      <c r="P7" s="273">
        <v>1698700</v>
      </c>
      <c r="Q7" s="273">
        <v>1635200</v>
      </c>
      <c r="R7" s="273">
        <v>1357700</v>
      </c>
      <c r="S7" s="274">
        <v>786900</v>
      </c>
      <c r="T7" s="297">
        <v>3</v>
      </c>
      <c r="U7" s="298">
        <v>41879</v>
      </c>
      <c r="V7" s="128" t="str">
        <v>GOOG</v>
      </c>
      <c r="W7" s="128">
        <f>VLOOKUP(U7,TAB_TSPRICES,T7,FALSE)</f>
        <v>569.20000000000005</v>
      </c>
      <c r="X7" s="260">
        <f>VLOOKUP(U7,TAB_TSVOLUME,T7,FALSE)</f>
        <v>1289400</v>
      </c>
      <c r="AA7" s="300">
        <v>41879</v>
      </c>
      <c r="AB7" s="128" t="str">
        <v>GOOG</v>
      </c>
      <c r="AC7" s="128">
        <v>569.20000000000005</v>
      </c>
      <c r="AD7" s="100">
        <v>1289400</v>
      </c>
      <c r="AF7" s="300">
        <v>41878</v>
      </c>
      <c r="AG7" s="128" t="s">
        <v>682</v>
      </c>
      <c r="AH7" s="128">
        <v>102.13</v>
      </c>
      <c r="AI7" s="100">
        <v>46827400</v>
      </c>
    </row>
    <row r="8" spans="1:36" ht="15.75" thickBot="1">
      <c r="A8" s="179" t="s">
        <v>262</v>
      </c>
      <c r="D8" s="241">
        <v>400</v>
      </c>
      <c r="E8" s="241">
        <v>400</v>
      </c>
      <c r="G8" s="271" t="s">
        <v>684</v>
      </c>
      <c r="H8" s="130">
        <v>16.010000000000002</v>
      </c>
      <c r="I8" s="130">
        <v>16.2</v>
      </c>
      <c r="J8" s="130">
        <v>16.329999999999998</v>
      </c>
      <c r="K8" s="130">
        <v>16.29</v>
      </c>
      <c r="L8" s="101">
        <v>16.13</v>
      </c>
      <c r="N8" s="271" t="s">
        <v>684</v>
      </c>
      <c r="O8" s="275">
        <v>61862400</v>
      </c>
      <c r="P8" s="275">
        <v>62651300</v>
      </c>
      <c r="Q8" s="275">
        <v>73164900</v>
      </c>
      <c r="R8" s="275">
        <v>88818400</v>
      </c>
      <c r="S8" s="276">
        <v>107476300</v>
      </c>
      <c r="T8" s="297">
        <v>4</v>
      </c>
      <c r="U8" s="301">
        <v>41879</v>
      </c>
      <c r="V8" s="130" t="str">
        <v>BAC</v>
      </c>
      <c r="W8" s="130">
        <f>VLOOKUP(U8,TAB_TSPRICES,T8,FALSE)</f>
        <v>16.010000000000002</v>
      </c>
      <c r="X8" s="261">
        <f>VLOOKUP(U8,TAB_TSVOLUME,T8,FALSE)</f>
        <v>61862400</v>
      </c>
      <c r="AA8" s="300">
        <v>41879</v>
      </c>
      <c r="AB8" s="128" t="str">
        <v>BAC</v>
      </c>
      <c r="AC8" s="128">
        <v>16.010000000000002</v>
      </c>
      <c r="AD8" s="100">
        <v>61862400</v>
      </c>
      <c r="AF8" s="300">
        <v>41877</v>
      </c>
      <c r="AG8" s="128" t="s">
        <v>682</v>
      </c>
      <c r="AH8" s="128">
        <v>100.89</v>
      </c>
      <c r="AI8" s="100">
        <v>33119800</v>
      </c>
    </row>
    <row r="9" spans="1:36" ht="15.75" thickBot="1">
      <c r="A9" s="240" t="s">
        <v>263</v>
      </c>
      <c r="D9" s="241"/>
      <c r="E9" s="241" t="s">
        <v>839</v>
      </c>
      <c r="T9" s="95"/>
      <c r="U9" s="128"/>
      <c r="V9" s="128"/>
      <c r="W9" s="128"/>
      <c r="X9" s="128"/>
      <c r="AA9" s="300">
        <f t="array" ref="AA9:AD11">U12:X14</f>
        <v>41878</v>
      </c>
      <c r="AB9" s="128" t="str">
        <v>AAPL</v>
      </c>
      <c r="AC9" s="128">
        <v>102.13</v>
      </c>
      <c r="AD9" s="100">
        <v>46827400</v>
      </c>
      <c r="AF9" s="300">
        <v>41876</v>
      </c>
      <c r="AG9" s="128" t="s">
        <v>682</v>
      </c>
      <c r="AH9" s="128">
        <v>101.54</v>
      </c>
      <c r="AI9" s="100">
        <v>40144700</v>
      </c>
    </row>
    <row r="10" spans="1:36" ht="15.75" thickBot="1">
      <c r="D10" s="241">
        <v>600</v>
      </c>
      <c r="E10" s="241">
        <v>600</v>
      </c>
      <c r="G10" s="264" t="s">
        <v>686</v>
      </c>
      <c r="N10" s="264" t="s">
        <v>686</v>
      </c>
      <c r="T10" s="95"/>
      <c r="U10" s="128" t="s">
        <v>752</v>
      </c>
      <c r="V10" s="128"/>
      <c r="W10" s="128"/>
      <c r="X10" s="330">
        <v>41878</v>
      </c>
      <c r="AA10" s="300">
        <v>41878</v>
      </c>
      <c r="AB10" s="128" t="str">
        <v>GOOG</v>
      </c>
      <c r="AC10" s="128">
        <v>571</v>
      </c>
      <c r="AD10" s="100">
        <v>1698700</v>
      </c>
      <c r="AF10" s="300">
        <v>41873</v>
      </c>
      <c r="AG10" s="128" t="s">
        <v>682</v>
      </c>
      <c r="AH10" s="128">
        <v>101.32</v>
      </c>
      <c r="AI10" s="100">
        <v>44102400</v>
      </c>
    </row>
    <row r="11" spans="1:36">
      <c r="D11" s="241" t="s">
        <v>342</v>
      </c>
      <c r="E11" s="241" t="s">
        <v>839</v>
      </c>
      <c r="G11" s="174" t="str">
        <f t="array" ref="G11:J16">TRANSPOSE(G5:L8)</f>
        <v>Date</v>
      </c>
      <c r="H11" s="175" t="str">
        <v>AAPL</v>
      </c>
      <c r="I11" s="175" t="str">
        <v>GOOG</v>
      </c>
      <c r="J11" s="176" t="str">
        <v>BAC</v>
      </c>
      <c r="N11" s="174" t="str">
        <f t="array" ref="N11:Q16">TRANSPOSE(N5:S8)</f>
        <v>Date</v>
      </c>
      <c r="O11" s="175" t="str">
        <v>AAPL</v>
      </c>
      <c r="P11" s="175" t="str">
        <v>GOOG</v>
      </c>
      <c r="Q11" s="176" t="str">
        <v>BAC</v>
      </c>
      <c r="T11" s="95"/>
      <c r="U11" s="291" t="s">
        <v>689</v>
      </c>
      <c r="V11" s="292" t="s">
        <v>311</v>
      </c>
      <c r="W11" s="292" t="s">
        <v>688</v>
      </c>
      <c r="X11" s="293" t="s">
        <v>61</v>
      </c>
      <c r="AA11" s="300">
        <v>41878</v>
      </c>
      <c r="AB11" s="128" t="str">
        <v>BAC</v>
      </c>
      <c r="AC11" s="128">
        <v>16.2</v>
      </c>
      <c r="AD11" s="100">
        <v>62651300</v>
      </c>
      <c r="AF11" s="300">
        <v>41879</v>
      </c>
      <c r="AG11" s="128" t="s">
        <v>684</v>
      </c>
      <c r="AH11" s="128">
        <v>16.010000000000002</v>
      </c>
      <c r="AI11" s="100">
        <v>61862400</v>
      </c>
    </row>
    <row r="12" spans="1:36">
      <c r="D12" s="241">
        <v>500</v>
      </c>
      <c r="E12" s="241">
        <v>500</v>
      </c>
      <c r="G12" s="265">
        <v>41879</v>
      </c>
      <c r="H12" s="128">
        <v>102.25</v>
      </c>
      <c r="I12" s="128">
        <v>569.20000000000005</v>
      </c>
      <c r="J12" s="100">
        <v>16.010000000000002</v>
      </c>
      <c r="N12" s="265">
        <v>41879</v>
      </c>
      <c r="O12" s="128">
        <v>68389800</v>
      </c>
      <c r="P12" s="128">
        <v>1289400</v>
      </c>
      <c r="Q12" s="100">
        <v>61862400</v>
      </c>
      <c r="T12" s="297">
        <v>2</v>
      </c>
      <c r="U12" s="298">
        <f t="array" ref="U12:U14">X10</f>
        <v>41878</v>
      </c>
      <c r="V12" s="128" t="str">
        <f t="array" ref="V12:V14">MYSTOCKLIST</f>
        <v>AAPL</v>
      </c>
      <c r="W12" s="128">
        <f>VLOOKUP(U12,TAB_TSPRICES,T12,FALSE)</f>
        <v>102.13</v>
      </c>
      <c r="X12" s="260">
        <f>VLOOKUP(U12,TAB_TSVOLUME,T12,FALSE)</f>
        <v>46827400</v>
      </c>
      <c r="AA12" s="300">
        <f t="array" ref="AA12:AD14">U18:X20</f>
        <v>41877</v>
      </c>
      <c r="AB12" s="128" t="str">
        <v>AAPL</v>
      </c>
      <c r="AC12" s="128">
        <v>100.89</v>
      </c>
      <c r="AD12" s="100">
        <v>33119800</v>
      </c>
      <c r="AF12" s="300">
        <v>41878</v>
      </c>
      <c r="AG12" s="128" t="s">
        <v>684</v>
      </c>
      <c r="AH12" s="128">
        <v>16.2</v>
      </c>
      <c r="AI12" s="100">
        <v>62651300</v>
      </c>
    </row>
    <row r="13" spans="1:36">
      <c r="D13" s="241"/>
      <c r="E13" s="241" t="s">
        <v>839</v>
      </c>
      <c r="G13" s="265">
        <v>41878</v>
      </c>
      <c r="H13" s="128">
        <v>102.13</v>
      </c>
      <c r="I13" s="128">
        <v>571</v>
      </c>
      <c r="J13" s="100">
        <v>16.2</v>
      </c>
      <c r="N13" s="265">
        <v>41878</v>
      </c>
      <c r="O13" s="128">
        <v>46827400</v>
      </c>
      <c r="P13" s="128">
        <v>1698700</v>
      </c>
      <c r="Q13" s="100">
        <v>62651300</v>
      </c>
      <c r="T13" s="297">
        <v>3</v>
      </c>
      <c r="U13" s="298">
        <v>41878</v>
      </c>
      <c r="V13" s="128" t="str">
        <v>GOOG</v>
      </c>
      <c r="W13" s="128">
        <f>VLOOKUP(U13,TAB_TSPRICES,T13,FALSE)</f>
        <v>571</v>
      </c>
      <c r="X13" s="260">
        <f>VLOOKUP(U13,TAB_TSVOLUME,T13,FALSE)</f>
        <v>1698700</v>
      </c>
      <c r="AA13" s="300">
        <v>41877</v>
      </c>
      <c r="AB13" s="128" t="str">
        <v>GOOG</v>
      </c>
      <c r="AC13" s="128">
        <v>577.86</v>
      </c>
      <c r="AD13" s="100">
        <v>1635200</v>
      </c>
      <c r="AF13" s="300">
        <v>41877</v>
      </c>
      <c r="AG13" s="128" t="s">
        <v>684</v>
      </c>
      <c r="AH13" s="128">
        <v>16.329999999999998</v>
      </c>
      <c r="AI13" s="100">
        <v>73164900</v>
      </c>
    </row>
    <row r="14" spans="1:36" ht="15.75" thickBot="1">
      <c r="D14" s="241">
        <v>400</v>
      </c>
      <c r="E14" s="241">
        <v>400</v>
      </c>
      <c r="G14" s="265">
        <v>41877</v>
      </c>
      <c r="H14" s="128">
        <v>100.89</v>
      </c>
      <c r="I14" s="128">
        <v>577.86</v>
      </c>
      <c r="J14" s="100">
        <v>16.329999999999998</v>
      </c>
      <c r="N14" s="265">
        <v>41877</v>
      </c>
      <c r="O14" s="128">
        <v>33119800</v>
      </c>
      <c r="P14" s="128">
        <v>1635200</v>
      </c>
      <c r="Q14" s="100">
        <v>73164900</v>
      </c>
      <c r="S14" s="262"/>
      <c r="T14" s="297">
        <v>4</v>
      </c>
      <c r="U14" s="301">
        <v>41878</v>
      </c>
      <c r="V14" s="130" t="str">
        <v>BAC</v>
      </c>
      <c r="W14" s="130">
        <f>VLOOKUP(U14,TAB_TSPRICES,T14,FALSE)</f>
        <v>16.2</v>
      </c>
      <c r="X14" s="261">
        <f>VLOOKUP(U14,TAB_TSVOLUME,T14,FALSE)</f>
        <v>62651300</v>
      </c>
      <c r="AA14" s="300">
        <v>41877</v>
      </c>
      <c r="AB14" s="128" t="str">
        <v>BAC</v>
      </c>
      <c r="AC14" s="128">
        <v>16.329999999999998</v>
      </c>
      <c r="AD14" s="100">
        <v>73164900</v>
      </c>
      <c r="AF14" s="300">
        <v>41876</v>
      </c>
      <c r="AG14" s="128" t="s">
        <v>684</v>
      </c>
      <c r="AH14" s="128">
        <v>16.29</v>
      </c>
      <c r="AI14" s="100">
        <v>88818400</v>
      </c>
    </row>
    <row r="15" spans="1:36" ht="15.75" thickBot="1">
      <c r="D15" s="241" t="e">
        <v>#N/A</v>
      </c>
      <c r="E15" s="241" t="s">
        <v>839</v>
      </c>
      <c r="G15" s="265">
        <v>41876</v>
      </c>
      <c r="H15" s="128">
        <v>101.54</v>
      </c>
      <c r="I15" s="128">
        <v>580.20000000000005</v>
      </c>
      <c r="J15" s="100">
        <v>16.29</v>
      </c>
      <c r="N15" s="265">
        <v>41876</v>
      </c>
      <c r="O15" s="128">
        <v>40144700</v>
      </c>
      <c r="P15" s="128">
        <v>1357700</v>
      </c>
      <c r="Q15" s="100">
        <v>88818400</v>
      </c>
      <c r="T15" s="95"/>
      <c r="U15" s="128"/>
      <c r="V15" s="128"/>
      <c r="W15" s="128"/>
      <c r="X15" s="128"/>
      <c r="AA15" s="300">
        <f t="array" ref="AA15:AD17">U24:X26</f>
        <v>41876</v>
      </c>
      <c r="AB15" s="128" t="str">
        <v>AAPL</v>
      </c>
      <c r="AC15" s="128">
        <v>101.54</v>
      </c>
      <c r="AD15" s="100">
        <v>40144700</v>
      </c>
      <c r="AF15" s="300">
        <v>41873</v>
      </c>
      <c r="AG15" s="128" t="s">
        <v>684</v>
      </c>
      <c r="AH15" s="128">
        <v>16.13</v>
      </c>
      <c r="AI15" s="100">
        <v>107476300</v>
      </c>
    </row>
    <row r="16" spans="1:36" ht="15.75" thickBot="1">
      <c r="D16" s="241">
        <v>150</v>
      </c>
      <c r="E16" s="241">
        <v>150</v>
      </c>
      <c r="G16" s="266">
        <v>41873</v>
      </c>
      <c r="H16" s="130">
        <v>101.32</v>
      </c>
      <c r="I16" s="130">
        <v>582.55999999999995</v>
      </c>
      <c r="J16" s="101">
        <v>16.13</v>
      </c>
      <c r="N16" s="266">
        <v>41873</v>
      </c>
      <c r="O16" s="130">
        <v>44102400</v>
      </c>
      <c r="P16" s="130">
        <v>786900</v>
      </c>
      <c r="Q16" s="101">
        <v>107476300</v>
      </c>
      <c r="T16" s="95"/>
      <c r="U16" s="128" t="s">
        <v>750</v>
      </c>
      <c r="V16" s="128"/>
      <c r="W16" s="128"/>
      <c r="X16" s="330">
        <v>41877</v>
      </c>
      <c r="AA16" s="300">
        <v>41876</v>
      </c>
      <c r="AB16" s="128" t="str">
        <v>GOOG</v>
      </c>
      <c r="AC16" s="128">
        <v>580.20000000000005</v>
      </c>
      <c r="AD16" s="100">
        <v>1357700</v>
      </c>
      <c r="AF16" s="300">
        <v>41879</v>
      </c>
      <c r="AG16" s="128" t="s">
        <v>683</v>
      </c>
      <c r="AH16" s="128">
        <v>569.20000000000005</v>
      </c>
      <c r="AI16" s="100">
        <v>1289400</v>
      </c>
    </row>
    <row r="17" spans="1:35" ht="15.75" thickBot="1">
      <c r="A17" s="81"/>
      <c r="C17" s="128"/>
      <c r="E17" s="128"/>
      <c r="T17" s="95"/>
      <c r="U17" s="291" t="s">
        <v>689</v>
      </c>
      <c r="V17" s="292" t="s">
        <v>311</v>
      </c>
      <c r="W17" s="292" t="s">
        <v>688</v>
      </c>
      <c r="X17" s="293" t="s">
        <v>61</v>
      </c>
      <c r="AA17" s="300">
        <v>41876</v>
      </c>
      <c r="AB17" s="128" t="str">
        <v>BAC</v>
      </c>
      <c r="AC17" s="128">
        <v>16.29</v>
      </c>
      <c r="AD17" s="100">
        <v>88818400</v>
      </c>
      <c r="AF17" s="300">
        <v>41878</v>
      </c>
      <c r="AG17" s="128" t="s">
        <v>683</v>
      </c>
      <c r="AH17" s="128">
        <v>571</v>
      </c>
      <c r="AI17" s="100">
        <v>1698700</v>
      </c>
    </row>
    <row r="18" spans="1:35" ht="15.75" thickBot="1">
      <c r="A18" s="81"/>
      <c r="C18" s="128"/>
      <c r="D18" s="95" t="s">
        <v>753</v>
      </c>
      <c r="E18" s="257">
        <f>COUNTBLANK(E5:E16)</f>
        <v>5</v>
      </c>
      <c r="G18" s="302" t="s">
        <v>685</v>
      </c>
      <c r="N18" s="303" t="s">
        <v>685</v>
      </c>
      <c r="T18" s="297">
        <v>2</v>
      </c>
      <c r="U18" s="298">
        <f t="array" ref="U18:U20">X16</f>
        <v>41877</v>
      </c>
      <c r="V18" s="128" t="str">
        <f t="array" ref="V18:V20">MYSTOCKLIST</f>
        <v>AAPL</v>
      </c>
      <c r="W18" s="128">
        <f>VLOOKUP(U18,TAB_TSPRICES,T18,FALSE)</f>
        <v>100.89</v>
      </c>
      <c r="X18" s="260">
        <f>VLOOKUP(U18,TAB_TSVOLUME,T18,FALSE)</f>
        <v>33119800</v>
      </c>
      <c r="AA18" s="300">
        <f t="array" ref="AA18:AD20">U30:X32</f>
        <v>41873</v>
      </c>
      <c r="AB18" s="128" t="str">
        <v>AAPL</v>
      </c>
      <c r="AC18" s="128">
        <v>101.32</v>
      </c>
      <c r="AD18" s="100">
        <v>44102400</v>
      </c>
      <c r="AF18" s="300">
        <v>41877</v>
      </c>
      <c r="AG18" s="128" t="s">
        <v>683</v>
      </c>
      <c r="AH18" s="128">
        <v>577.86</v>
      </c>
      <c r="AI18" s="100">
        <v>1635200</v>
      </c>
    </row>
    <row r="19" spans="1:35">
      <c r="A19" s="253" t="s">
        <v>680</v>
      </c>
      <c r="B19" s="254"/>
      <c r="C19" s="128"/>
      <c r="E19" s="128"/>
      <c r="G19" s="174" t="s">
        <v>1</v>
      </c>
      <c r="H19" s="175" t="s">
        <v>682</v>
      </c>
      <c r="I19" s="175" t="s">
        <v>683</v>
      </c>
      <c r="J19" s="176" t="s">
        <v>684</v>
      </c>
      <c r="N19" s="127" t="s">
        <v>1</v>
      </c>
      <c r="O19" s="175" t="s">
        <v>682</v>
      </c>
      <c r="P19" s="175" t="s">
        <v>683</v>
      </c>
      <c r="Q19" s="176" t="s">
        <v>684</v>
      </c>
      <c r="T19" s="297">
        <v>3</v>
      </c>
      <c r="U19" s="298">
        <v>41877</v>
      </c>
      <c r="V19" s="128" t="str">
        <v>GOOG</v>
      </c>
      <c r="W19" s="128">
        <f>VLOOKUP(U19,TAB_TSPRICES,T19,FALSE)</f>
        <v>577.86</v>
      </c>
      <c r="X19" s="260">
        <f>VLOOKUP(U19,TAB_TSVOLUME,T19,FALSE)</f>
        <v>1635200</v>
      </c>
      <c r="AA19" s="300">
        <v>41873</v>
      </c>
      <c r="AB19" s="128" t="str">
        <v>GOOG</v>
      </c>
      <c r="AC19" s="128">
        <v>582.55999999999995</v>
      </c>
      <c r="AD19" s="100">
        <v>786900</v>
      </c>
      <c r="AF19" s="300">
        <v>41876</v>
      </c>
      <c r="AG19" s="128" t="s">
        <v>683</v>
      </c>
      <c r="AH19" s="128">
        <v>580.20000000000005</v>
      </c>
      <c r="AI19" s="100">
        <v>1357700</v>
      </c>
    </row>
    <row r="20" spans="1:35" ht="15.75" thickBot="1">
      <c r="A20" s="81"/>
      <c r="C20" s="128"/>
      <c r="E20" s="128"/>
      <c r="G20" s="265">
        <v>41879</v>
      </c>
      <c r="H20" s="128">
        <v>102.25</v>
      </c>
      <c r="I20" s="128">
        <v>569.20000000000005</v>
      </c>
      <c r="J20" s="100">
        <v>16.010000000000002</v>
      </c>
      <c r="N20" s="265">
        <v>41879</v>
      </c>
      <c r="O20" s="128">
        <v>68389800</v>
      </c>
      <c r="P20" s="128">
        <v>1289400</v>
      </c>
      <c r="Q20" s="100">
        <v>61862400</v>
      </c>
      <c r="T20" s="297">
        <v>4</v>
      </c>
      <c r="U20" s="301">
        <v>41877</v>
      </c>
      <c r="V20" s="130" t="str">
        <v>BAC</v>
      </c>
      <c r="W20" s="130">
        <f>VLOOKUP(U20,TAB_TSPRICES,T20,FALSE)</f>
        <v>16.329999999999998</v>
      </c>
      <c r="X20" s="261">
        <f>VLOOKUP(U20,TAB_TSVOLUME,T20,FALSE)</f>
        <v>73164900</v>
      </c>
      <c r="AA20" s="304">
        <v>41873</v>
      </c>
      <c r="AB20" s="130" t="str">
        <v>BAC</v>
      </c>
      <c r="AC20" s="130">
        <v>16.13</v>
      </c>
      <c r="AD20" s="101">
        <v>107476300</v>
      </c>
      <c r="AF20" s="304">
        <v>41873</v>
      </c>
      <c r="AG20" s="130" t="s">
        <v>683</v>
      </c>
      <c r="AH20" s="130">
        <v>582.55999999999995</v>
      </c>
      <c r="AI20" s="101">
        <v>786900</v>
      </c>
    </row>
    <row r="21" spans="1:35" ht="15.75" thickBot="1">
      <c r="A21" s="81"/>
      <c r="C21" s="128"/>
      <c r="E21" s="128"/>
      <c r="G21" s="265">
        <v>41878</v>
      </c>
      <c r="H21" s="128">
        <v>102.13</v>
      </c>
      <c r="I21" s="128">
        <v>571</v>
      </c>
      <c r="J21" s="100">
        <v>16.2</v>
      </c>
      <c r="N21" s="265">
        <v>41878</v>
      </c>
      <c r="O21" s="128">
        <v>46827400</v>
      </c>
      <c r="P21" s="128">
        <v>1698700</v>
      </c>
      <c r="Q21" s="100">
        <v>62651300</v>
      </c>
      <c r="T21" s="95"/>
    </row>
    <row r="22" spans="1:35" ht="15.75" thickBot="1">
      <c r="A22" s="81"/>
      <c r="C22" s="128"/>
      <c r="E22" s="128"/>
      <c r="G22" s="265">
        <v>41877</v>
      </c>
      <c r="H22" s="128">
        <v>100.89</v>
      </c>
      <c r="I22" s="128">
        <v>577.86</v>
      </c>
      <c r="J22" s="100">
        <v>16.329999999999998</v>
      </c>
      <c r="N22" s="265">
        <v>41877</v>
      </c>
      <c r="O22" s="128">
        <v>33119800</v>
      </c>
      <c r="P22" s="128">
        <v>1635200</v>
      </c>
      <c r="Q22" s="100">
        <v>73164900</v>
      </c>
      <c r="T22" s="95"/>
      <c r="U22" s="128" t="s">
        <v>752</v>
      </c>
      <c r="V22" s="128"/>
      <c r="W22" s="128"/>
      <c r="X22" s="330">
        <v>41876</v>
      </c>
    </row>
    <row r="23" spans="1:35">
      <c r="A23" s="81"/>
      <c r="C23" s="128"/>
      <c r="E23" s="128"/>
      <c r="G23" s="265">
        <v>41876</v>
      </c>
      <c r="H23" s="128">
        <v>101.54</v>
      </c>
      <c r="I23" s="128">
        <v>580.20000000000005</v>
      </c>
      <c r="J23" s="100">
        <v>16.29</v>
      </c>
      <c r="N23" s="265">
        <v>41876</v>
      </c>
      <c r="O23" s="128">
        <v>40144700</v>
      </c>
      <c r="P23" s="128">
        <v>1357700</v>
      </c>
      <c r="Q23" s="100">
        <v>88818400</v>
      </c>
      <c r="T23" s="95"/>
      <c r="U23" s="291" t="s">
        <v>689</v>
      </c>
      <c r="V23" s="292" t="s">
        <v>311</v>
      </c>
      <c r="W23" s="292" t="s">
        <v>688</v>
      </c>
      <c r="X23" s="293" t="s">
        <v>61</v>
      </c>
    </row>
    <row r="24" spans="1:35" ht="15.75" thickBot="1">
      <c r="A24" s="81"/>
      <c r="C24" s="128"/>
      <c r="E24" s="128"/>
      <c r="G24" s="266">
        <v>41873</v>
      </c>
      <c r="H24" s="130">
        <v>101.32</v>
      </c>
      <c r="I24" s="130">
        <v>582.55999999999995</v>
      </c>
      <c r="J24" s="101">
        <v>16.13</v>
      </c>
      <c r="N24" s="266">
        <v>41873</v>
      </c>
      <c r="O24" s="130">
        <v>44102400</v>
      </c>
      <c r="P24" s="130">
        <v>786900</v>
      </c>
      <c r="Q24" s="101">
        <v>107476300</v>
      </c>
      <c r="T24" s="297">
        <v>2</v>
      </c>
      <c r="U24" s="298">
        <f t="array" ref="U24:U26">X22</f>
        <v>41876</v>
      </c>
      <c r="V24" s="128" t="str">
        <f t="array" ref="V24:V26">MYSTOCKLIST</f>
        <v>AAPL</v>
      </c>
      <c r="W24" s="128">
        <f>VLOOKUP(U24,TAB_TSPRICES,T24,FALSE)</f>
        <v>101.54</v>
      </c>
      <c r="X24" s="260">
        <f>VLOOKUP(U24,TAB_TSVOLUME,T24,FALSE)</f>
        <v>40144700</v>
      </c>
    </row>
    <row r="25" spans="1:35">
      <c r="A25" s="81"/>
      <c r="C25" s="128"/>
      <c r="E25" s="128"/>
      <c r="T25" s="297">
        <v>3</v>
      </c>
      <c r="U25" s="298">
        <v>41876</v>
      </c>
      <c r="V25" s="128" t="str">
        <v>GOOG</v>
      </c>
      <c r="W25" s="128">
        <f>VLOOKUP(U25,TAB_TSPRICES,T25,FALSE)</f>
        <v>580.20000000000005</v>
      </c>
      <c r="X25" s="260">
        <f>VLOOKUP(U25,TAB_TSVOLUME,T25,FALSE)</f>
        <v>1357700</v>
      </c>
    </row>
    <row r="26" spans="1:35" ht="15.75" thickBot="1">
      <c r="A26" s="81"/>
      <c r="C26" s="128"/>
      <c r="E26" s="128"/>
      <c r="T26" s="297">
        <v>4</v>
      </c>
      <c r="U26" s="301">
        <v>41876</v>
      </c>
      <c r="V26" s="130" t="str">
        <v>BAC</v>
      </c>
      <c r="W26" s="130">
        <f>VLOOKUP(U26,TAB_TSPRICES,T26,FALSE)</f>
        <v>16.29</v>
      </c>
      <c r="X26" s="261">
        <f>VLOOKUP(U26,TAB_TSVOLUME,T26,FALSE)</f>
        <v>88818400</v>
      </c>
    </row>
    <row r="27" spans="1:35" ht="15.75" thickBot="1">
      <c r="A27" s="81"/>
      <c r="C27" s="128"/>
      <c r="E27" s="128"/>
      <c r="T27" s="95"/>
    </row>
    <row r="28" spans="1:35" ht="15.75" thickBot="1">
      <c r="A28" s="81"/>
      <c r="C28" s="128"/>
      <c r="E28" s="128"/>
      <c r="T28" s="95"/>
      <c r="U28" s="128" t="s">
        <v>752</v>
      </c>
      <c r="V28" s="128"/>
      <c r="W28" s="128"/>
      <c r="X28" s="330">
        <v>41873</v>
      </c>
    </row>
    <row r="29" spans="1:35">
      <c r="A29" s="81"/>
      <c r="C29" s="128"/>
      <c r="E29" s="128"/>
      <c r="T29" s="95"/>
      <c r="U29" s="291" t="s">
        <v>689</v>
      </c>
      <c r="V29" s="292" t="s">
        <v>311</v>
      </c>
      <c r="W29" s="292" t="s">
        <v>688</v>
      </c>
      <c r="X29" s="293" t="s">
        <v>61</v>
      </c>
    </row>
    <row r="30" spans="1:35">
      <c r="A30" s="81"/>
      <c r="C30" s="128"/>
      <c r="E30" s="128"/>
      <c r="T30" s="297">
        <v>2</v>
      </c>
      <c r="U30" s="298">
        <f t="array" ref="U30:U32">X28</f>
        <v>41873</v>
      </c>
      <c r="V30" s="128" t="str">
        <f t="array" ref="V30:V32">MYSTOCKLIST</f>
        <v>AAPL</v>
      </c>
      <c r="W30" s="128">
        <f>VLOOKUP(U30,TAB_TSPRICES,T30,FALSE)</f>
        <v>101.32</v>
      </c>
      <c r="X30" s="260">
        <f>VLOOKUP(U30,TAB_TSVOLUME,T30,FALSE)</f>
        <v>44102400</v>
      </c>
    </row>
    <row r="31" spans="1:35">
      <c r="A31" s="81"/>
      <c r="C31" s="128"/>
      <c r="E31" s="128"/>
      <c r="T31" s="297">
        <v>3</v>
      </c>
      <c r="U31" s="298">
        <v>41873</v>
      </c>
      <c r="V31" s="128" t="str">
        <v>GOOG</v>
      </c>
      <c r="W31" s="128">
        <f>VLOOKUP(U31,TAB_TSPRICES,T31,FALSE)</f>
        <v>582.55999999999995</v>
      </c>
      <c r="X31" s="260">
        <f>VLOOKUP(U31,TAB_TSVOLUME,T31,FALSE)</f>
        <v>786900</v>
      </c>
    </row>
    <row r="32" spans="1:35" ht="15.75" thickBot="1">
      <c r="A32" s="81"/>
      <c r="C32" s="128"/>
      <c r="E32" s="128"/>
      <c r="T32" s="297">
        <v>4</v>
      </c>
      <c r="U32" s="301">
        <v>41873</v>
      </c>
      <c r="V32" s="130" t="str">
        <v>BAC</v>
      </c>
      <c r="W32" s="130">
        <f>VLOOKUP(U32,TAB_TSPRICES,T32,FALSE)</f>
        <v>16.13</v>
      </c>
      <c r="X32" s="261">
        <f>VLOOKUP(U32,TAB_TSVOLUME,T32,FALSE)</f>
        <v>107476300</v>
      </c>
    </row>
    <row r="34" spans="1:20" s="205" customFormat="1" ht="21">
      <c r="A34" s="205" t="s">
        <v>463</v>
      </c>
    </row>
    <row r="35" spans="1:20">
      <c r="N35" t="s">
        <v>701</v>
      </c>
      <c r="P35" t="s">
        <v>702</v>
      </c>
    </row>
    <row r="36" spans="1:20">
      <c r="A36" s="116" t="s">
        <v>269</v>
      </c>
      <c r="B36" s="199" t="s">
        <v>317</v>
      </c>
      <c r="F36" s="242" t="s">
        <v>428</v>
      </c>
      <c r="G36" s="243" t="s">
        <v>429</v>
      </c>
      <c r="H36" s="243" t="s">
        <v>430</v>
      </c>
      <c r="I36" s="243" t="s">
        <v>431</v>
      </c>
      <c r="J36" s="243" t="s">
        <v>455</v>
      </c>
      <c r="N36" s="279" t="s">
        <v>694</v>
      </c>
      <c r="P36" s="278" t="s">
        <v>1</v>
      </c>
      <c r="Q36" s="278" t="s">
        <v>695</v>
      </c>
      <c r="R36" s="278" t="s">
        <v>696</v>
      </c>
      <c r="S36" s="278" t="s">
        <v>697</v>
      </c>
    </row>
    <row r="37" spans="1:20">
      <c r="A37" s="117" t="s">
        <v>318</v>
      </c>
      <c r="B37" s="448" t="s">
        <v>840</v>
      </c>
      <c r="F37" s="244">
        <v>123456789</v>
      </c>
      <c r="G37" s="241" t="s">
        <v>432</v>
      </c>
      <c r="H37" s="241" t="s">
        <v>433</v>
      </c>
      <c r="I37" s="241" t="s">
        <v>424</v>
      </c>
      <c r="J37" s="241" t="s">
        <v>456</v>
      </c>
      <c r="M37" s="103" t="str">
        <f>SUBSTITUTE(N37," TB Equity","")</f>
        <v>MONTRI</v>
      </c>
      <c r="N37" s="247" t="s">
        <v>695</v>
      </c>
      <c r="P37" s="265">
        <v>36528</v>
      </c>
      <c r="Q37" s="128" t="e">
        <v>#N/A</v>
      </c>
      <c r="R37" s="263" t="e">
        <v>#N/A</v>
      </c>
      <c r="S37" s="277" t="e">
        <v>#N/A</v>
      </c>
    </row>
    <row r="38" spans="1:20">
      <c r="F38" s="244">
        <v>123454556</v>
      </c>
      <c r="G38" s="241" t="s">
        <v>434</v>
      </c>
      <c r="H38" s="241" t="s">
        <v>435</v>
      </c>
      <c r="I38" s="241" t="s">
        <v>425</v>
      </c>
      <c r="J38" s="241" t="s">
        <v>754</v>
      </c>
      <c r="M38" s="103" t="str">
        <f t="shared" ref="M38:M42" si="0">SUBSTITUTE(N38," TB Equity","")</f>
        <v>AH</v>
      </c>
      <c r="N38" s="247" t="s">
        <v>696</v>
      </c>
      <c r="P38" s="265">
        <v>36529</v>
      </c>
      <c r="Q38" s="128" t="e">
        <v>#N/A</v>
      </c>
      <c r="R38" s="128" t="e">
        <v>#N/A</v>
      </c>
      <c r="S38" s="100">
        <v>43.4</v>
      </c>
    </row>
    <row r="39" spans="1:20">
      <c r="A39" t="s">
        <v>319</v>
      </c>
      <c r="C39" s="103" t="str">
        <f>LEFT(A37,4)</f>
        <v>Sira</v>
      </c>
      <c r="D39" s="104" t="s">
        <v>841</v>
      </c>
      <c r="F39" s="244">
        <v>123459989</v>
      </c>
      <c r="G39" s="241" t="s">
        <v>436</v>
      </c>
      <c r="H39" s="241" t="s">
        <v>437</v>
      </c>
      <c r="I39" s="241" t="s">
        <v>426</v>
      </c>
      <c r="J39" s="241" t="s">
        <v>755</v>
      </c>
      <c r="M39" s="103" t="str">
        <f t="shared" si="0"/>
        <v>ADVANC</v>
      </c>
      <c r="N39" s="247" t="s">
        <v>697</v>
      </c>
      <c r="P39" s="265">
        <v>36530</v>
      </c>
      <c r="Q39" s="128" t="e">
        <v>#N/A</v>
      </c>
      <c r="R39" s="128" t="e">
        <v>#N/A</v>
      </c>
      <c r="S39" s="100">
        <v>40.6</v>
      </c>
    </row>
    <row r="40" spans="1:20">
      <c r="A40" t="s">
        <v>320</v>
      </c>
      <c r="C40" s="103" t="str">
        <f>RIGHT(A37,5)</f>
        <v>takit</v>
      </c>
      <c r="D40" s="104" t="s">
        <v>842</v>
      </c>
      <c r="F40" s="244">
        <v>123455467</v>
      </c>
      <c r="G40" s="241" t="s">
        <v>438</v>
      </c>
      <c r="H40" s="241"/>
      <c r="I40" s="241" t="s">
        <v>427</v>
      </c>
      <c r="J40" s="241" t="s">
        <v>457</v>
      </c>
      <c r="M40" s="103" t="str">
        <f t="shared" si="0"/>
        <v>AIT</v>
      </c>
      <c r="N40" s="247" t="s">
        <v>698</v>
      </c>
      <c r="P40" s="265">
        <v>36531</v>
      </c>
      <c r="Q40" s="128" t="e">
        <v>#N/A</v>
      </c>
      <c r="R40" s="128" t="e">
        <v>#N/A</v>
      </c>
      <c r="S40" s="100">
        <v>38.6</v>
      </c>
    </row>
    <row r="41" spans="1:20">
      <c r="A41" t="s">
        <v>321</v>
      </c>
      <c r="C41" s="103" t="str">
        <f>MID(A37,5,5)</f>
        <v>prapa</v>
      </c>
      <c r="D41" s="104" t="s">
        <v>843</v>
      </c>
      <c r="F41" s="244">
        <v>123453985</v>
      </c>
      <c r="G41" s="241" t="s">
        <v>439</v>
      </c>
      <c r="H41" s="241" t="s">
        <v>440</v>
      </c>
      <c r="I41" s="241" t="s">
        <v>441</v>
      </c>
      <c r="J41" s="241" t="s">
        <v>458</v>
      </c>
      <c r="M41" s="103" t="str">
        <f t="shared" si="0"/>
        <v>AEC</v>
      </c>
      <c r="N41" s="247" t="s">
        <v>699</v>
      </c>
      <c r="P41" s="265">
        <v>36532</v>
      </c>
      <c r="Q41" s="128" t="e">
        <v>#N/A</v>
      </c>
      <c r="R41" s="128" t="e">
        <v>#N/A</v>
      </c>
      <c r="S41" s="100">
        <v>38.6</v>
      </c>
    </row>
    <row r="42" spans="1:20" ht="15.75" thickBot="1">
      <c r="A42" t="s">
        <v>322</v>
      </c>
      <c r="F42" s="244">
        <v>123454456</v>
      </c>
      <c r="G42" s="241" t="s">
        <v>442</v>
      </c>
      <c r="H42" s="241" t="s">
        <v>443</v>
      </c>
      <c r="I42" s="241" t="s">
        <v>444</v>
      </c>
      <c r="J42" s="241" t="s">
        <v>756</v>
      </c>
      <c r="M42" s="103" t="str">
        <f t="shared" si="0"/>
        <v>AEONTS</v>
      </c>
      <c r="N42" s="247" t="s">
        <v>700</v>
      </c>
      <c r="P42" s="266">
        <v>36535</v>
      </c>
      <c r="Q42" s="130" t="e">
        <v>#N/A</v>
      </c>
      <c r="R42" s="130" t="e">
        <v>#N/A</v>
      </c>
      <c r="S42" s="101">
        <v>40</v>
      </c>
    </row>
    <row r="43" spans="1:20">
      <c r="B43" s="103" t="s">
        <v>844</v>
      </c>
      <c r="C43" s="103" t="s">
        <v>845</v>
      </c>
      <c r="F43" s="244">
        <v>123457789</v>
      </c>
      <c r="G43" s="241" t="s">
        <v>445</v>
      </c>
      <c r="H43" s="241" t="s">
        <v>446</v>
      </c>
      <c r="I43" s="241" t="s">
        <v>447</v>
      </c>
      <c r="J43" s="241" t="s">
        <v>459</v>
      </c>
    </row>
    <row r="44" spans="1:20">
      <c r="F44" s="244">
        <v>123455674</v>
      </c>
      <c r="G44" s="241" t="s">
        <v>448</v>
      </c>
      <c r="H44" s="241"/>
      <c r="I44" s="241" t="s">
        <v>449</v>
      </c>
      <c r="J44" s="241" t="s">
        <v>757</v>
      </c>
      <c r="N44" s="228" t="s">
        <v>816</v>
      </c>
      <c r="O44" t="str">
        <f>MID(O48,FIND(":",O48)+1,FIND("(",O48)-FIND(":",O48)-1)</f>
        <v>PRIL</v>
      </c>
      <c r="P44" t="str">
        <f t="shared" ref="P44:T44" si="1">MID(P48,FIND(":",P48)+1,FIND("(",P48)-FIND(":",P48)-1)</f>
        <v>ROCK</v>
      </c>
      <c r="Q44" t="str">
        <f t="shared" si="1"/>
        <v>DGRS</v>
      </c>
      <c r="R44" t="str">
        <f t="shared" si="1"/>
        <v>ADMH</v>
      </c>
      <c r="S44" t="str">
        <f t="shared" si="1"/>
        <v>AACA</v>
      </c>
      <c r="T44" t="str">
        <f t="shared" si="1"/>
        <v>ABC</v>
      </c>
    </row>
    <row r="45" spans="1:20">
      <c r="A45" t="s">
        <v>323</v>
      </c>
      <c r="F45" s="244">
        <v>123454560</v>
      </c>
      <c r="G45" s="241" t="s">
        <v>450</v>
      </c>
      <c r="H45" s="241" t="s">
        <v>451</v>
      </c>
      <c r="I45" s="241" t="s">
        <v>452</v>
      </c>
      <c r="J45" s="241" t="s">
        <v>460</v>
      </c>
      <c r="N45" s="329" t="s">
        <v>814</v>
      </c>
      <c r="O45" t="str">
        <f>SUBSTITUTE(SUBSTITUTE(O48,"K:",""),"(P)","")</f>
        <v>HPRIL(TOR)</v>
      </c>
      <c r="P45" t="str">
        <f t="shared" ref="P45:T45" si="2">SUBSTITUTE(SUBSTITUTE(P48,"K:",""),"(P)","")</f>
        <v>ROCK</v>
      </c>
      <c r="Q45" t="str">
        <f t="shared" si="2"/>
        <v>DGRS</v>
      </c>
      <c r="R45" t="str">
        <f t="shared" si="2"/>
        <v>ADMH</v>
      </c>
      <c r="S45" t="str">
        <f t="shared" si="2"/>
        <v>AACA</v>
      </c>
      <c r="T45" t="str">
        <f t="shared" si="2"/>
        <v>ABC</v>
      </c>
    </row>
    <row r="46" spans="1:20" ht="15.75" thickBot="1">
      <c r="B46" t="s">
        <v>324</v>
      </c>
      <c r="C46" s="87">
        <f>FIND("@",B37)</f>
        <v>8</v>
      </c>
      <c r="D46" s="104" t="s">
        <v>846</v>
      </c>
      <c r="N46" t="s">
        <v>716</v>
      </c>
    </row>
    <row r="47" spans="1:20">
      <c r="B47" t="s">
        <v>325</v>
      </c>
      <c r="C47" s="87" t="str">
        <f>LEFT(B37,C46-1)</f>
        <v>tumifta</v>
      </c>
      <c r="D47" s="104" t="s">
        <v>847</v>
      </c>
      <c r="F47" s="245" t="s">
        <v>428</v>
      </c>
      <c r="G47" s="246" t="s">
        <v>55</v>
      </c>
      <c r="H47" s="246" t="s">
        <v>461</v>
      </c>
      <c r="N47" s="174" t="s">
        <v>55</v>
      </c>
      <c r="O47" s="175" t="s">
        <v>703</v>
      </c>
      <c r="P47" s="175" t="s">
        <v>704</v>
      </c>
      <c r="Q47" s="175" t="s">
        <v>705</v>
      </c>
      <c r="R47" s="175" t="s">
        <v>706</v>
      </c>
      <c r="S47" s="175" t="s">
        <v>707</v>
      </c>
      <c r="T47" s="176" t="s">
        <v>708</v>
      </c>
    </row>
    <row r="48" spans="1:20">
      <c r="F48" s="258" t="s">
        <v>453</v>
      </c>
      <c r="G48" s="258" t="s">
        <v>454</v>
      </c>
      <c r="H48" s="258" t="s">
        <v>462</v>
      </c>
      <c r="N48" s="280" t="s">
        <v>709</v>
      </c>
      <c r="O48" s="450" t="s">
        <v>852</v>
      </c>
      <c r="P48" s="281" t="s">
        <v>710</v>
      </c>
      <c r="Q48" s="281" t="s">
        <v>711</v>
      </c>
      <c r="R48" s="281" t="s">
        <v>712</v>
      </c>
      <c r="S48" s="281" t="s">
        <v>713</v>
      </c>
      <c r="T48" s="282" t="s">
        <v>714</v>
      </c>
    </row>
    <row r="49" spans="1:20">
      <c r="A49" t="s">
        <v>758</v>
      </c>
      <c r="B49" s="103">
        <f>LEN(B37)</f>
        <v>17</v>
      </c>
      <c r="C49" s="104" t="s">
        <v>848</v>
      </c>
      <c r="N49" s="265">
        <v>36434</v>
      </c>
      <c r="O49" s="128" t="s">
        <v>715</v>
      </c>
      <c r="P49" s="128">
        <v>718.99099999999999</v>
      </c>
      <c r="Q49" s="128" t="s">
        <v>715</v>
      </c>
      <c r="R49" s="128" t="s">
        <v>715</v>
      </c>
      <c r="S49" s="128" t="s">
        <v>715</v>
      </c>
      <c r="T49" s="100" t="s">
        <v>715</v>
      </c>
    </row>
    <row r="50" spans="1:20">
      <c r="A50" t="s">
        <v>759</v>
      </c>
      <c r="B50" s="103" t="str">
        <f>SUBSTITUTE(B37,"@","#####")</f>
        <v>tumifta#####gmail.com</v>
      </c>
      <c r="C50" s="104" t="s">
        <v>849</v>
      </c>
      <c r="F50" s="245" t="s">
        <v>428</v>
      </c>
      <c r="G50" s="246" t="s">
        <v>55</v>
      </c>
      <c r="H50" s="246" t="s">
        <v>461</v>
      </c>
      <c r="I50" s="449" t="s">
        <v>850</v>
      </c>
      <c r="J50" s="449" t="s">
        <v>851</v>
      </c>
      <c r="N50" s="265">
        <v>36437</v>
      </c>
      <c r="O50" s="128"/>
      <c r="P50" s="128">
        <v>718.99099999999999</v>
      </c>
      <c r="Q50" s="128"/>
      <c r="R50" s="128"/>
      <c r="S50" s="128"/>
      <c r="T50" s="100"/>
    </row>
    <row r="51" spans="1:20">
      <c r="F51" s="259" t="str">
        <f>LEFT(F37,3)&amp;"-"&amp;MID(F37,4,2)&amp;"-"&amp;RIGHT(F37,4)</f>
        <v>123-45-6789</v>
      </c>
      <c r="G51" s="259" t="str">
        <f>PROPER(TRIM(G37)&amp;", "&amp;TRIM(I37)&amp;" "&amp;LEFT(TRIM(H37),1))</f>
        <v>Freehafer, Nancy D</v>
      </c>
      <c r="H51" s="259" t="str">
        <f>TRIM(RIGHT(J37,I51-J51))</f>
        <v>Seattle</v>
      </c>
      <c r="I51">
        <f>LEN(J37)</f>
        <v>25</v>
      </c>
      <c r="J51">
        <f>FIND(",",J37)</f>
        <v>17</v>
      </c>
      <c r="N51" s="265">
        <v>36438</v>
      </c>
      <c r="O51" s="128"/>
      <c r="P51" s="128">
        <v>718.99099999999999</v>
      </c>
      <c r="Q51" s="128"/>
      <c r="R51" s="128"/>
      <c r="S51" s="128"/>
      <c r="T51" s="100"/>
    </row>
    <row r="52" spans="1:20">
      <c r="B52" s="157" t="s">
        <v>844</v>
      </c>
      <c r="F52" s="259" t="str">
        <f t="shared" ref="F52:F59" si="3">LEFT(F38,3)&amp;"-"&amp;MID(F38,4,2)&amp;"-"&amp;RIGHT(F38,4)</f>
        <v>123-45-4556</v>
      </c>
      <c r="G52" s="259" t="str">
        <f t="shared" ref="G52:G59" si="4">PROPER(TRIM(G38)&amp;", "&amp;TRIM(I38)&amp;" "&amp;LEFT(TRIM(H38),1))</f>
        <v>Cencini, Andrew A</v>
      </c>
      <c r="H52" s="259" t="str">
        <f t="shared" ref="H52:H59" si="5">TRIM(RIGHT(J38,I52-J52))</f>
        <v>Bellevue</v>
      </c>
      <c r="I52">
        <f t="shared" ref="I52:I59" si="6">LEN(J38)</f>
        <v>27</v>
      </c>
      <c r="J52">
        <f t="shared" ref="J52:J59" si="7">FIND(",",J38)</f>
        <v>18</v>
      </c>
      <c r="N52" s="265">
        <v>36439</v>
      </c>
      <c r="O52" s="128"/>
      <c r="P52" s="128">
        <v>718.99099999999999</v>
      </c>
      <c r="Q52" s="128"/>
      <c r="R52" s="128"/>
      <c r="S52" s="128"/>
      <c r="T52" s="100"/>
    </row>
    <row r="53" spans="1:20">
      <c r="B53" s="439" t="s">
        <v>845</v>
      </c>
      <c r="C53" s="103" t="str">
        <f>B52&amp;"     " &amp;B53</f>
        <v>Siraprapa     Watakit</v>
      </c>
      <c r="F53" s="259" t="str">
        <f t="shared" si="3"/>
        <v>123-45-9989</v>
      </c>
      <c r="G53" s="259" t="str">
        <f t="shared" si="4"/>
        <v>Kotas, Jan B</v>
      </c>
      <c r="H53" s="259" t="str">
        <f t="shared" si="5"/>
        <v>Redmond </v>
      </c>
      <c r="I53">
        <f t="shared" si="6"/>
        <v>26</v>
      </c>
      <c r="J53">
        <f t="shared" si="7"/>
        <v>17</v>
      </c>
      <c r="N53" s="265">
        <v>36440</v>
      </c>
      <c r="O53" s="128"/>
      <c r="P53" s="128">
        <v>718.99099999999999</v>
      </c>
      <c r="Q53" s="128"/>
      <c r="R53" s="128"/>
      <c r="S53" s="128"/>
      <c r="T53" s="100"/>
    </row>
    <row r="54" spans="1:20" ht="15.75" thickBot="1">
      <c r="F54" s="259" t="str">
        <f t="shared" si="3"/>
        <v>123-45-5467</v>
      </c>
      <c r="G54" s="259" t="str">
        <f t="shared" si="4"/>
        <v xml:space="preserve">Sergienko, Mariya </v>
      </c>
      <c r="H54" s="259" t="str">
        <f t="shared" si="5"/>
        <v>Kirkland</v>
      </c>
      <c r="I54">
        <f t="shared" si="6"/>
        <v>23</v>
      </c>
      <c r="J54">
        <f t="shared" si="7"/>
        <v>15</v>
      </c>
      <c r="N54" s="266">
        <v>36441</v>
      </c>
      <c r="O54" s="130"/>
      <c r="P54" s="130">
        <v>718.99099999999999</v>
      </c>
      <c r="Q54" s="130"/>
      <c r="R54" s="130"/>
      <c r="S54" s="130"/>
      <c r="T54" s="101"/>
    </row>
    <row r="55" spans="1:20">
      <c r="F55" s="259" t="str">
        <f t="shared" si="3"/>
        <v>123-45-3985</v>
      </c>
      <c r="G55" s="259" t="str">
        <f t="shared" si="4"/>
        <v>Thorpe, Steven J</v>
      </c>
      <c r="H55" s="259" t="str">
        <f t="shared" si="5"/>
        <v>Seattle</v>
      </c>
      <c r="I55">
        <f t="shared" si="6"/>
        <v>23</v>
      </c>
      <c r="J55">
        <f t="shared" si="7"/>
        <v>16</v>
      </c>
    </row>
    <row r="56" spans="1:20">
      <c r="F56" s="259" t="str">
        <f t="shared" si="3"/>
        <v>123-45-4456</v>
      </c>
      <c r="G56" s="259" t="str">
        <f t="shared" si="4"/>
        <v>Neipper, Michael J</v>
      </c>
      <c r="H56" s="259" t="str">
        <f t="shared" si="5"/>
        <v>Redmond</v>
      </c>
      <c r="I56">
        <f t="shared" si="6"/>
        <v>25</v>
      </c>
      <c r="J56">
        <f t="shared" si="7"/>
        <v>17</v>
      </c>
    </row>
    <row r="57" spans="1:20">
      <c r="F57" s="259" t="str">
        <f t="shared" si="3"/>
        <v>123-45-7789</v>
      </c>
      <c r="G57" s="259" t="str">
        <f t="shared" si="4"/>
        <v>Zare, Robert B</v>
      </c>
      <c r="H57" s="259" t="str">
        <f t="shared" si="5"/>
        <v>Seattle</v>
      </c>
      <c r="I57">
        <f t="shared" si="6"/>
        <v>23</v>
      </c>
      <c r="J57">
        <f t="shared" si="7"/>
        <v>15</v>
      </c>
    </row>
    <row r="58" spans="1:20">
      <c r="F58" s="259" t="str">
        <f t="shared" si="3"/>
        <v>123-45-5674</v>
      </c>
      <c r="G58" s="259" t="str">
        <f t="shared" si="4"/>
        <v xml:space="preserve">Giussani, Laura </v>
      </c>
      <c r="H58" s="259" t="str">
        <f t="shared" si="5"/>
        <v>Redmond</v>
      </c>
      <c r="I58">
        <f t="shared" si="6"/>
        <v>25</v>
      </c>
      <c r="J58">
        <f t="shared" si="7"/>
        <v>18</v>
      </c>
    </row>
    <row r="59" spans="1:20">
      <c r="F59" s="259" t="str">
        <f t="shared" si="3"/>
        <v>123-45-4560</v>
      </c>
      <c r="G59" s="259" t="str">
        <f t="shared" si="4"/>
        <v>Hellung-Larsen, Anne M</v>
      </c>
      <c r="H59" s="259" t="str">
        <f t="shared" si="5"/>
        <v>Seattle</v>
      </c>
      <c r="I59">
        <f t="shared" si="6"/>
        <v>22</v>
      </c>
      <c r="J59">
        <f t="shared" si="7"/>
        <v>15</v>
      </c>
    </row>
    <row r="61" spans="1:20" s="205" customFormat="1" ht="21">
      <c r="A61" s="205" t="s">
        <v>420</v>
      </c>
    </row>
    <row r="63" spans="1:20">
      <c r="A63" t="s">
        <v>404</v>
      </c>
      <c r="B63" t="s">
        <v>407</v>
      </c>
    </row>
    <row r="64" spans="1:20">
      <c r="B64" t="s">
        <v>405</v>
      </c>
    </row>
    <row r="65" spans="1:6">
      <c r="B65" s="451">
        <v>50000</v>
      </c>
    </row>
    <row r="66" spans="1:6" ht="31.5" customHeight="1">
      <c r="A66" s="404" t="s">
        <v>339</v>
      </c>
      <c r="B66" s="219" t="s">
        <v>373</v>
      </c>
      <c r="C66" s="220" t="s">
        <v>373</v>
      </c>
    </row>
    <row r="67" spans="1:6" ht="15.75" thickBot="1">
      <c r="A67" s="405"/>
      <c r="B67" s="217" t="s">
        <v>372</v>
      </c>
      <c r="C67" s="217" t="s">
        <v>374</v>
      </c>
    </row>
    <row r="68" spans="1:6">
      <c r="A68" s="209" t="s">
        <v>340</v>
      </c>
      <c r="B68" s="209"/>
      <c r="C68" s="209"/>
      <c r="E68" s="456" t="s">
        <v>282</v>
      </c>
      <c r="F68" s="457" t="s">
        <v>853</v>
      </c>
    </row>
    <row r="69" spans="1:6">
      <c r="A69" s="210" t="s">
        <v>341</v>
      </c>
      <c r="B69" s="221" t="s">
        <v>375</v>
      </c>
      <c r="C69" s="214">
        <v>58</v>
      </c>
      <c r="E69" s="127" t="s">
        <v>854</v>
      </c>
      <c r="F69" s="100">
        <f>VALUE(SUBSTITUTE(B69," ",""))</f>
        <v>1681.59</v>
      </c>
    </row>
    <row r="70" spans="1:6">
      <c r="A70" s="211" t="s">
        <v>343</v>
      </c>
      <c r="B70" s="222" t="s">
        <v>376</v>
      </c>
      <c r="C70" s="215">
        <v>361</v>
      </c>
      <c r="E70" s="127" t="s">
        <v>854</v>
      </c>
      <c r="F70" s="100">
        <f t="shared" ref="F70:F78" si="8">VALUE(SUBSTITUTE(B70," ",""))</f>
        <v>911137.47</v>
      </c>
    </row>
    <row r="71" spans="1:6">
      <c r="A71" s="210" t="s">
        <v>344</v>
      </c>
      <c r="B71" s="221" t="s">
        <v>377</v>
      </c>
      <c r="C71" s="214" t="s">
        <v>342</v>
      </c>
      <c r="E71" s="127" t="s">
        <v>854</v>
      </c>
      <c r="F71" s="100">
        <f t="shared" si="8"/>
        <v>44733.42</v>
      </c>
    </row>
    <row r="72" spans="1:6">
      <c r="A72" s="211" t="s">
        <v>345</v>
      </c>
      <c r="B72" s="222" t="s">
        <v>378</v>
      </c>
      <c r="C72" s="215">
        <v>78</v>
      </c>
      <c r="E72" s="127" t="s">
        <v>854</v>
      </c>
      <c r="F72" s="100">
        <f t="shared" si="8"/>
        <v>179950.84</v>
      </c>
    </row>
    <row r="73" spans="1:6">
      <c r="A73" s="210" t="s">
        <v>346</v>
      </c>
      <c r="B73" s="221" t="s">
        <v>379</v>
      </c>
      <c r="C73" s="214">
        <v>270</v>
      </c>
      <c r="E73" s="127" t="s">
        <v>854</v>
      </c>
      <c r="F73" s="100">
        <f t="shared" si="8"/>
        <v>75681.67</v>
      </c>
    </row>
    <row r="74" spans="1:6">
      <c r="A74" s="211" t="s">
        <v>347</v>
      </c>
      <c r="B74" s="222" t="s">
        <v>380</v>
      </c>
      <c r="C74" s="215" t="s">
        <v>342</v>
      </c>
      <c r="E74" s="127" t="s">
        <v>854</v>
      </c>
      <c r="F74" s="100">
        <f t="shared" si="8"/>
        <v>492455.8</v>
      </c>
    </row>
    <row r="75" spans="1:6">
      <c r="A75" s="210" t="s">
        <v>348</v>
      </c>
      <c r="B75" s="221" t="s">
        <v>392</v>
      </c>
      <c r="C75" s="214">
        <v>2649</v>
      </c>
      <c r="E75" s="127" t="s">
        <v>854</v>
      </c>
      <c r="F75" s="100">
        <f t="shared" si="8"/>
        <v>5997512.8200000003</v>
      </c>
    </row>
    <row r="76" spans="1:6">
      <c r="A76" s="211" t="s">
        <v>349</v>
      </c>
      <c r="B76" s="226" t="s">
        <v>402</v>
      </c>
      <c r="C76" s="215">
        <v>2376</v>
      </c>
      <c r="E76" s="127" t="s">
        <v>854</v>
      </c>
      <c r="F76" s="100">
        <f t="shared" si="8"/>
        <v>17006535.420000002</v>
      </c>
    </row>
    <row r="77" spans="1:6">
      <c r="A77" s="210" t="s">
        <v>350</v>
      </c>
      <c r="B77" s="221" t="s">
        <v>381</v>
      </c>
      <c r="C77" s="214">
        <v>307</v>
      </c>
      <c r="E77" s="127" t="s">
        <v>854</v>
      </c>
      <c r="F77" s="100">
        <f t="shared" si="8"/>
        <v>236546.11</v>
      </c>
    </row>
    <row r="78" spans="1:6" ht="15.75" thickBot="1">
      <c r="A78" s="211" t="s">
        <v>351</v>
      </c>
      <c r="B78" s="222" t="s">
        <v>393</v>
      </c>
      <c r="C78" s="215">
        <v>3873</v>
      </c>
      <c r="E78" s="129" t="s">
        <v>854</v>
      </c>
      <c r="F78" s="101">
        <f t="shared" si="8"/>
        <v>2034316.91</v>
      </c>
    </row>
    <row r="79" spans="1:6">
      <c r="A79" s="212" t="s">
        <v>352</v>
      </c>
      <c r="B79" s="223" t="s">
        <v>403</v>
      </c>
      <c r="C79" s="216"/>
    </row>
    <row r="80" spans="1:6">
      <c r="B80" s="107"/>
      <c r="C80" s="213"/>
    </row>
    <row r="81" spans="1:3">
      <c r="A81" s="209" t="s">
        <v>353</v>
      </c>
      <c r="B81" s="224"/>
      <c r="C81" s="209"/>
    </row>
    <row r="82" spans="1:3">
      <c r="A82" s="211" t="s">
        <v>354</v>
      </c>
      <c r="B82" s="226" t="s">
        <v>395</v>
      </c>
      <c r="C82" s="215">
        <v>2048</v>
      </c>
    </row>
    <row r="83" spans="1:3">
      <c r="A83" s="210" t="s">
        <v>355</v>
      </c>
      <c r="B83" s="227" t="s">
        <v>394</v>
      </c>
      <c r="C83" s="214">
        <v>5305</v>
      </c>
    </row>
    <row r="84" spans="1:3">
      <c r="A84" s="211" t="s">
        <v>356</v>
      </c>
      <c r="B84" s="222" t="s">
        <v>382</v>
      </c>
      <c r="C84" s="215">
        <v>909</v>
      </c>
    </row>
    <row r="85" spans="1:3">
      <c r="A85" s="210" t="s">
        <v>357</v>
      </c>
      <c r="B85" s="221" t="s">
        <v>383</v>
      </c>
      <c r="C85" s="214">
        <v>290</v>
      </c>
    </row>
    <row r="86" spans="1:3">
      <c r="A86" s="211" t="s">
        <v>358</v>
      </c>
      <c r="B86" s="222" t="s">
        <v>384</v>
      </c>
      <c r="C86" s="215" t="s">
        <v>342</v>
      </c>
    </row>
    <row r="87" spans="1:3">
      <c r="A87" s="210" t="s">
        <v>359</v>
      </c>
      <c r="B87" s="221" t="s">
        <v>385</v>
      </c>
      <c r="C87" s="214">
        <v>302</v>
      </c>
    </row>
    <row r="88" spans="1:3">
      <c r="A88" s="211" t="s">
        <v>360</v>
      </c>
      <c r="B88" s="222" t="s">
        <v>396</v>
      </c>
      <c r="C88" s="215">
        <v>1657</v>
      </c>
    </row>
    <row r="89" spans="1:3">
      <c r="A89" s="210" t="s">
        <v>361</v>
      </c>
      <c r="B89" s="221" t="s">
        <v>386</v>
      </c>
      <c r="C89" s="214">
        <v>488</v>
      </c>
    </row>
    <row r="90" spans="1:3">
      <c r="A90" s="210" t="s">
        <v>362</v>
      </c>
      <c r="B90" s="221" t="s">
        <v>397</v>
      </c>
      <c r="C90" s="214">
        <v>3418</v>
      </c>
    </row>
    <row r="91" spans="1:3">
      <c r="A91" s="211" t="s">
        <v>363</v>
      </c>
      <c r="B91" s="222" t="s">
        <v>398</v>
      </c>
      <c r="C91" s="215">
        <v>1815</v>
      </c>
    </row>
    <row r="92" spans="1:3">
      <c r="A92" s="210" t="s">
        <v>364</v>
      </c>
      <c r="B92" s="221" t="s">
        <v>399</v>
      </c>
      <c r="C92" s="214">
        <v>1683</v>
      </c>
    </row>
    <row r="93" spans="1:3">
      <c r="A93" s="211" t="s">
        <v>365</v>
      </c>
      <c r="B93" s="222" t="s">
        <v>387</v>
      </c>
      <c r="C93" s="215">
        <v>166</v>
      </c>
    </row>
    <row r="94" spans="1:3">
      <c r="A94" s="210" t="s">
        <v>366</v>
      </c>
      <c r="B94" s="221" t="s">
        <v>388</v>
      </c>
      <c r="C94" s="214" t="s">
        <v>342</v>
      </c>
    </row>
    <row r="95" spans="1:3">
      <c r="A95" s="211" t="s">
        <v>367</v>
      </c>
      <c r="B95" s="222" t="s">
        <v>400</v>
      </c>
      <c r="C95" s="215">
        <v>957</v>
      </c>
    </row>
    <row r="96" spans="1:3">
      <c r="A96" s="210" t="s">
        <v>368</v>
      </c>
      <c r="B96" s="221" t="s">
        <v>401</v>
      </c>
      <c r="C96" s="214">
        <v>1575</v>
      </c>
    </row>
    <row r="97" spans="1:7">
      <c r="A97" s="211" t="s">
        <v>369</v>
      </c>
      <c r="B97" s="222" t="s">
        <v>389</v>
      </c>
      <c r="C97" s="215">
        <v>774</v>
      </c>
    </row>
    <row r="98" spans="1:7">
      <c r="A98" s="210" t="s">
        <v>370</v>
      </c>
      <c r="B98" s="221" t="s">
        <v>390</v>
      </c>
      <c r="C98" s="214">
        <v>867</v>
      </c>
    </row>
    <row r="99" spans="1:7">
      <c r="A99" s="211" t="s">
        <v>371</v>
      </c>
      <c r="B99" s="222" t="s">
        <v>391</v>
      </c>
      <c r="C99" s="215">
        <v>585</v>
      </c>
    </row>
    <row r="100" spans="1:7">
      <c r="A100" s="212" t="s">
        <v>352</v>
      </c>
      <c r="B100" s="223" t="s">
        <v>406</v>
      </c>
      <c r="C100" s="216"/>
      <c r="F100" s="218"/>
    </row>
    <row r="101" spans="1:7">
      <c r="A101" s="213"/>
      <c r="B101" s="225"/>
      <c r="C101" s="213"/>
      <c r="F101" s="218"/>
    </row>
    <row r="102" spans="1:7" s="205" customFormat="1" ht="21">
      <c r="A102" s="205" t="s">
        <v>669</v>
      </c>
    </row>
    <row r="104" spans="1:7">
      <c r="A104" s="154" t="s">
        <v>1</v>
      </c>
      <c r="B104" s="154" t="s">
        <v>689</v>
      </c>
      <c r="C104" s="154" t="s">
        <v>855</v>
      </c>
      <c r="D104" s="452" t="s">
        <v>856</v>
      </c>
      <c r="E104" s="452" t="s">
        <v>857</v>
      </c>
      <c r="F104" s="449" t="s">
        <v>858</v>
      </c>
      <c r="G104" s="449" t="s">
        <v>859</v>
      </c>
    </row>
    <row r="105" spans="1:7">
      <c r="A105" s="58">
        <v>20100104</v>
      </c>
      <c r="B105" s="58">
        <v>931</v>
      </c>
      <c r="C105" s="58">
        <v>42.8</v>
      </c>
      <c r="D105" s="453">
        <f>DATE(LEFT(A105,4),MID(A105,5,2),RIGHT(A105,2))</f>
        <v>40182</v>
      </c>
      <c r="E105" s="454">
        <f>IF(B105&gt;999,TIME(LEFT(B105,2),RIGHT(B105,2),0),TIME(LEFT(B105,1),RIGHT(B105,2),0))</f>
        <v>0.39652777777777781</v>
      </c>
      <c r="F105" s="453">
        <f>D105+10</f>
        <v>40192</v>
      </c>
      <c r="G105" s="454">
        <f>E105+TIME(0,200,0)</f>
        <v>0.53541666666666665</v>
      </c>
    </row>
    <row r="106" spans="1:7">
      <c r="A106" s="58">
        <v>20100104</v>
      </c>
      <c r="B106" s="58">
        <v>932</v>
      </c>
      <c r="C106" s="58">
        <v>42.82</v>
      </c>
      <c r="D106" s="453">
        <f t="shared" ref="D106:D119" si="9">DATE(LEFT(A106,4),MID(A106,5,2),RIGHT(A106,2))</f>
        <v>40182</v>
      </c>
      <c r="E106" s="454">
        <f t="shared" ref="E106:E119" si="10">IF(B106&gt;999,TIME(LEFT(B106,2),RIGHT(B106,2),0),TIME(LEFT(B106,1),RIGHT(B106,2),0))</f>
        <v>0.3972222222222222</v>
      </c>
      <c r="F106" s="453">
        <f t="shared" ref="F106:F119" si="11">D106+10</f>
        <v>40192</v>
      </c>
      <c r="G106" s="454">
        <f t="shared" ref="G106:G119" si="12">E106+TIME(0,200,0)</f>
        <v>0.53611111111111109</v>
      </c>
    </row>
    <row r="107" spans="1:7">
      <c r="A107" s="58">
        <v>20100104</v>
      </c>
      <c r="B107" s="58">
        <v>933</v>
      </c>
      <c r="C107" s="58">
        <v>42.85</v>
      </c>
      <c r="D107" s="453">
        <f t="shared" si="9"/>
        <v>40182</v>
      </c>
      <c r="E107" s="454">
        <f t="shared" si="10"/>
        <v>0.3979166666666667</v>
      </c>
      <c r="F107" s="453">
        <f t="shared" si="11"/>
        <v>40192</v>
      </c>
      <c r="G107" s="454">
        <f t="shared" si="12"/>
        <v>0.53680555555555554</v>
      </c>
    </row>
    <row r="108" spans="1:7">
      <c r="A108" s="58">
        <v>20100104</v>
      </c>
      <c r="B108" s="58">
        <v>934</v>
      </c>
      <c r="C108" s="58">
        <v>42.83</v>
      </c>
      <c r="D108" s="453">
        <f t="shared" si="9"/>
        <v>40182</v>
      </c>
      <c r="E108" s="454">
        <f t="shared" si="10"/>
        <v>0.39861111111111108</v>
      </c>
      <c r="F108" s="453">
        <f t="shared" si="11"/>
        <v>40192</v>
      </c>
      <c r="G108" s="454">
        <f t="shared" si="12"/>
        <v>0.53749999999999998</v>
      </c>
    </row>
    <row r="109" spans="1:7">
      <c r="A109" s="58">
        <v>20100104</v>
      </c>
      <c r="B109" s="58">
        <v>935</v>
      </c>
      <c r="C109" s="58">
        <v>42.84</v>
      </c>
      <c r="D109" s="453">
        <f t="shared" si="9"/>
        <v>40182</v>
      </c>
      <c r="E109" s="454">
        <f t="shared" si="10"/>
        <v>0.39930555555555558</v>
      </c>
      <c r="F109" s="453">
        <f t="shared" si="11"/>
        <v>40192</v>
      </c>
      <c r="G109" s="454">
        <f t="shared" si="12"/>
        <v>0.53819444444444442</v>
      </c>
    </row>
    <row r="110" spans="1:7">
      <c r="A110" s="58">
        <v>20100104</v>
      </c>
      <c r="B110" s="58">
        <v>936</v>
      </c>
      <c r="C110" s="58">
        <v>42.95</v>
      </c>
      <c r="D110" s="453">
        <f t="shared" si="9"/>
        <v>40182</v>
      </c>
      <c r="E110" s="454">
        <f t="shared" si="10"/>
        <v>0.39999999999999997</v>
      </c>
      <c r="F110" s="453">
        <f t="shared" si="11"/>
        <v>40192</v>
      </c>
      <c r="G110" s="454">
        <f t="shared" si="12"/>
        <v>0.53888888888888886</v>
      </c>
    </row>
    <row r="111" spans="1:7">
      <c r="A111" s="58">
        <v>20100104</v>
      </c>
      <c r="B111" s="58">
        <v>937</v>
      </c>
      <c r="C111" s="58">
        <v>42.94</v>
      </c>
      <c r="D111" s="453">
        <f t="shared" si="9"/>
        <v>40182</v>
      </c>
      <c r="E111" s="454">
        <f t="shared" si="10"/>
        <v>0.40069444444444446</v>
      </c>
      <c r="F111" s="453">
        <f t="shared" si="11"/>
        <v>40192</v>
      </c>
      <c r="G111" s="454">
        <f t="shared" si="12"/>
        <v>0.5395833333333333</v>
      </c>
    </row>
    <row r="112" spans="1:7">
      <c r="A112" s="58">
        <v>20100104</v>
      </c>
      <c r="B112" s="58">
        <v>938</v>
      </c>
      <c r="C112" s="58">
        <v>42.94</v>
      </c>
      <c r="D112" s="453">
        <f t="shared" si="9"/>
        <v>40182</v>
      </c>
      <c r="E112" s="454">
        <f t="shared" si="10"/>
        <v>0.40138888888888885</v>
      </c>
      <c r="F112" s="453">
        <f t="shared" si="11"/>
        <v>40192</v>
      </c>
      <c r="G112" s="454">
        <f t="shared" si="12"/>
        <v>0.54027777777777775</v>
      </c>
    </row>
    <row r="113" spans="1:7">
      <c r="A113" s="58">
        <v>20100104</v>
      </c>
      <c r="B113" s="58">
        <v>939</v>
      </c>
      <c r="C113" s="58">
        <v>42.94</v>
      </c>
      <c r="D113" s="453">
        <f t="shared" si="9"/>
        <v>40182</v>
      </c>
      <c r="E113" s="454">
        <f t="shared" si="10"/>
        <v>0.40208333333333335</v>
      </c>
      <c r="F113" s="453">
        <f t="shared" si="11"/>
        <v>40192</v>
      </c>
      <c r="G113" s="454">
        <f t="shared" si="12"/>
        <v>0.54097222222222219</v>
      </c>
    </row>
    <row r="114" spans="1:7">
      <c r="A114" s="58">
        <v>20100104</v>
      </c>
      <c r="B114" s="58">
        <v>940</v>
      </c>
      <c r="C114" s="58">
        <v>42.93</v>
      </c>
      <c r="D114" s="453">
        <f t="shared" si="9"/>
        <v>40182</v>
      </c>
      <c r="E114" s="454">
        <f t="shared" si="10"/>
        <v>0.40277777777777773</v>
      </c>
      <c r="F114" s="453">
        <f t="shared" si="11"/>
        <v>40192</v>
      </c>
      <c r="G114" s="454">
        <f t="shared" si="12"/>
        <v>0.54166666666666663</v>
      </c>
    </row>
    <row r="115" spans="1:7">
      <c r="A115" s="58">
        <v>20100104</v>
      </c>
      <c r="B115" s="58">
        <v>941</v>
      </c>
      <c r="C115" s="58">
        <v>42.95</v>
      </c>
      <c r="D115" s="453">
        <f t="shared" si="9"/>
        <v>40182</v>
      </c>
      <c r="E115" s="454">
        <f t="shared" si="10"/>
        <v>0.40347222222222223</v>
      </c>
      <c r="F115" s="453">
        <f t="shared" si="11"/>
        <v>40192</v>
      </c>
      <c r="G115" s="454">
        <f t="shared" si="12"/>
        <v>0.54236111111111107</v>
      </c>
    </row>
    <row r="116" spans="1:7">
      <c r="A116" s="58">
        <v>20100104</v>
      </c>
      <c r="B116" s="58">
        <v>942</v>
      </c>
      <c r="C116" s="58">
        <v>42.94</v>
      </c>
      <c r="D116" s="453">
        <f t="shared" si="9"/>
        <v>40182</v>
      </c>
      <c r="E116" s="454">
        <f t="shared" si="10"/>
        <v>0.40416666666666662</v>
      </c>
      <c r="F116" s="453">
        <f t="shared" si="11"/>
        <v>40192</v>
      </c>
      <c r="G116" s="454">
        <f t="shared" si="12"/>
        <v>0.54305555555555551</v>
      </c>
    </row>
    <row r="117" spans="1:7">
      <c r="A117" s="58">
        <v>20100104</v>
      </c>
      <c r="B117" s="58">
        <v>1040</v>
      </c>
      <c r="C117" s="58">
        <v>42.93</v>
      </c>
      <c r="D117" s="453">
        <f t="shared" si="9"/>
        <v>40182</v>
      </c>
      <c r="E117" s="454">
        <f t="shared" si="10"/>
        <v>0.44444444444444442</v>
      </c>
      <c r="F117" s="453">
        <f t="shared" si="11"/>
        <v>40192</v>
      </c>
      <c r="G117" s="454">
        <f t="shared" si="12"/>
        <v>0.58333333333333326</v>
      </c>
    </row>
    <row r="118" spans="1:7">
      <c r="A118" s="58">
        <v>20100104</v>
      </c>
      <c r="B118" s="58">
        <v>1041</v>
      </c>
      <c r="C118" s="58">
        <v>42.95</v>
      </c>
      <c r="D118" s="453">
        <f t="shared" si="9"/>
        <v>40182</v>
      </c>
      <c r="E118" s="454">
        <f t="shared" si="10"/>
        <v>0.44513888888888892</v>
      </c>
      <c r="F118" s="453">
        <f t="shared" si="11"/>
        <v>40192</v>
      </c>
      <c r="G118" s="454">
        <f t="shared" si="12"/>
        <v>0.58402777777777781</v>
      </c>
    </row>
    <row r="119" spans="1:7">
      <c r="A119" s="58">
        <v>20100104</v>
      </c>
      <c r="B119" s="58">
        <v>1242</v>
      </c>
      <c r="C119" s="58">
        <v>42.94</v>
      </c>
      <c r="D119" s="453">
        <f t="shared" si="9"/>
        <v>40182</v>
      </c>
      <c r="E119" s="454">
        <f t="shared" si="10"/>
        <v>0.52916666666666667</v>
      </c>
      <c r="F119" s="453">
        <f t="shared" si="11"/>
        <v>40192</v>
      </c>
      <c r="G119" s="454">
        <f t="shared" si="12"/>
        <v>0.66805555555555562</v>
      </c>
    </row>
    <row r="139" spans="1:14" s="205" customFormat="1" ht="21">
      <c r="A139" s="205" t="s">
        <v>674</v>
      </c>
    </row>
    <row r="140" spans="1:14">
      <c r="F140" s="458">
        <f>COUNTIF(F142:F389,"X")/COUNT(B142:B389)</f>
        <v>0.10483870967741936</v>
      </c>
    </row>
    <row r="141" spans="1:14">
      <c r="A141" s="178" t="s">
        <v>670</v>
      </c>
      <c r="B141" s="178" t="s">
        <v>671</v>
      </c>
      <c r="C141" s="284" t="s">
        <v>672</v>
      </c>
      <c r="D141" s="178" t="s">
        <v>673</v>
      </c>
      <c r="E141" s="250" t="s">
        <v>675</v>
      </c>
      <c r="F141" s="250" t="s">
        <v>676</v>
      </c>
      <c r="G141" s="250" t="s">
        <v>717</v>
      </c>
      <c r="H141" s="283" t="s">
        <v>718</v>
      </c>
      <c r="M141" s="251" t="s">
        <v>677</v>
      </c>
      <c r="N141" s="252" t="s">
        <v>678</v>
      </c>
    </row>
    <row r="142" spans="1:14">
      <c r="A142" s="249">
        <v>36893</v>
      </c>
      <c r="B142" s="241">
        <v>1283.27</v>
      </c>
      <c r="C142" s="241">
        <v>11294</v>
      </c>
      <c r="D142" s="241"/>
      <c r="L142" s="128"/>
      <c r="M142" s="241">
        <f>PERCENTILE(RETURNS,0.05)</f>
        <v>-2.0075980303229577E-2</v>
      </c>
      <c r="N142" s="241">
        <f>PERCENTILE(RETURNS,0.95)</f>
        <v>1.9725883848598202E-2</v>
      </c>
    </row>
    <row r="143" spans="1:14">
      <c r="A143" s="249">
        <v>36894</v>
      </c>
      <c r="B143" s="241">
        <v>1347.56</v>
      </c>
      <c r="C143" s="241">
        <v>18807</v>
      </c>
      <c r="D143" s="241">
        <v>64.290040000000005</v>
      </c>
      <c r="E143">
        <f>LN(B143/B142)</f>
        <v>4.8884041946942638E-2</v>
      </c>
      <c r="F143" s="58" t="str">
        <f>IF(E143&lt;P5TH,"X",IF(E143&gt;P95TH,"X",""))</f>
        <v>X</v>
      </c>
      <c r="G143">
        <f>IF(E143&lt;P5TH,P5TH,IF(E143&gt;P95TH,P95TH,E143))</f>
        <v>1.9725883848598202E-2</v>
      </c>
      <c r="H143">
        <f>LN(C143)</f>
        <v>9.8419844199420776</v>
      </c>
    </row>
    <row r="144" spans="1:14">
      <c r="A144" s="249">
        <v>36895</v>
      </c>
      <c r="B144" s="241">
        <v>1333.34</v>
      </c>
      <c r="C144" s="241">
        <v>21310</v>
      </c>
      <c r="D144" s="241">
        <v>-14.220090000000001</v>
      </c>
      <c r="E144">
        <f t="shared" ref="E144:E207" si="13">LN(B144/B143)</f>
        <v>-1.0608477272110929E-2</v>
      </c>
      <c r="F144" s="58" t="str">
        <f>IF(E144&lt;P5TH,"X",IF(E144&gt;P95TH,"X",""))</f>
        <v/>
      </c>
      <c r="G144">
        <f>IF(E144&lt;P5TH,P5TH,IF(E144&gt;P95TH,P95TH,E144))</f>
        <v>-1.0608477272110929E-2</v>
      </c>
      <c r="H144">
        <f t="shared" ref="H144:H207" si="14">LN(C144)</f>
        <v>9.9669317250926621</v>
      </c>
    </row>
    <row r="145" spans="1:8">
      <c r="A145" s="249">
        <v>36896</v>
      </c>
      <c r="B145" s="241">
        <v>1298.3499999999999</v>
      </c>
      <c r="C145" s="241">
        <v>14308</v>
      </c>
      <c r="D145" s="241">
        <v>-34.989989999999999</v>
      </c>
      <c r="E145">
        <f t="shared" si="13"/>
        <v>-2.659284489659736E-2</v>
      </c>
      <c r="F145" s="58" t="str">
        <f>IF(E145&lt;P5TH,"X",IF(E145&gt;P95TH,"X",""))</f>
        <v>X</v>
      </c>
      <c r="G145">
        <f>IF(E145&lt;P5TH,P5TH,IF(E145&gt;P95TH,P95TH,E145))</f>
        <v>-2.0075980303229577E-2</v>
      </c>
      <c r="H145">
        <f t="shared" si="14"/>
        <v>9.5685741003789087</v>
      </c>
    </row>
    <row r="146" spans="1:8">
      <c r="A146" s="249">
        <v>36899</v>
      </c>
      <c r="B146" s="241">
        <v>1295.8599999999999</v>
      </c>
      <c r="C146" s="241">
        <v>11155</v>
      </c>
      <c r="D146" s="241">
        <v>-2.4899900000000001</v>
      </c>
      <c r="E146">
        <f t="shared" si="13"/>
        <v>-1.9196601390459745E-3</v>
      </c>
      <c r="F146" s="58" t="str">
        <f>IF(E146&lt;P5TH,"X",IF(E146&gt;P95TH,"X",""))</f>
        <v/>
      </c>
      <c r="G146">
        <f>IF(E146&lt;P5TH,P5TH,IF(E146&gt;P95TH,P95TH,E146))</f>
        <v>-1.9196601390459745E-3</v>
      </c>
      <c r="H146">
        <f t="shared" si="14"/>
        <v>9.3196431068666321</v>
      </c>
    </row>
    <row r="147" spans="1:8">
      <c r="A147" s="249">
        <v>36900</v>
      </c>
      <c r="B147" s="241">
        <v>1300.8</v>
      </c>
      <c r="C147" s="241">
        <v>11913</v>
      </c>
      <c r="D147" s="241">
        <v>4.9400630000000003</v>
      </c>
      <c r="E147">
        <f t="shared" si="13"/>
        <v>3.804892407771464E-3</v>
      </c>
      <c r="F147" s="58" t="str">
        <f>IF(E147&lt;P5TH,"X",IF(E147&gt;P95TH,"X",""))</f>
        <v/>
      </c>
      <c r="G147">
        <f>IF(E147&lt;P5TH,P5TH,IF(E147&gt;P95TH,P95TH,E147))</f>
        <v>3.804892407771464E-3</v>
      </c>
      <c r="H147">
        <f t="shared" si="14"/>
        <v>9.3853855197993603</v>
      </c>
    </row>
    <row r="148" spans="1:8">
      <c r="A148" s="249">
        <v>36901</v>
      </c>
      <c r="B148" s="241">
        <v>1313.27</v>
      </c>
      <c r="C148" s="241">
        <v>12965</v>
      </c>
      <c r="D148" s="241">
        <v>12.46997</v>
      </c>
      <c r="E148">
        <f t="shared" si="13"/>
        <v>9.5407503172868311E-3</v>
      </c>
      <c r="F148" s="58" t="str">
        <f>IF(E148&lt;P5TH,"X",IF(E148&gt;P95TH,"X",""))</f>
        <v/>
      </c>
      <c r="G148">
        <f>IF(E148&lt;P5TH,P5TH,IF(E148&gt;P95TH,P95TH,E148))</f>
        <v>9.5407503172868311E-3</v>
      </c>
      <c r="H148">
        <f t="shared" si="14"/>
        <v>9.470008697972764</v>
      </c>
    </row>
    <row r="149" spans="1:8">
      <c r="A149" s="249">
        <v>36902</v>
      </c>
      <c r="B149" s="241">
        <v>1326.82</v>
      </c>
      <c r="C149" s="241">
        <v>14112</v>
      </c>
      <c r="D149" s="241">
        <v>13.54993</v>
      </c>
      <c r="E149">
        <f t="shared" si="13"/>
        <v>1.0264891710378438E-2</v>
      </c>
      <c r="F149" s="58" t="str">
        <f>IF(E149&lt;P5TH,"X",IF(E149&gt;P95TH,"X",""))</f>
        <v/>
      </c>
      <c r="G149">
        <f>IF(E149&lt;P5TH,P5TH,IF(E149&gt;P95TH,P95TH,E149))</f>
        <v>1.0264891710378438E-2</v>
      </c>
      <c r="H149">
        <f t="shared" si="14"/>
        <v>9.5547807782465721</v>
      </c>
    </row>
    <row r="150" spans="1:8">
      <c r="A150" s="249">
        <v>36903</v>
      </c>
      <c r="B150" s="241">
        <v>1318.55</v>
      </c>
      <c r="C150" s="241">
        <v>12760</v>
      </c>
      <c r="D150" s="241">
        <v>-8.2698970000000003</v>
      </c>
      <c r="E150">
        <f t="shared" si="13"/>
        <v>-6.2524538659609425E-3</v>
      </c>
      <c r="F150" s="58" t="str">
        <f>IF(E150&lt;P5TH,"X",IF(E150&gt;P95TH,"X",""))</f>
        <v/>
      </c>
      <c r="G150">
        <f>IF(E150&lt;P5TH,P5TH,IF(E150&gt;P95TH,P95TH,E150))</f>
        <v>-6.2524538659609425E-3</v>
      </c>
      <c r="H150">
        <f t="shared" si="14"/>
        <v>9.4540705568987811</v>
      </c>
    </row>
    <row r="151" spans="1:8">
      <c r="A151" s="249">
        <v>36907</v>
      </c>
      <c r="B151" s="241">
        <v>1326.65</v>
      </c>
      <c r="C151" s="241">
        <v>12057</v>
      </c>
      <c r="D151" s="241">
        <v>8.0999759999999998</v>
      </c>
      <c r="E151">
        <f t="shared" si="13"/>
        <v>6.1243197621403131E-3</v>
      </c>
      <c r="F151" s="58" t="str">
        <f>IF(E151&lt;P5TH,"X",IF(E151&gt;P95TH,"X",""))</f>
        <v/>
      </c>
      <c r="G151">
        <f>IF(E151&lt;P5TH,P5TH,IF(E151&gt;P95TH,P95TH,E151))</f>
        <v>6.1243197621403131E-3</v>
      </c>
      <c r="H151">
        <f t="shared" si="14"/>
        <v>9.3974006831173114</v>
      </c>
    </row>
    <row r="152" spans="1:8">
      <c r="A152" s="249">
        <v>36908</v>
      </c>
      <c r="B152" s="241">
        <v>1329.47</v>
      </c>
      <c r="C152" s="241">
        <v>13491</v>
      </c>
      <c r="D152" s="241">
        <v>2.8199459999999998</v>
      </c>
      <c r="E152">
        <f t="shared" si="13"/>
        <v>2.1233988370804768E-3</v>
      </c>
      <c r="F152" s="58" t="str">
        <f>IF(E152&lt;P5TH,"X",IF(E152&gt;P95TH,"X",""))</f>
        <v/>
      </c>
      <c r="G152">
        <f>IF(E152&lt;P5TH,P5TH,IF(E152&gt;P95TH,P95TH,E152))</f>
        <v>2.1233988370804768E-3</v>
      </c>
      <c r="H152">
        <f t="shared" si="14"/>
        <v>9.5097780754388168</v>
      </c>
    </row>
    <row r="153" spans="1:8">
      <c r="A153" s="249">
        <v>36909</v>
      </c>
      <c r="B153" s="241">
        <v>1347.97</v>
      </c>
      <c r="C153" s="241">
        <v>14450</v>
      </c>
      <c r="D153" s="241">
        <v>18.5</v>
      </c>
      <c r="E153">
        <f t="shared" si="13"/>
        <v>1.3819390477252412E-2</v>
      </c>
      <c r="F153" s="58" t="str">
        <f>IF(E153&lt;P5TH,"X",IF(E153&gt;P95TH,"X",""))</f>
        <v/>
      </c>
      <c r="G153">
        <f>IF(E153&lt;P5TH,P5TH,IF(E153&gt;P95TH,P95TH,E153))</f>
        <v>1.3819390477252412E-2</v>
      </c>
      <c r="H153">
        <f t="shared" si="14"/>
        <v>9.5784496935405787</v>
      </c>
    </row>
    <row r="154" spans="1:8">
      <c r="A154" s="249">
        <v>36910</v>
      </c>
      <c r="B154" s="241">
        <v>1342.54</v>
      </c>
      <c r="C154" s="241">
        <v>14078</v>
      </c>
      <c r="D154" s="241">
        <v>-5.429932</v>
      </c>
      <c r="E154">
        <f t="shared" si="13"/>
        <v>-4.0364149342839196E-3</v>
      </c>
      <c r="F154" s="58" t="str">
        <f>IF(E154&lt;P5TH,"X",IF(E154&gt;P95TH,"X",""))</f>
        <v/>
      </c>
      <c r="G154">
        <f>IF(E154&lt;P5TH,P5TH,IF(E154&gt;P95TH,P95TH,E154))</f>
        <v>-4.0364149342839196E-3</v>
      </c>
      <c r="H154">
        <f t="shared" si="14"/>
        <v>9.5523685741680762</v>
      </c>
    </row>
    <row r="155" spans="1:8">
      <c r="A155" s="249">
        <v>36913</v>
      </c>
      <c r="B155" s="241">
        <v>1342.9</v>
      </c>
      <c r="C155" s="241">
        <v>11640</v>
      </c>
      <c r="D155" s="241">
        <v>0.35998540000000001</v>
      </c>
      <c r="E155">
        <f t="shared" si="13"/>
        <v>2.6811248969000001E-4</v>
      </c>
      <c r="F155" s="58" t="str">
        <f>IF(E155&lt;P5TH,"X",IF(E155&gt;P95TH,"X",""))</f>
        <v/>
      </c>
      <c r="G155">
        <f>IF(E155&lt;P5TH,P5TH,IF(E155&gt;P95TH,P95TH,E155))</f>
        <v>2.6811248969000001E-4</v>
      </c>
      <c r="H155">
        <f t="shared" si="14"/>
        <v>9.3622027212854295</v>
      </c>
    </row>
    <row r="156" spans="1:8">
      <c r="A156" s="249">
        <v>36914</v>
      </c>
      <c r="B156" s="241">
        <v>1360.4</v>
      </c>
      <c r="C156" s="241">
        <v>12326</v>
      </c>
      <c r="D156" s="241">
        <v>17.5</v>
      </c>
      <c r="E156">
        <f t="shared" si="13"/>
        <v>1.2947319545910756E-2</v>
      </c>
      <c r="F156" s="58" t="str">
        <f>IF(E156&lt;P5TH,"X",IF(E156&gt;P95TH,"X",""))</f>
        <v/>
      </c>
      <c r="G156">
        <f>IF(E156&lt;P5TH,P5TH,IF(E156&gt;P95TH,P95TH,E156))</f>
        <v>1.2947319545910756E-2</v>
      </c>
      <c r="H156">
        <f t="shared" si="14"/>
        <v>9.4194661315221886</v>
      </c>
    </row>
    <row r="157" spans="1:8">
      <c r="A157" s="249">
        <v>36915</v>
      </c>
      <c r="B157" s="241">
        <v>1364.3</v>
      </c>
      <c r="C157" s="241">
        <v>13090</v>
      </c>
      <c r="D157" s="241">
        <v>3.9000240000000002</v>
      </c>
      <c r="E157">
        <f t="shared" si="13"/>
        <v>2.8627024357880432E-3</v>
      </c>
      <c r="F157" s="58" t="str">
        <f>IF(E157&lt;P5TH,"X",IF(E157&gt;P95TH,"X",""))</f>
        <v/>
      </c>
      <c r="G157">
        <f>IF(E157&lt;P5TH,P5TH,IF(E157&gt;P95TH,P95TH,E157))</f>
        <v>2.8627024357880432E-3</v>
      </c>
      <c r="H157">
        <f t="shared" si="14"/>
        <v>9.4796038589039462</v>
      </c>
    </row>
    <row r="158" spans="1:8">
      <c r="A158" s="249">
        <v>36916</v>
      </c>
      <c r="B158" s="241">
        <v>1357.51</v>
      </c>
      <c r="C158" s="241">
        <v>12580</v>
      </c>
      <c r="D158" s="241">
        <v>-6.7900390000000002</v>
      </c>
      <c r="E158">
        <f t="shared" si="13"/>
        <v>-4.9893373053657136E-3</v>
      </c>
      <c r="F158" s="58" t="str">
        <f>IF(E158&lt;P5TH,"X",IF(E158&gt;P95TH,"X",""))</f>
        <v/>
      </c>
      <c r="G158">
        <f>IF(E158&lt;P5TH,P5TH,IF(E158&gt;P95TH,P95TH,E158))</f>
        <v>-4.9893373053657136E-3</v>
      </c>
      <c r="H158">
        <f t="shared" si="14"/>
        <v>9.4398635302544314</v>
      </c>
    </row>
    <row r="159" spans="1:8">
      <c r="A159" s="249">
        <v>36917</v>
      </c>
      <c r="B159" s="241">
        <v>1354.95</v>
      </c>
      <c r="C159" s="241">
        <v>10980</v>
      </c>
      <c r="D159" s="241">
        <v>-2.5600589999999999</v>
      </c>
      <c r="E159">
        <f t="shared" si="13"/>
        <v>-1.8875859995004475E-3</v>
      </c>
      <c r="F159" s="58" t="str">
        <f>IF(E159&lt;P5TH,"X",IF(E159&gt;P95TH,"X",""))</f>
        <v/>
      </c>
      <c r="G159">
        <f>IF(E159&lt;P5TH,P5TH,IF(E159&gt;P95TH,P95TH,E159))</f>
        <v>-1.8875859995004475E-3</v>
      </c>
      <c r="H159">
        <f t="shared" si="14"/>
        <v>9.3038307150635209</v>
      </c>
    </row>
    <row r="160" spans="1:8">
      <c r="A160" s="249">
        <v>36920</v>
      </c>
      <c r="B160" s="241">
        <v>1364.17</v>
      </c>
      <c r="C160" s="241">
        <v>10531</v>
      </c>
      <c r="D160" s="241">
        <v>9.2200930000000003</v>
      </c>
      <c r="E160">
        <f t="shared" si="13"/>
        <v>6.7816318044293892E-3</v>
      </c>
      <c r="F160" s="58" t="str">
        <f>IF(E160&lt;P5TH,"X",IF(E160&gt;P95TH,"X",""))</f>
        <v/>
      </c>
      <c r="G160">
        <f>IF(E160&lt;P5TH,P5TH,IF(E160&gt;P95TH,P95TH,E160))</f>
        <v>6.7816318044293892E-3</v>
      </c>
      <c r="H160">
        <f t="shared" si="14"/>
        <v>9.2620785673805965</v>
      </c>
    </row>
    <row r="161" spans="1:8">
      <c r="A161" s="249">
        <v>36921</v>
      </c>
      <c r="B161" s="241">
        <v>1373.73</v>
      </c>
      <c r="C161" s="241">
        <v>11498</v>
      </c>
      <c r="D161" s="241">
        <v>9.5599369999999997</v>
      </c>
      <c r="E161">
        <f t="shared" si="13"/>
        <v>6.9834828537428117E-3</v>
      </c>
      <c r="F161" s="58" t="str">
        <f>IF(E161&lt;P5TH,"X",IF(E161&gt;P95TH,"X",""))</f>
        <v/>
      </c>
      <c r="G161">
        <f>IF(E161&lt;P5TH,P5TH,IF(E161&gt;P95TH,P95TH,E161))</f>
        <v>6.9834828537428117E-3</v>
      </c>
      <c r="H161">
        <f t="shared" si="14"/>
        <v>9.3499283861832367</v>
      </c>
    </row>
    <row r="162" spans="1:8">
      <c r="A162" s="249">
        <v>36922</v>
      </c>
      <c r="B162" s="241">
        <v>1366.01</v>
      </c>
      <c r="C162" s="241">
        <v>12953</v>
      </c>
      <c r="D162" s="241">
        <v>-7.7199710000000001</v>
      </c>
      <c r="E162">
        <f t="shared" si="13"/>
        <v>-5.6355861739781901E-3</v>
      </c>
      <c r="F162" s="58" t="str">
        <f>IF(E162&lt;P5TH,"X",IF(E162&gt;P95TH,"X",""))</f>
        <v/>
      </c>
      <c r="G162">
        <f>IF(E162&lt;P5TH,P5TH,IF(E162&gt;P95TH,P95TH,E162))</f>
        <v>-5.6355861739781901E-3</v>
      </c>
      <c r="H162">
        <f t="shared" si="14"/>
        <v>9.4690827005302562</v>
      </c>
    </row>
    <row r="163" spans="1:8">
      <c r="A163" s="249">
        <v>36923</v>
      </c>
      <c r="B163" s="241">
        <v>1373.47</v>
      </c>
      <c r="C163" s="241">
        <v>11188</v>
      </c>
      <c r="D163" s="241">
        <v>7.4599609999999998</v>
      </c>
      <c r="E163">
        <f t="shared" si="13"/>
        <v>5.4463025391673792E-3</v>
      </c>
      <c r="F163" s="58" t="str">
        <f>IF(E163&lt;P5TH,"X",IF(E163&gt;P95TH,"X",""))</f>
        <v/>
      </c>
      <c r="G163">
        <f>IF(E163&lt;P5TH,P5TH,IF(E163&gt;P95TH,P95TH,E163))</f>
        <v>5.4463025391673792E-3</v>
      </c>
      <c r="H163">
        <f t="shared" si="14"/>
        <v>9.3225970543218502</v>
      </c>
    </row>
    <row r="164" spans="1:8">
      <c r="A164" s="249">
        <v>36924</v>
      </c>
      <c r="B164" s="241">
        <v>1349.47</v>
      </c>
      <c r="C164" s="241">
        <v>10484</v>
      </c>
      <c r="D164" s="241">
        <v>-24</v>
      </c>
      <c r="E164">
        <f t="shared" si="13"/>
        <v>-1.7628461532088753E-2</v>
      </c>
      <c r="F164" s="58" t="str">
        <f>IF(E164&lt;P5TH,"X",IF(E164&gt;P95TH,"X",""))</f>
        <v/>
      </c>
      <c r="G164">
        <f>IF(E164&lt;P5TH,P5TH,IF(E164&gt;P95TH,P95TH,E164))</f>
        <v>-1.7628461532088753E-2</v>
      </c>
      <c r="H164">
        <f t="shared" si="14"/>
        <v>9.2576055644432973</v>
      </c>
    </row>
    <row r="165" spans="1:8">
      <c r="A165" s="249">
        <v>36927</v>
      </c>
      <c r="B165" s="241">
        <v>1354.31</v>
      </c>
      <c r="C165" s="241">
        <v>10130</v>
      </c>
      <c r="D165" s="241">
        <v>4.8400879999999997</v>
      </c>
      <c r="E165">
        <f t="shared" si="13"/>
        <v>3.5801767671857195E-3</v>
      </c>
      <c r="F165" s="58" t="str">
        <f>IF(E165&lt;P5TH,"X",IF(E165&gt;P95TH,"X",""))</f>
        <v/>
      </c>
      <c r="G165">
        <f>IF(E165&lt;P5TH,P5TH,IF(E165&gt;P95TH,P95TH,E165))</f>
        <v>3.5801767671857195E-3</v>
      </c>
      <c r="H165">
        <f t="shared" si="14"/>
        <v>9.2232565972427292</v>
      </c>
    </row>
    <row r="166" spans="1:8">
      <c r="A166" s="249">
        <v>36928</v>
      </c>
      <c r="B166" s="241">
        <v>1352.26</v>
      </c>
      <c r="C166" s="241">
        <v>10596</v>
      </c>
      <c r="D166" s="241">
        <v>-2.050049</v>
      </c>
      <c r="E166">
        <f t="shared" si="13"/>
        <v>-1.5148327159572937E-3</v>
      </c>
      <c r="F166" s="58" t="str">
        <f>IF(E166&lt;P5TH,"X",IF(E166&gt;P95TH,"X",""))</f>
        <v/>
      </c>
      <c r="G166">
        <f>IF(E166&lt;P5TH,P5TH,IF(E166&gt;P95TH,P95TH,E166))</f>
        <v>-1.5148327159572937E-3</v>
      </c>
      <c r="H166">
        <f t="shared" si="14"/>
        <v>9.2682318503919596</v>
      </c>
    </row>
    <row r="167" spans="1:8">
      <c r="A167" s="249">
        <v>36929</v>
      </c>
      <c r="B167" s="241">
        <v>1340.89</v>
      </c>
      <c r="C167" s="241">
        <v>11583</v>
      </c>
      <c r="D167" s="241">
        <v>-11.37</v>
      </c>
      <c r="E167">
        <f t="shared" si="13"/>
        <v>-8.4436942263544663E-3</v>
      </c>
      <c r="F167" s="58" t="str">
        <f>IF(E167&lt;P5TH,"X",IF(E167&gt;P95TH,"X",""))</f>
        <v/>
      </c>
      <c r="G167">
        <f>IF(E167&lt;P5TH,P5TH,IF(E167&gt;P95TH,P95TH,E167))</f>
        <v>-8.4436942263544663E-3</v>
      </c>
      <c r="H167">
        <f t="shared" si="14"/>
        <v>9.3572937849323452</v>
      </c>
    </row>
    <row r="168" spans="1:8">
      <c r="A168" s="249">
        <v>36930</v>
      </c>
      <c r="B168" s="241">
        <v>1332.53</v>
      </c>
      <c r="C168" s="241">
        <v>11072</v>
      </c>
      <c r="D168" s="241">
        <v>-8.359985</v>
      </c>
      <c r="E168">
        <f t="shared" si="13"/>
        <v>-6.254181722252429E-3</v>
      </c>
      <c r="F168" s="58" t="str">
        <f>IF(E168&lt;P5TH,"X",IF(E168&gt;P95TH,"X",""))</f>
        <v/>
      </c>
      <c r="G168">
        <f>IF(E168&lt;P5TH,P5TH,IF(E168&gt;P95TH,P95TH,E168))</f>
        <v>-6.254181722252429E-3</v>
      </c>
      <c r="H168">
        <f t="shared" si="14"/>
        <v>9.3121746778574508</v>
      </c>
    </row>
    <row r="169" spans="1:8">
      <c r="A169" s="249">
        <v>36931</v>
      </c>
      <c r="B169" s="241">
        <v>1314.76</v>
      </c>
      <c r="C169" s="241">
        <v>10755</v>
      </c>
      <c r="D169" s="241">
        <v>-17.770019999999999</v>
      </c>
      <c r="E169">
        <f t="shared" si="13"/>
        <v>-1.3425251408581335E-2</v>
      </c>
      <c r="F169" s="58" t="str">
        <f>IF(E169&lt;P5TH,"X",IF(E169&gt;P95TH,"X",""))</f>
        <v/>
      </c>
      <c r="G169">
        <f>IF(E169&lt;P5TH,P5TH,IF(E169&gt;P95TH,P95TH,E169))</f>
        <v>-1.3425251408581335E-2</v>
      </c>
      <c r="H169">
        <f t="shared" si="14"/>
        <v>9.2831260417018306</v>
      </c>
    </row>
    <row r="170" spans="1:8">
      <c r="A170" s="249">
        <v>36934</v>
      </c>
      <c r="B170" s="241">
        <v>1330.31</v>
      </c>
      <c r="C170" s="241">
        <v>10391</v>
      </c>
      <c r="D170" s="241">
        <v>15.550050000000001</v>
      </c>
      <c r="E170">
        <f t="shared" si="13"/>
        <v>1.1757858313737482E-2</v>
      </c>
      <c r="F170" s="58" t="str">
        <f>IF(E170&lt;P5TH,"X",IF(E170&gt;P95TH,"X",""))</f>
        <v/>
      </c>
      <c r="G170">
        <f>IF(E170&lt;P5TH,P5TH,IF(E170&gt;P95TH,P95TH,E170))</f>
        <v>1.1757858313737482E-2</v>
      </c>
      <c r="H170">
        <f t="shared" si="14"/>
        <v>9.2486953258526459</v>
      </c>
    </row>
    <row r="171" spans="1:8">
      <c r="A171" s="249">
        <v>36935</v>
      </c>
      <c r="B171" s="241">
        <v>1318.8</v>
      </c>
      <c r="C171" s="241">
        <v>10752</v>
      </c>
      <c r="D171" s="241">
        <v>-11.510009999999999</v>
      </c>
      <c r="E171">
        <f t="shared" si="13"/>
        <v>-8.6897655654364792E-3</v>
      </c>
      <c r="F171" s="58" t="str">
        <f>IF(E171&lt;P5TH,"X",IF(E171&gt;P95TH,"X",""))</f>
        <v/>
      </c>
      <c r="G171">
        <f>IF(E171&lt;P5TH,P5TH,IF(E171&gt;P95TH,P95TH,E171))</f>
        <v>-8.6897655654364792E-3</v>
      </c>
      <c r="H171">
        <f t="shared" si="14"/>
        <v>9.2828470627629311</v>
      </c>
    </row>
    <row r="172" spans="1:8">
      <c r="A172" s="249">
        <v>36936</v>
      </c>
      <c r="B172" s="241">
        <v>1315.92</v>
      </c>
      <c r="C172" s="241">
        <v>11503</v>
      </c>
      <c r="D172" s="241">
        <v>-2.8800050000000001</v>
      </c>
      <c r="E172">
        <f t="shared" si="13"/>
        <v>-2.1861914336732263E-3</v>
      </c>
      <c r="F172" s="58" t="str">
        <f>IF(E172&lt;P5TH,"X",IF(E172&gt;P95TH,"X",""))</f>
        <v/>
      </c>
      <c r="G172">
        <f>IF(E172&lt;P5TH,P5TH,IF(E172&gt;P95TH,P95TH,E172))</f>
        <v>-2.1861914336732263E-3</v>
      </c>
      <c r="H172">
        <f t="shared" si="14"/>
        <v>9.35036314989601</v>
      </c>
    </row>
    <row r="173" spans="1:8">
      <c r="A173" s="249">
        <v>36937</v>
      </c>
      <c r="B173" s="241">
        <v>1326.61</v>
      </c>
      <c r="C173" s="241">
        <v>11537</v>
      </c>
      <c r="D173" s="241">
        <v>10.68994</v>
      </c>
      <c r="E173">
        <f t="shared" si="13"/>
        <v>8.0907753663812948E-3</v>
      </c>
      <c r="F173" s="58" t="str">
        <f>IF(E173&lt;P5TH,"X",IF(E173&gt;P95TH,"X",""))</f>
        <v/>
      </c>
      <c r="G173">
        <f>IF(E173&lt;P5TH,P5TH,IF(E173&gt;P95TH,P95TH,E173))</f>
        <v>8.0907753663812948E-3</v>
      </c>
      <c r="H173">
        <f t="shared" si="14"/>
        <v>9.3533145409272898</v>
      </c>
    </row>
    <row r="174" spans="1:8">
      <c r="A174" s="249">
        <v>36938</v>
      </c>
      <c r="B174" s="241">
        <v>1301.53</v>
      </c>
      <c r="C174" s="241">
        <v>-12572</v>
      </c>
      <c r="D174" s="241">
        <v>-25.07996</v>
      </c>
      <c r="E174">
        <f t="shared" si="13"/>
        <v>-1.9086320634772405E-2</v>
      </c>
      <c r="F174" s="58" t="str">
        <f>IF(E174&lt;P5TH,"X",IF(E174&gt;P95TH,"X",""))</f>
        <v/>
      </c>
      <c r="G174">
        <f>IF(E174&lt;P5TH,P5TH,IF(E174&gt;P95TH,P95TH,E174))</f>
        <v>-1.9086320634772405E-2</v>
      </c>
      <c r="H174" t="e">
        <f t="shared" si="14"/>
        <v>#NUM!</v>
      </c>
    </row>
    <row r="175" spans="1:8">
      <c r="A175" s="249">
        <v>36942</v>
      </c>
      <c r="B175" s="241">
        <v>1278.94</v>
      </c>
      <c r="C175" s="241">
        <v>11122</v>
      </c>
      <c r="D175" s="241">
        <v>-22.59009</v>
      </c>
      <c r="E175">
        <f t="shared" si="13"/>
        <v>-1.750888566678116E-2</v>
      </c>
      <c r="F175" s="58" t="str">
        <f>IF(E175&lt;P5TH,"X",IF(E175&gt;P95TH,"X",""))</f>
        <v/>
      </c>
      <c r="G175">
        <f>IF(E175&lt;P5TH,P5TH,IF(E175&gt;P95TH,P95TH,E175))</f>
        <v>-1.750888566678116E-2</v>
      </c>
      <c r="H175">
        <f t="shared" si="14"/>
        <v>9.3166804077475085</v>
      </c>
    </row>
    <row r="176" spans="1:8">
      <c r="A176" s="249">
        <v>36943</v>
      </c>
      <c r="B176" s="241">
        <v>1255.27</v>
      </c>
      <c r="C176" s="241">
        <v>12085</v>
      </c>
      <c r="D176" s="241">
        <v>-23.669920000000001</v>
      </c>
      <c r="E176">
        <f t="shared" si="13"/>
        <v>-1.868092095978631E-2</v>
      </c>
      <c r="F176" s="58" t="str">
        <f>IF(E176&lt;P5TH,"X",IF(E176&gt;P95TH,"X",""))</f>
        <v/>
      </c>
      <c r="G176">
        <f>IF(E176&lt;P5TH,P5TH,IF(E176&gt;P95TH,P95TH,E176))</f>
        <v>-1.868092095978631E-2</v>
      </c>
      <c r="H176">
        <f t="shared" si="14"/>
        <v>9.3997202931375838</v>
      </c>
    </row>
    <row r="177" spans="1:8">
      <c r="A177" s="249">
        <v>36944</v>
      </c>
      <c r="B177" s="241">
        <v>1252.82</v>
      </c>
      <c r="C177" s="241">
        <v>13659</v>
      </c>
      <c r="D177" s="241">
        <v>-2.4500730000000002</v>
      </c>
      <c r="E177">
        <f t="shared" si="13"/>
        <v>-1.9536785197305554E-3</v>
      </c>
      <c r="F177" s="58" t="str">
        <f>IF(E177&lt;P5TH,"X",IF(E177&gt;P95TH,"X",""))</f>
        <v/>
      </c>
      <c r="G177">
        <f>IF(E177&lt;P5TH,P5TH,IF(E177&gt;P95TH,P95TH,E177))</f>
        <v>-1.9536785197305554E-3</v>
      </c>
      <c r="H177">
        <f t="shared" si="14"/>
        <v>9.5221539240028914</v>
      </c>
    </row>
    <row r="178" spans="1:8">
      <c r="A178" s="249">
        <v>36945</v>
      </c>
      <c r="B178" s="241">
        <v>1245.8599999999999</v>
      </c>
      <c r="C178" s="241">
        <v>12313</v>
      </c>
      <c r="D178" s="241">
        <v>-6.9599609999999998</v>
      </c>
      <c r="E178">
        <f t="shared" si="13"/>
        <v>-5.5709558651842886E-3</v>
      </c>
      <c r="F178" s="58" t="str">
        <f>IF(E178&lt;P5TH,"X",IF(E178&gt;P95TH,"X",""))</f>
        <v/>
      </c>
      <c r="G178">
        <f>IF(E178&lt;P5TH,P5TH,IF(E178&gt;P95TH,P95TH,E178))</f>
        <v>-5.5709558651842886E-3</v>
      </c>
      <c r="H178">
        <f t="shared" si="14"/>
        <v>9.4184108937928723</v>
      </c>
    </row>
    <row r="179" spans="1:8">
      <c r="A179" s="249">
        <v>36948</v>
      </c>
      <c r="B179" s="241">
        <v>1267.6500000000001</v>
      </c>
      <c r="C179" s="241">
        <v>11308</v>
      </c>
      <c r="D179" s="241">
        <v>21.790040000000001</v>
      </c>
      <c r="E179">
        <f t="shared" si="13"/>
        <v>1.7338738174571561E-2</v>
      </c>
      <c r="F179" s="58" t="str">
        <f>IF(E179&lt;P5TH,"X",IF(E179&gt;P95TH,"X",""))</f>
        <v/>
      </c>
      <c r="G179">
        <f>IF(E179&lt;P5TH,P5TH,IF(E179&gt;P95TH,P95TH,E179))</f>
        <v>1.7338738174571561E-2</v>
      </c>
      <c r="H179">
        <f t="shared" si="14"/>
        <v>9.3332657188134807</v>
      </c>
    </row>
    <row r="180" spans="1:8">
      <c r="A180" s="249">
        <v>36949</v>
      </c>
      <c r="B180" s="241">
        <v>1257.94</v>
      </c>
      <c r="C180" s="241">
        <v>11141</v>
      </c>
      <c r="D180" s="241">
        <v>-9.7100829999999991</v>
      </c>
      <c r="E180">
        <f t="shared" si="13"/>
        <v>-7.6893302892232628E-3</v>
      </c>
      <c r="F180" s="58" t="str">
        <f>IF(E180&lt;P5TH,"X",IF(E180&gt;P95TH,"X",""))</f>
        <v/>
      </c>
      <c r="G180">
        <f>IF(E180&lt;P5TH,P5TH,IF(E180&gt;P95TH,P95TH,E180))</f>
        <v>-7.6893302892232628E-3</v>
      </c>
      <c r="H180">
        <f t="shared" si="14"/>
        <v>9.3183872760593172</v>
      </c>
    </row>
    <row r="181" spans="1:8">
      <c r="A181" s="249">
        <v>36950</v>
      </c>
      <c r="B181" s="241">
        <v>1239.94</v>
      </c>
      <c r="C181" s="241">
        <v>12253</v>
      </c>
      <c r="D181" s="241">
        <v>-18</v>
      </c>
      <c r="E181">
        <f t="shared" si="13"/>
        <v>-1.4412471037762728E-2</v>
      </c>
      <c r="F181" s="58" t="str">
        <f>IF(E181&lt;P5TH,"X",IF(E181&gt;P95TH,"X",""))</f>
        <v/>
      </c>
      <c r="G181">
        <f>IF(E181&lt;P5TH,P5TH,IF(E181&gt;P95TH,P95TH,E181))</f>
        <v>-1.4412471037762728E-2</v>
      </c>
      <c r="H181">
        <f t="shared" si="14"/>
        <v>9.4135260839494457</v>
      </c>
    </row>
    <row r="182" spans="1:8">
      <c r="A182" s="249">
        <v>36951</v>
      </c>
      <c r="B182" s="241">
        <v>1241.23</v>
      </c>
      <c r="C182" s="241">
        <v>12949</v>
      </c>
      <c r="D182" s="241">
        <v>1.2900389999999999</v>
      </c>
      <c r="E182">
        <f t="shared" si="13"/>
        <v>1.0398321084283263E-3</v>
      </c>
      <c r="F182" s="58" t="str">
        <f>IF(E182&lt;P5TH,"X",IF(E182&gt;P95TH,"X",""))</f>
        <v/>
      </c>
      <c r="G182">
        <f>IF(E182&lt;P5TH,P5TH,IF(E182&gt;P95TH,P95TH,E182))</f>
        <v>1.0398321084283263E-3</v>
      </c>
      <c r="H182">
        <f t="shared" si="14"/>
        <v>9.4687738440688403</v>
      </c>
    </row>
    <row r="183" spans="1:8">
      <c r="A183" s="249">
        <v>36952</v>
      </c>
      <c r="B183" s="241">
        <v>1234.18</v>
      </c>
      <c r="C183" s="241">
        <v>12940</v>
      </c>
      <c r="D183" s="241">
        <v>-7.0499270000000003</v>
      </c>
      <c r="E183">
        <f t="shared" si="13"/>
        <v>-5.6960415134154176E-3</v>
      </c>
      <c r="F183" s="58" t="str">
        <f>IF(E183&lt;P5TH,"X",IF(E183&gt;P95TH,"X",""))</f>
        <v/>
      </c>
      <c r="G183">
        <f>IF(E183&lt;P5TH,P5TH,IF(E183&gt;P95TH,P95TH,E183))</f>
        <v>-5.6960415134154176E-3</v>
      </c>
      <c r="H183">
        <f t="shared" si="14"/>
        <v>9.4680785680548922</v>
      </c>
    </row>
    <row r="184" spans="1:8">
      <c r="A184" s="249">
        <v>36955</v>
      </c>
      <c r="B184" s="241">
        <v>1241.4100000000001</v>
      </c>
      <c r="C184" s="241">
        <v>9292</v>
      </c>
      <c r="D184" s="241">
        <v>7.2299800000000003</v>
      </c>
      <c r="E184">
        <f t="shared" si="13"/>
        <v>5.8410484417784634E-3</v>
      </c>
      <c r="F184" s="58" t="str">
        <f>IF(E184&lt;P5TH,"X",IF(E184&gt;P95TH,"X",""))</f>
        <v/>
      </c>
      <c r="G184">
        <f>IF(E184&lt;P5TH,P5TH,IF(E184&gt;P95TH,P95TH,E184))</f>
        <v>5.8410484417784634E-3</v>
      </c>
      <c r="H184">
        <f t="shared" si="14"/>
        <v>9.1369090938902993</v>
      </c>
    </row>
    <row r="185" spans="1:8">
      <c r="A185" s="249">
        <v>36956</v>
      </c>
      <c r="B185" s="241">
        <v>1253.8</v>
      </c>
      <c r="C185" s="241">
        <v>10918</v>
      </c>
      <c r="D185" s="241">
        <v>12.39001</v>
      </c>
      <c r="E185">
        <f t="shared" si="13"/>
        <v>9.9311094714618839E-3</v>
      </c>
      <c r="F185" s="58" t="str">
        <f>IF(E185&lt;P5TH,"X",IF(E185&gt;P95TH,"X",""))</f>
        <v/>
      </c>
      <c r="G185">
        <f>IF(E185&lt;P5TH,P5TH,IF(E185&gt;P95TH,P95TH,E185))</f>
        <v>9.9311094714618839E-3</v>
      </c>
      <c r="H185">
        <f t="shared" si="14"/>
        <v>9.2981680823417037</v>
      </c>
    </row>
    <row r="186" spans="1:8">
      <c r="A186" s="249">
        <v>36957</v>
      </c>
      <c r="B186" s="241">
        <v>1261.8900000000001</v>
      </c>
      <c r="C186" s="241">
        <v>11322</v>
      </c>
      <c r="D186" s="241">
        <v>8.0899660000000004</v>
      </c>
      <c r="E186">
        <f t="shared" si="13"/>
        <v>6.4316572293915486E-3</v>
      </c>
      <c r="F186" s="58" t="str">
        <f>IF(E186&lt;P5TH,"X",IF(E186&gt;P95TH,"X",""))</f>
        <v/>
      </c>
      <c r="G186">
        <f>IF(E186&lt;P5TH,P5TH,IF(E186&gt;P95TH,P95TH,E186))</f>
        <v>6.4316572293915486E-3</v>
      </c>
      <c r="H186">
        <f t="shared" si="14"/>
        <v>9.3345030145966046</v>
      </c>
    </row>
    <row r="187" spans="1:8">
      <c r="A187" s="249">
        <v>36958</v>
      </c>
      <c r="B187" s="241">
        <v>1264.74</v>
      </c>
      <c r="C187" s="241">
        <v>11141</v>
      </c>
      <c r="D187" s="241">
        <v>2.8499759999999998</v>
      </c>
      <c r="E187">
        <f t="shared" si="13"/>
        <v>2.2559703705987118E-3</v>
      </c>
      <c r="F187" s="58" t="str">
        <f>IF(E187&lt;P5TH,"X",IF(E187&gt;P95TH,"X",""))</f>
        <v/>
      </c>
      <c r="G187">
        <f>IF(E187&lt;P5TH,P5TH,IF(E187&gt;P95TH,P95TH,E187))</f>
        <v>2.2559703705987118E-3</v>
      </c>
      <c r="H187">
        <f t="shared" si="14"/>
        <v>9.3183872760593172</v>
      </c>
    </row>
    <row r="188" spans="1:8">
      <c r="A188" s="249">
        <v>36959</v>
      </c>
      <c r="B188" s="241">
        <v>1233.42</v>
      </c>
      <c r="C188" s="241">
        <v>10859</v>
      </c>
      <c r="D188" s="241">
        <v>-31.319949999999999</v>
      </c>
      <c r="E188">
        <f t="shared" si="13"/>
        <v>-2.5075768674221666E-2</v>
      </c>
      <c r="F188" s="58" t="str">
        <f>IF(E188&lt;P5TH,"X",IF(E188&gt;P95TH,"X",""))</f>
        <v>X</v>
      </c>
      <c r="G188">
        <f>IF(E188&lt;P5TH,P5TH,IF(E188&gt;P95TH,P95TH,E188))</f>
        <v>-2.0075980303229577E-2</v>
      </c>
      <c r="H188">
        <f t="shared" si="14"/>
        <v>9.2927495082169003</v>
      </c>
    </row>
    <row r="189" spans="1:8">
      <c r="A189" s="249">
        <v>36962</v>
      </c>
      <c r="B189" s="241">
        <v>1180.1600000000001</v>
      </c>
      <c r="C189" s="241">
        <v>12290</v>
      </c>
      <c r="D189" s="241">
        <v>-53.260010000000001</v>
      </c>
      <c r="E189">
        <f t="shared" si="13"/>
        <v>-4.4140776277516995E-2</v>
      </c>
      <c r="F189" s="58" t="str">
        <f>IF(E189&lt;P5TH,"X",IF(E189&gt;P95TH,"X",""))</f>
        <v>X</v>
      </c>
      <c r="G189">
        <f>IF(E189&lt;P5TH,P5TH,IF(E189&gt;P95TH,P95TH,E189))</f>
        <v>-2.0075980303229577E-2</v>
      </c>
      <c r="H189">
        <f t="shared" si="14"/>
        <v>9.4165412025600812</v>
      </c>
    </row>
    <row r="190" spans="1:8">
      <c r="A190" s="249">
        <v>36963</v>
      </c>
      <c r="B190" s="241">
        <v>1197.6600000000001</v>
      </c>
      <c r="C190" s="241">
        <v>13609</v>
      </c>
      <c r="D190" s="241">
        <v>17.5</v>
      </c>
      <c r="E190">
        <f t="shared" si="13"/>
        <v>1.4719630562726694E-2</v>
      </c>
      <c r="F190" s="58" t="str">
        <f>IF(E190&lt;P5TH,"X",IF(E190&gt;P95TH,"X",""))</f>
        <v/>
      </c>
      <c r="G190">
        <f>IF(E190&lt;P5TH,P5TH,IF(E190&gt;P95TH,P95TH,E190))</f>
        <v>1.4719630562726694E-2</v>
      </c>
      <c r="H190">
        <f t="shared" si="14"/>
        <v>9.5184866175603169</v>
      </c>
    </row>
    <row r="191" spans="1:8">
      <c r="A191" s="249">
        <v>36964</v>
      </c>
      <c r="B191" s="241">
        <v>1166.71</v>
      </c>
      <c r="C191" s="241">
        <v>13974</v>
      </c>
      <c r="D191" s="241">
        <v>-30.95007</v>
      </c>
      <c r="E191">
        <f t="shared" si="13"/>
        <v>-2.6181831074086895E-2</v>
      </c>
      <c r="F191" s="58" t="str">
        <f>IF(E191&lt;P5TH,"X",IF(E191&gt;P95TH,"X",""))</f>
        <v>X</v>
      </c>
      <c r="G191">
        <f>IF(E191&lt;P5TH,P5TH,IF(E191&gt;P95TH,P95TH,E191))</f>
        <v>-2.0075980303229577E-2</v>
      </c>
      <c r="H191">
        <f t="shared" si="14"/>
        <v>9.5449537391123958</v>
      </c>
    </row>
    <row r="192" spans="1:8">
      <c r="A192" s="249">
        <v>36965</v>
      </c>
      <c r="B192" s="241">
        <v>1173.56</v>
      </c>
      <c r="C192" s="241">
        <v>12595</v>
      </c>
      <c r="D192" s="241">
        <v>6.850098</v>
      </c>
      <c r="E192">
        <f t="shared" si="13"/>
        <v>5.85404210825082E-3</v>
      </c>
      <c r="F192" s="58" t="str">
        <f>IF(E192&lt;P5TH,"X",IF(E192&gt;P95TH,"X",""))</f>
        <v/>
      </c>
      <c r="G192">
        <f>IF(E192&lt;P5TH,P5TH,IF(E192&gt;P95TH,P95TH,E192))</f>
        <v>5.85404210825082E-3</v>
      </c>
      <c r="H192">
        <f t="shared" si="14"/>
        <v>9.4410551887867111</v>
      </c>
    </row>
    <row r="193" spans="1:8">
      <c r="A193" s="249">
        <v>36966</v>
      </c>
      <c r="B193" s="241">
        <v>1150.53</v>
      </c>
      <c r="C193" s="241">
        <v>15435.6</v>
      </c>
      <c r="D193" s="241">
        <v>-23.03003</v>
      </c>
      <c r="E193">
        <f t="shared" si="13"/>
        <v>-1.9819158330256742E-2</v>
      </c>
      <c r="F193" s="58" t="str">
        <f>IF(E193&lt;P5TH,"X",IF(E193&gt;P95TH,"X",""))</f>
        <v/>
      </c>
      <c r="G193">
        <f>IF(E193&lt;P5TH,P5TH,IF(E193&gt;P95TH,P95TH,E193))</f>
        <v>-1.9819158330256742E-2</v>
      </c>
      <c r="H193">
        <f t="shared" si="14"/>
        <v>9.6444318088726693</v>
      </c>
    </row>
    <row r="194" spans="1:8">
      <c r="A194" s="249">
        <v>36969</v>
      </c>
      <c r="B194" s="241">
        <v>1170.81</v>
      </c>
      <c r="C194" s="241">
        <v>11262</v>
      </c>
      <c r="D194" s="241">
        <v>20.28003</v>
      </c>
      <c r="E194">
        <f t="shared" si="13"/>
        <v>1.7473111194933649E-2</v>
      </c>
      <c r="F194" s="58" t="str">
        <f>IF(E194&lt;P5TH,"X",IF(E194&gt;P95TH,"X",""))</f>
        <v/>
      </c>
      <c r="G194">
        <f>IF(E194&lt;P5TH,P5TH,IF(E194&gt;P95TH,P95TH,E194))</f>
        <v>1.7473111194933649E-2</v>
      </c>
      <c r="H194">
        <f t="shared" si="14"/>
        <v>9.3291895058145631</v>
      </c>
    </row>
    <row r="195" spans="1:8">
      <c r="A195" s="249">
        <v>36970</v>
      </c>
      <c r="B195" s="241">
        <v>1142.6199999999999</v>
      </c>
      <c r="C195" s="241">
        <v>12359</v>
      </c>
      <c r="D195" s="241">
        <v>-28.190059999999999</v>
      </c>
      <c r="E195">
        <f t="shared" si="13"/>
        <v>-2.4371945874130895E-2</v>
      </c>
      <c r="F195" s="58" t="str">
        <f>IF(E195&lt;P5TH,"X",IF(E195&gt;P95TH,"X",""))</f>
        <v>X</v>
      </c>
      <c r="G195">
        <f>IF(E195&lt;P5TH,P5TH,IF(E195&gt;P95TH,P95TH,E195))</f>
        <v>-2.0075980303229577E-2</v>
      </c>
      <c r="H195">
        <f t="shared" si="14"/>
        <v>9.4221398215897363</v>
      </c>
    </row>
    <row r="196" spans="1:8">
      <c r="A196" s="249">
        <v>36971</v>
      </c>
      <c r="B196" s="241">
        <v>1122.1400000000001</v>
      </c>
      <c r="C196" s="241">
        <v>134630</v>
      </c>
      <c r="D196" s="241">
        <v>-20.479980000000001</v>
      </c>
      <c r="E196">
        <f t="shared" si="13"/>
        <v>-1.8086294593338919E-2</v>
      </c>
      <c r="F196" s="58" t="str">
        <f>IF(E196&lt;P5TH,"X",IF(E196&gt;P95TH,"X",""))</f>
        <v/>
      </c>
      <c r="G196">
        <f>IF(E196&lt;P5TH,P5TH,IF(E196&gt;P95TH,P95TH,E196))</f>
        <v>-1.8086294593338919E-2</v>
      </c>
      <c r="H196">
        <f t="shared" si="14"/>
        <v>11.81028555397328</v>
      </c>
    </row>
    <row r="197" spans="1:8">
      <c r="A197" s="249">
        <v>36972</v>
      </c>
      <c r="B197" s="241">
        <v>1117.58</v>
      </c>
      <c r="C197" s="241">
        <v>17239.5</v>
      </c>
      <c r="D197" s="241">
        <v>-4.5600589999999999</v>
      </c>
      <c r="E197">
        <f t="shared" si="13"/>
        <v>-4.0719431899278102E-3</v>
      </c>
      <c r="F197" s="58" t="str">
        <f>IF(E197&lt;P5TH,"X",IF(E197&gt;P95TH,"X",""))</f>
        <v/>
      </c>
      <c r="G197">
        <f>IF(E197&lt;P5TH,P5TH,IF(E197&gt;P95TH,P95TH,E197))</f>
        <v>-4.0719431899278102E-3</v>
      </c>
      <c r="H197">
        <f t="shared" si="14"/>
        <v>9.7549585414769222</v>
      </c>
    </row>
    <row r="198" spans="1:8">
      <c r="A198" s="249">
        <v>36973</v>
      </c>
      <c r="B198" s="241">
        <v>1139.83</v>
      </c>
      <c r="C198" s="241">
        <v>13649</v>
      </c>
      <c r="D198" s="241">
        <v>22.25</v>
      </c>
      <c r="E198">
        <f t="shared" si="13"/>
        <v>1.9713495169322987E-2</v>
      </c>
      <c r="F198" s="58" t="str">
        <f>IF(E198&lt;P5TH,"X",IF(E198&gt;P95TH,"X",""))</f>
        <v/>
      </c>
      <c r="G198">
        <f>IF(E198&lt;P5TH,P5TH,IF(E198&gt;P95TH,P95TH,E198))</f>
        <v>1.9713495169322987E-2</v>
      </c>
      <c r="H198">
        <f t="shared" si="14"/>
        <v>9.5214215378561953</v>
      </c>
    </row>
    <row r="199" spans="1:8">
      <c r="A199" s="249">
        <v>36976</v>
      </c>
      <c r="B199" s="241">
        <v>1152.69</v>
      </c>
      <c r="C199" s="241">
        <v>11140</v>
      </c>
      <c r="D199" s="241">
        <v>12.85999</v>
      </c>
      <c r="E199">
        <f t="shared" si="13"/>
        <v>1.1219212823608661E-2</v>
      </c>
      <c r="F199" s="58" t="str">
        <f>IF(E199&lt;P5TH,"X",IF(E199&gt;P95TH,"X",""))</f>
        <v/>
      </c>
      <c r="G199">
        <f>IF(E199&lt;P5TH,P5TH,IF(E199&gt;P95TH,P95TH,E199))</f>
        <v>1.1219212823608661E-2</v>
      </c>
      <c r="H199">
        <f t="shared" si="14"/>
        <v>9.3182975134812747</v>
      </c>
    </row>
    <row r="200" spans="1:8">
      <c r="A200" s="249">
        <v>36977</v>
      </c>
      <c r="B200" s="241">
        <v>1182.17</v>
      </c>
      <c r="C200" s="241">
        <v>13142</v>
      </c>
      <c r="D200" s="241">
        <v>29.4801</v>
      </c>
      <c r="E200">
        <f t="shared" si="13"/>
        <v>2.5253391366211544E-2</v>
      </c>
      <c r="F200" s="58" t="str">
        <f>IF(E200&lt;P5TH,"X",IF(E200&gt;P95TH,"X",""))</f>
        <v>X</v>
      </c>
      <c r="G200">
        <f>IF(E200&lt;P5TH,P5TH,IF(E200&gt;P95TH,P95TH,E200))</f>
        <v>1.9725883848598202E-2</v>
      </c>
      <c r="H200">
        <f t="shared" si="14"/>
        <v>9.4835684874578128</v>
      </c>
    </row>
    <row r="201" spans="1:8">
      <c r="A201" s="249">
        <v>36978</v>
      </c>
      <c r="B201" s="241">
        <v>1153.29</v>
      </c>
      <c r="C201" s="241">
        <v>13334</v>
      </c>
      <c r="D201" s="241">
        <v>-28.88</v>
      </c>
      <c r="E201">
        <f t="shared" si="13"/>
        <v>-2.4733005227962412E-2</v>
      </c>
      <c r="F201" s="58" t="str">
        <f>IF(E201&lt;P5TH,"X",IF(E201&gt;P95TH,"X",""))</f>
        <v>X</v>
      </c>
      <c r="G201">
        <f>IF(E201&lt;P5TH,P5TH,IF(E201&gt;P95TH,P95TH,E201))</f>
        <v>-2.0075980303229577E-2</v>
      </c>
      <c r="H201">
        <f t="shared" si="14"/>
        <v>9.498072443178005</v>
      </c>
    </row>
    <row r="202" spans="1:8">
      <c r="A202" s="249">
        <v>36979</v>
      </c>
      <c r="B202" s="241">
        <v>1147.95</v>
      </c>
      <c r="C202" s="241">
        <v>12345</v>
      </c>
      <c r="D202" s="241">
        <v>-5.3400879999999997</v>
      </c>
      <c r="E202">
        <f t="shared" si="13"/>
        <v>-4.640984499430254E-3</v>
      </c>
      <c r="F202" s="58" t="str">
        <f>IF(E202&lt;P5TH,"X",IF(E202&gt;P95TH,"X",""))</f>
        <v/>
      </c>
      <c r="G202">
        <f>IF(E202&lt;P5TH,P5TH,IF(E202&gt;P95TH,P95TH,E202))</f>
        <v>-4.640984499430254E-3</v>
      </c>
      <c r="H202">
        <f t="shared" si="14"/>
        <v>9.4210064017792803</v>
      </c>
    </row>
    <row r="203" spans="1:8">
      <c r="A203" s="249">
        <v>36980</v>
      </c>
      <c r="B203" s="241">
        <v>1160.33</v>
      </c>
      <c r="C203" s="241">
        <v>12808</v>
      </c>
      <c r="D203" s="241">
        <v>12.38</v>
      </c>
      <c r="E203">
        <f t="shared" si="13"/>
        <v>1.0726704477443921E-2</v>
      </c>
      <c r="F203" s="58" t="str">
        <f>IF(E203&lt;P5TH,"X",IF(E203&gt;P95TH,"X",""))</f>
        <v/>
      </c>
      <c r="G203">
        <f>IF(E203&lt;P5TH,P5TH,IF(E203&gt;P95TH,P95TH,E203))</f>
        <v>1.0726704477443921E-2</v>
      </c>
      <c r="H203">
        <f t="shared" si="14"/>
        <v>9.4578252546765498</v>
      </c>
    </row>
    <row r="204" spans="1:8">
      <c r="A204" s="249">
        <v>36983</v>
      </c>
      <c r="B204" s="241">
        <v>1145.8699999999999</v>
      </c>
      <c r="C204" s="241">
        <v>12549</v>
      </c>
      <c r="D204" s="241">
        <v>-14.459960000000001</v>
      </c>
      <c r="E204">
        <f t="shared" si="13"/>
        <v>-1.2540273606755872E-2</v>
      </c>
      <c r="F204" s="58" t="str">
        <f>IF(E204&lt;P5TH,"X",IF(E204&gt;P95TH,"X",""))</f>
        <v/>
      </c>
      <c r="G204">
        <f>IF(E204&lt;P5TH,P5TH,IF(E204&gt;P95TH,P95TH,E204))</f>
        <v>-1.2540273606755872E-2</v>
      </c>
      <c r="H204">
        <f t="shared" si="14"/>
        <v>9.4373962601103081</v>
      </c>
    </row>
    <row r="205" spans="1:8">
      <c r="A205" s="249">
        <v>36984</v>
      </c>
      <c r="B205" s="241">
        <v>1106.46</v>
      </c>
      <c r="C205" s="241">
        <v>13861</v>
      </c>
      <c r="D205" s="241">
        <v>-39.410029999999999</v>
      </c>
      <c r="E205">
        <f t="shared" si="13"/>
        <v>-3.4998443979645105E-2</v>
      </c>
      <c r="F205" s="58" t="str">
        <f>IF(E205&lt;P5TH,"X",IF(E205&gt;P95TH,"X",""))</f>
        <v>X</v>
      </c>
      <c r="G205">
        <f>IF(E205&lt;P5TH,P5TH,IF(E205&gt;P95TH,P95TH,E205))</f>
        <v>-2.0075980303229577E-2</v>
      </c>
      <c r="H205">
        <f t="shared" si="14"/>
        <v>9.5368344202133528</v>
      </c>
    </row>
    <row r="206" spans="1:8">
      <c r="A206" s="249">
        <v>36985</v>
      </c>
      <c r="B206" s="241">
        <v>1103.25</v>
      </c>
      <c r="C206" s="241">
        <v>14255.9</v>
      </c>
      <c r="D206" s="241">
        <v>-3.2099609999999998</v>
      </c>
      <c r="E206">
        <f t="shared" si="13"/>
        <v>-2.9053606654262619E-3</v>
      </c>
      <c r="F206" s="58" t="str">
        <f>IF(E206&lt;P5TH,"X",IF(E206&gt;P95TH,"X",""))</f>
        <v/>
      </c>
      <c r="G206">
        <f>IF(E206&lt;P5TH,P5TH,IF(E206&gt;P95TH,P95TH,E206))</f>
        <v>-2.9053606654262619E-3</v>
      </c>
      <c r="H206">
        <f t="shared" si="14"/>
        <v>9.5649261350956394</v>
      </c>
    </row>
    <row r="207" spans="1:8">
      <c r="A207" s="249">
        <v>36986</v>
      </c>
      <c r="B207" s="241">
        <v>1151.44</v>
      </c>
      <c r="C207" s="241">
        <v>13680</v>
      </c>
      <c r="D207" s="241">
        <v>48.18994</v>
      </c>
      <c r="E207">
        <f t="shared" si="13"/>
        <v>4.2752963804758709E-2</v>
      </c>
      <c r="F207" s="58" t="str">
        <f>IF(E207&lt;P5TH,"X",IF(E207&gt;P95TH,"X",""))</f>
        <v>X</v>
      </c>
      <c r="G207">
        <f>IF(E207&lt;P5TH,P5TH,IF(E207&gt;P95TH,P95TH,E207))</f>
        <v>1.9725883848598202E-2</v>
      </c>
      <c r="H207">
        <f t="shared" si="14"/>
        <v>9.5236901911765415</v>
      </c>
    </row>
    <row r="208" spans="1:8">
      <c r="A208" s="249">
        <v>36987</v>
      </c>
      <c r="B208" s="241">
        <v>1128.43</v>
      </c>
      <c r="C208" s="241">
        <v>12668</v>
      </c>
      <c r="D208" s="241">
        <v>-23.009889999999999</v>
      </c>
      <c r="E208">
        <f t="shared" ref="E208:E271" si="15">LN(B208/B207)</f>
        <v>-2.0186046863075076E-2</v>
      </c>
      <c r="F208" s="58" t="str">
        <f>IF(E208&lt;P5TH,"X",IF(E208&gt;P95TH,"X",""))</f>
        <v>X</v>
      </c>
      <c r="G208">
        <f>IF(E208&lt;P5TH,P5TH,IF(E208&gt;P95TH,P95TH,E208))</f>
        <v>-2.0075980303229577E-2</v>
      </c>
      <c r="H208">
        <f t="shared" ref="H208:H271" si="16">LN(C208)</f>
        <v>9.44683440765853</v>
      </c>
    </row>
    <row r="209" spans="1:8">
      <c r="A209" s="249">
        <v>36990</v>
      </c>
      <c r="B209" s="241">
        <v>1137.5899999999999</v>
      </c>
      <c r="C209" s="241">
        <v>10628</v>
      </c>
      <c r="D209" s="241">
        <v>9.1599120000000003</v>
      </c>
      <c r="E209">
        <f t="shared" si="15"/>
        <v>8.0847034829942665E-3</v>
      </c>
      <c r="F209" s="58" t="str">
        <f>IF(E209&lt;P5TH,"X",IF(E209&gt;P95TH,"X",""))</f>
        <v/>
      </c>
      <c r="G209">
        <f>IF(E209&lt;P5TH,P5TH,IF(E209&gt;P95TH,P95TH,E209))</f>
        <v>8.0847034829942665E-3</v>
      </c>
      <c r="H209">
        <f t="shared" si="16"/>
        <v>9.2712473068797046</v>
      </c>
    </row>
    <row r="210" spans="1:8">
      <c r="A210" s="249">
        <v>36991</v>
      </c>
      <c r="B210" s="241">
        <v>1168.3800000000001</v>
      </c>
      <c r="C210" s="241">
        <v>13496</v>
      </c>
      <c r="D210" s="241">
        <v>30.790040000000001</v>
      </c>
      <c r="E210">
        <f t="shared" si="15"/>
        <v>2.6706184367207418E-2</v>
      </c>
      <c r="F210" s="58" t="str">
        <f>IF(E210&lt;P5TH,"X",IF(E210&gt;P95TH,"X",""))</f>
        <v>X</v>
      </c>
      <c r="G210">
        <f>IF(E210&lt;P5TH,P5TH,IF(E210&gt;P95TH,P95TH,E210))</f>
        <v>1.9725883848598202E-2</v>
      </c>
      <c r="H210">
        <f t="shared" si="16"/>
        <v>9.5101486242258044</v>
      </c>
    </row>
    <row r="211" spans="1:8">
      <c r="A211" s="249">
        <v>36992</v>
      </c>
      <c r="B211" s="241">
        <v>1165.8900000000001</v>
      </c>
      <c r="C211" s="241">
        <v>12903</v>
      </c>
      <c r="D211" s="241">
        <v>-2.4899900000000001</v>
      </c>
      <c r="E211">
        <f t="shared" si="15"/>
        <v>-2.1334301040078266E-3</v>
      </c>
      <c r="F211" s="58" t="str">
        <f>IF(E211&lt;P5TH,"X",IF(E211&gt;P95TH,"X",""))</f>
        <v/>
      </c>
      <c r="G211">
        <f>IF(E211&lt;P5TH,P5TH,IF(E211&gt;P95TH,P95TH,E211))</f>
        <v>-2.1334301040078266E-3</v>
      </c>
      <c r="H211">
        <f t="shared" si="16"/>
        <v>9.4652151214518465</v>
      </c>
    </row>
    <row r="212" spans="1:8">
      <c r="A212" s="249">
        <v>36993</v>
      </c>
      <c r="B212" s="241">
        <v>1183.5</v>
      </c>
      <c r="C212" s="241">
        <v>11020</v>
      </c>
      <c r="D212" s="241">
        <v>17.60999</v>
      </c>
      <c r="E212">
        <f t="shared" si="15"/>
        <v>1.4991406116504373E-2</v>
      </c>
      <c r="F212" s="58" t="str">
        <f>IF(E212&lt;P5TH,"X",IF(E212&gt;P95TH,"X",""))</f>
        <v/>
      </c>
      <c r="G212">
        <f>IF(E212&lt;P5TH,P5TH,IF(E212&gt;P95TH,P95TH,E212))</f>
        <v>1.4991406116504373E-2</v>
      </c>
      <c r="H212">
        <f t="shared" si="16"/>
        <v>9.3074670827069053</v>
      </c>
    </row>
    <row r="213" spans="1:8">
      <c r="A213" s="249">
        <v>36997</v>
      </c>
      <c r="B213" s="241">
        <v>1179.68</v>
      </c>
      <c r="C213" s="241">
        <v>9139</v>
      </c>
      <c r="D213" s="241">
        <v>-3.8199459999999998</v>
      </c>
      <c r="E213">
        <f t="shared" si="15"/>
        <v>-3.2329347126980996E-3</v>
      </c>
      <c r="F213" s="58" t="str">
        <f>IF(E213&lt;P5TH,"X",IF(E213&gt;P95TH,"X",""))</f>
        <v/>
      </c>
      <c r="G213">
        <f>IF(E213&lt;P5TH,P5TH,IF(E213&gt;P95TH,P95TH,E213))</f>
        <v>-3.2329347126980996E-3</v>
      </c>
      <c r="H213">
        <f t="shared" si="16"/>
        <v>9.1203062492722022</v>
      </c>
    </row>
    <row r="214" spans="1:8">
      <c r="A214" s="249">
        <v>36998</v>
      </c>
      <c r="B214" s="241">
        <v>1191.81</v>
      </c>
      <c r="C214" s="241">
        <v>11096</v>
      </c>
      <c r="D214" s="241">
        <v>12.13</v>
      </c>
      <c r="E214">
        <f t="shared" si="15"/>
        <v>1.0229944705911962E-2</v>
      </c>
      <c r="F214" s="58" t="str">
        <f>IF(E214&lt;P5TH,"X",IF(E214&gt;P95TH,"X",""))</f>
        <v/>
      </c>
      <c r="G214">
        <f>IF(E214&lt;P5TH,P5TH,IF(E214&gt;P95TH,P95TH,E214))</f>
        <v>1.0229944705911962E-2</v>
      </c>
      <c r="H214">
        <f t="shared" si="16"/>
        <v>9.3143399619946674</v>
      </c>
    </row>
    <row r="215" spans="1:8">
      <c r="A215" s="249">
        <v>36999</v>
      </c>
      <c r="B215" s="241">
        <v>1238.1600000000001</v>
      </c>
      <c r="C215" s="241">
        <v>19189</v>
      </c>
      <c r="D215" s="241">
        <v>46.349980000000002</v>
      </c>
      <c r="E215">
        <f t="shared" si="15"/>
        <v>3.8153246657251817E-2</v>
      </c>
      <c r="F215" s="58" t="str">
        <f>IF(E215&lt;P5TH,"X",IF(E215&gt;P95TH,"X",""))</f>
        <v>X</v>
      </c>
      <c r="G215">
        <f>IF(E215&lt;P5TH,P5TH,IF(E215&gt;P95TH,P95TH,E215))</f>
        <v>1.9725883848598202E-2</v>
      </c>
      <c r="H215">
        <f t="shared" si="16"/>
        <v>9.8620924771697425</v>
      </c>
    </row>
    <row r="216" spans="1:8">
      <c r="A216" s="249">
        <v>37000</v>
      </c>
      <c r="B216" s="241">
        <v>1253.69</v>
      </c>
      <c r="C216" s="241">
        <v>14868</v>
      </c>
      <c r="D216" s="241">
        <v>15.529909999999999</v>
      </c>
      <c r="E216">
        <f t="shared" si="15"/>
        <v>1.2464796095777778E-2</v>
      </c>
      <c r="F216" s="58" t="str">
        <f>IF(E216&lt;P5TH,"X",IF(E216&gt;P95TH,"X",""))</f>
        <v/>
      </c>
      <c r="G216">
        <f>IF(E216&lt;P5TH,P5TH,IF(E216&gt;P95TH,P95TH,E216))</f>
        <v>1.2464796095777778E-2</v>
      </c>
      <c r="H216">
        <f t="shared" si="16"/>
        <v>9.6069665314171431</v>
      </c>
    </row>
    <row r="217" spans="1:8">
      <c r="A217" s="249">
        <v>37001</v>
      </c>
      <c r="B217" s="241">
        <v>1242.98</v>
      </c>
      <c r="C217" s="241">
        <v>13387</v>
      </c>
      <c r="D217" s="241">
        <v>-10.709960000000001</v>
      </c>
      <c r="E217">
        <f t="shared" si="15"/>
        <v>-8.579480423603611E-3</v>
      </c>
      <c r="F217" s="58" t="str">
        <f>IF(E217&lt;P5TH,"X",IF(E217&gt;P95TH,"X",""))</f>
        <v/>
      </c>
      <c r="G217">
        <f>IF(E217&lt;P5TH,P5TH,IF(E217&gt;P95TH,P95TH,E217))</f>
        <v>-8.579480423603611E-3</v>
      </c>
      <c r="H217">
        <f t="shared" si="16"/>
        <v>9.5020393657858975</v>
      </c>
    </row>
    <row r="218" spans="1:8">
      <c r="A218" s="249">
        <v>37004</v>
      </c>
      <c r="B218" s="241">
        <v>1224.3599999999999</v>
      </c>
      <c r="C218" s="241">
        <v>10126</v>
      </c>
      <c r="D218" s="241">
        <v>-18.62</v>
      </c>
      <c r="E218">
        <f t="shared" si="15"/>
        <v>-1.5093463801464277E-2</v>
      </c>
      <c r="F218" s="58" t="str">
        <f>IF(E218&lt;P5TH,"X",IF(E218&gt;P95TH,"X",""))</f>
        <v/>
      </c>
      <c r="G218">
        <f>IF(E218&lt;P5TH,P5TH,IF(E218&gt;P95TH,P95TH,E218))</f>
        <v>-1.5093463801464277E-2</v>
      </c>
      <c r="H218">
        <f t="shared" si="16"/>
        <v>9.2228616525298541</v>
      </c>
    </row>
    <row r="219" spans="1:8">
      <c r="A219" s="249">
        <v>37005</v>
      </c>
      <c r="B219" s="241">
        <v>1209.47</v>
      </c>
      <c r="C219" s="241">
        <v>12165</v>
      </c>
      <c r="D219" s="241">
        <v>-14.89001</v>
      </c>
      <c r="E219">
        <f t="shared" si="15"/>
        <v>-1.2236011370614273E-2</v>
      </c>
      <c r="F219" s="58" t="str">
        <f>IF(E219&lt;P5TH,"X",IF(E219&gt;P95TH,"X",""))</f>
        <v/>
      </c>
      <c r="G219">
        <f>IF(E219&lt;P5TH,P5TH,IF(E219&gt;P95TH,P95TH,E219))</f>
        <v>-1.2236011370614273E-2</v>
      </c>
      <c r="H219">
        <f t="shared" si="16"/>
        <v>9.4063182552176237</v>
      </c>
    </row>
    <row r="220" spans="1:8">
      <c r="A220" s="249">
        <v>37006</v>
      </c>
      <c r="B220" s="241">
        <v>1228.75</v>
      </c>
      <c r="C220" s="241">
        <v>12036</v>
      </c>
      <c r="D220" s="241">
        <v>19.28003</v>
      </c>
      <c r="E220">
        <f t="shared" si="15"/>
        <v>1.5815145356776507E-2</v>
      </c>
      <c r="F220" s="58" t="str">
        <f>IF(E220&lt;P5TH,"X",IF(E220&gt;P95TH,"X",""))</f>
        <v/>
      </c>
      <c r="G220">
        <f>IF(E220&lt;P5TH,P5TH,IF(E220&gt;P95TH,P95TH,E220))</f>
        <v>1.5815145356776507E-2</v>
      </c>
      <c r="H220">
        <f t="shared" si="16"/>
        <v>9.3956574377499358</v>
      </c>
    </row>
    <row r="221" spans="1:8">
      <c r="A221" s="249">
        <v>37007</v>
      </c>
      <c r="B221" s="241">
        <v>1234.52</v>
      </c>
      <c r="C221" s="241">
        <v>13452</v>
      </c>
      <c r="D221" s="241">
        <v>5.7700199999999997</v>
      </c>
      <c r="E221">
        <f t="shared" si="15"/>
        <v>4.6848380836739508E-3</v>
      </c>
      <c r="F221" s="58" t="str">
        <f>IF(E221&lt;P5TH,"X",IF(E221&gt;P95TH,"X",""))</f>
        <v/>
      </c>
      <c r="G221">
        <f>IF(E221&lt;P5TH,P5TH,IF(E221&gt;P95TH,P95TH,E221))</f>
        <v>4.6848380836739508E-3</v>
      </c>
      <c r="H221">
        <f t="shared" si="16"/>
        <v>9.5068830728601608</v>
      </c>
    </row>
    <row r="222" spans="1:8">
      <c r="A222" s="249">
        <v>37008</v>
      </c>
      <c r="B222" s="241">
        <v>1253.05</v>
      </c>
      <c r="C222" s="241">
        <v>10913</v>
      </c>
      <c r="D222" s="241">
        <v>18.53003</v>
      </c>
      <c r="E222">
        <f t="shared" si="15"/>
        <v>1.4898348784713774E-2</v>
      </c>
      <c r="F222" s="58" t="str">
        <f>IF(E222&lt;P5TH,"X",IF(E222&gt;P95TH,"X",""))</f>
        <v/>
      </c>
      <c r="G222">
        <f>IF(E222&lt;P5TH,P5TH,IF(E222&gt;P95TH,P95TH,E222))</f>
        <v>1.4898348784713774E-2</v>
      </c>
      <c r="H222">
        <f t="shared" si="16"/>
        <v>9.2977100181130901</v>
      </c>
    </row>
    <row r="223" spans="1:8">
      <c r="A223" s="249">
        <v>37011</v>
      </c>
      <c r="B223" s="241">
        <v>1249.46</v>
      </c>
      <c r="C223" s="241">
        <v>12668</v>
      </c>
      <c r="D223" s="241">
        <v>-3.5900880000000002</v>
      </c>
      <c r="E223">
        <f t="shared" si="15"/>
        <v>-2.8691213722997493E-3</v>
      </c>
      <c r="F223" s="58" t="str">
        <f>IF(E223&lt;P5TH,"X",IF(E223&gt;P95TH,"X",""))</f>
        <v/>
      </c>
      <c r="G223">
        <f>IF(E223&lt;P5TH,P5TH,IF(E223&gt;P95TH,P95TH,E223))</f>
        <v>-2.8691213722997493E-3</v>
      </c>
      <c r="H223">
        <f t="shared" si="16"/>
        <v>9.44683440765853</v>
      </c>
    </row>
    <row r="224" spans="1:8">
      <c r="A224" s="249">
        <v>37012</v>
      </c>
      <c r="B224" s="241">
        <v>1266.44</v>
      </c>
      <c r="C224" s="241">
        <v>11813</v>
      </c>
      <c r="D224" s="241">
        <v>16.979980000000001</v>
      </c>
      <c r="E224">
        <f t="shared" si="15"/>
        <v>1.3498356707491575E-2</v>
      </c>
      <c r="F224" s="58" t="str">
        <f>IF(E224&lt;P5TH,"X",IF(E224&gt;P95TH,"X",""))</f>
        <v/>
      </c>
      <c r="G224">
        <f>IF(E224&lt;P5TH,P5TH,IF(E224&gt;P95TH,P95TH,E224))</f>
        <v>1.3498356707491575E-2</v>
      </c>
      <c r="H224">
        <f t="shared" si="16"/>
        <v>9.3769558989485198</v>
      </c>
    </row>
    <row r="225" spans="1:8">
      <c r="A225" s="249">
        <v>37013</v>
      </c>
      <c r="B225" s="241">
        <v>1267.43</v>
      </c>
      <c r="C225" s="241">
        <v>13422</v>
      </c>
      <c r="D225" s="241">
        <v>0.99011229999999995</v>
      </c>
      <c r="E225">
        <f t="shared" si="15"/>
        <v>7.8141345086766244E-4</v>
      </c>
      <c r="F225" s="58" t="str">
        <f>IF(E225&lt;P5TH,"X",IF(E225&gt;P95TH,"X",""))</f>
        <v/>
      </c>
      <c r="G225">
        <f>IF(E225&lt;P5TH,P5TH,IF(E225&gt;P95TH,P95TH,E225))</f>
        <v>7.8141345086766244E-4</v>
      </c>
      <c r="H225">
        <f t="shared" si="16"/>
        <v>9.5046504307181845</v>
      </c>
    </row>
    <row r="226" spans="1:8">
      <c r="A226" s="249">
        <v>37014</v>
      </c>
      <c r="B226" s="241">
        <v>1248.58</v>
      </c>
      <c r="C226" s="241">
        <v>11379</v>
      </c>
      <c r="D226" s="241">
        <v>-18.850100000000001</v>
      </c>
      <c r="E226">
        <f t="shared" si="15"/>
        <v>-1.4984322556561265E-2</v>
      </c>
      <c r="F226" s="58" t="str">
        <f>IF(E226&lt;P5TH,"X",IF(E226&gt;P95TH,"X",""))</f>
        <v/>
      </c>
      <c r="G226">
        <f>IF(E226&lt;P5TH,P5TH,IF(E226&gt;P95TH,P95TH,E226))</f>
        <v>-1.4984322556561265E-2</v>
      </c>
      <c r="H226">
        <f t="shared" si="16"/>
        <v>9.3395248303570089</v>
      </c>
    </row>
    <row r="227" spans="1:8">
      <c r="A227" s="249">
        <v>37015</v>
      </c>
      <c r="B227" s="241">
        <v>1266.6099999999999</v>
      </c>
      <c r="C227" s="241">
        <v>10821</v>
      </c>
      <c r="D227" s="241">
        <v>18.03003</v>
      </c>
      <c r="E227">
        <f t="shared" si="15"/>
        <v>1.4337134644277622E-2</v>
      </c>
      <c r="F227" s="58" t="str">
        <f>IF(E227&lt;P5TH,"X",IF(E227&gt;P95TH,"X",""))</f>
        <v/>
      </c>
      <c r="G227">
        <f>IF(E227&lt;P5TH,P5TH,IF(E227&gt;P95TH,P95TH,E227))</f>
        <v>1.4337134644277622E-2</v>
      </c>
      <c r="H227">
        <f t="shared" si="16"/>
        <v>9.2892439695716487</v>
      </c>
    </row>
    <row r="228" spans="1:8">
      <c r="A228" s="249">
        <v>37018</v>
      </c>
      <c r="B228" s="241">
        <v>1263.51</v>
      </c>
      <c r="C228" s="241">
        <v>9490</v>
      </c>
      <c r="D228" s="241">
        <v>-3.0999759999999998</v>
      </c>
      <c r="E228">
        <f t="shared" si="15"/>
        <v>-2.4504778834605304E-3</v>
      </c>
      <c r="F228" s="58" t="str">
        <f>IF(E228&lt;P5TH,"X",IF(E228&gt;P95TH,"X",""))</f>
        <v/>
      </c>
      <c r="G228">
        <f>IF(E228&lt;P5TH,P5TH,IF(E228&gt;P95TH,P95TH,E228))</f>
        <v>-2.4504778834605304E-3</v>
      </c>
      <c r="H228">
        <f t="shared" si="16"/>
        <v>9.157993891603974</v>
      </c>
    </row>
    <row r="229" spans="1:8">
      <c r="A229" s="249">
        <v>37019</v>
      </c>
      <c r="B229" s="241">
        <v>1261.2</v>
      </c>
      <c r="C229" s="241">
        <v>10063</v>
      </c>
      <c r="D229" s="241">
        <v>-2.3100589999999999</v>
      </c>
      <c r="E229">
        <f t="shared" si="15"/>
        <v>-1.829913649173398E-3</v>
      </c>
      <c r="F229" s="58" t="str">
        <f>IF(E229&lt;P5TH,"X",IF(E229&gt;P95TH,"X",""))</f>
        <v/>
      </c>
      <c r="G229">
        <f>IF(E229&lt;P5TH,P5TH,IF(E229&gt;P95TH,P95TH,E229))</f>
        <v>-1.829913649173398E-3</v>
      </c>
      <c r="H229">
        <f t="shared" si="16"/>
        <v>9.216620609933333</v>
      </c>
    </row>
    <row r="230" spans="1:8">
      <c r="A230" s="249">
        <v>37020</v>
      </c>
      <c r="B230" s="241">
        <v>1255.54</v>
      </c>
      <c r="C230" s="241">
        <v>11324</v>
      </c>
      <c r="D230" s="241">
        <v>-5.6599120000000003</v>
      </c>
      <c r="E230">
        <f t="shared" si="15"/>
        <v>-4.4978897639732082E-3</v>
      </c>
      <c r="F230" s="58" t="str">
        <f>IF(E230&lt;P5TH,"X",IF(E230&gt;P95TH,"X",""))</f>
        <v/>
      </c>
      <c r="G230">
        <f>IF(E230&lt;P5TH,P5TH,IF(E230&gt;P95TH,P95TH,E230))</f>
        <v>-4.4978897639732082E-3</v>
      </c>
      <c r="H230">
        <f t="shared" si="16"/>
        <v>9.3346796462317894</v>
      </c>
    </row>
    <row r="231" spans="1:8">
      <c r="A231" s="249">
        <v>37021</v>
      </c>
      <c r="B231" s="241">
        <v>1255.18</v>
      </c>
      <c r="C231" s="241">
        <v>10567</v>
      </c>
      <c r="D231" s="241">
        <v>-0.35998540000000001</v>
      </c>
      <c r="E231">
        <f t="shared" si="15"/>
        <v>-2.8677033079511802E-4</v>
      </c>
      <c r="F231" s="58" t="str">
        <f>IF(E231&lt;P5TH,"X",IF(E231&gt;P95TH,"X",""))</f>
        <v/>
      </c>
      <c r="G231">
        <f>IF(E231&lt;P5TH,P5TH,IF(E231&gt;P95TH,P95TH,E231))</f>
        <v>-2.8677033079511802E-4</v>
      </c>
      <c r="H231">
        <f t="shared" si="16"/>
        <v>9.2654912164410312</v>
      </c>
    </row>
    <row r="232" spans="1:8">
      <c r="A232" s="249">
        <v>37022</v>
      </c>
      <c r="B232" s="241">
        <v>1245.67</v>
      </c>
      <c r="C232" s="241">
        <v>9062</v>
      </c>
      <c r="D232" s="241">
        <v>-9.5100099999999994</v>
      </c>
      <c r="E232">
        <f t="shared" si="15"/>
        <v>-7.6054508190734329E-3</v>
      </c>
      <c r="F232" s="58" t="str">
        <f>IF(E232&lt;P5TH,"X",IF(E232&gt;P95TH,"X",""))</f>
        <v/>
      </c>
      <c r="G232">
        <f>IF(E232&lt;P5TH,P5TH,IF(E232&gt;P95TH,P95TH,E232))</f>
        <v>-7.6054508190734329E-3</v>
      </c>
      <c r="H232">
        <f t="shared" si="16"/>
        <v>9.1118451252270827</v>
      </c>
    </row>
    <row r="233" spans="1:8">
      <c r="A233" s="249">
        <v>37025</v>
      </c>
      <c r="B233" s="241">
        <v>1248.92</v>
      </c>
      <c r="C233" s="241">
        <v>8582</v>
      </c>
      <c r="D233" s="241">
        <v>3.25</v>
      </c>
      <c r="E233">
        <f t="shared" si="15"/>
        <v>2.6056400761526469E-3</v>
      </c>
      <c r="F233" s="58" t="str">
        <f>IF(E233&lt;P5TH,"X",IF(E233&gt;P95TH,"X",""))</f>
        <v/>
      </c>
      <c r="G233">
        <f>IF(E233&lt;P5TH,P5TH,IF(E233&gt;P95TH,P95TH,E233))</f>
        <v>2.6056400761526469E-3</v>
      </c>
      <c r="H233">
        <f t="shared" si="16"/>
        <v>9.0574222655514696</v>
      </c>
    </row>
    <row r="234" spans="1:8">
      <c r="A234" s="249">
        <v>37026</v>
      </c>
      <c r="B234" s="241">
        <v>1249.44</v>
      </c>
      <c r="C234" s="241">
        <v>10718</v>
      </c>
      <c r="D234" s="241">
        <v>0.51989750000000001</v>
      </c>
      <c r="E234">
        <f t="shared" si="15"/>
        <v>4.1627308114831099E-4</v>
      </c>
      <c r="F234" s="58" t="str">
        <f>IF(E234&lt;P5TH,"X",IF(E234&gt;P95TH,"X",""))</f>
        <v/>
      </c>
      <c r="G234">
        <f>IF(E234&lt;P5TH,P5TH,IF(E234&gt;P95TH,P95TH,E234))</f>
        <v>4.1627308114831099E-4</v>
      </c>
      <c r="H234">
        <f t="shared" si="16"/>
        <v>9.2796798500547961</v>
      </c>
    </row>
    <row r="235" spans="1:8">
      <c r="A235" s="249">
        <v>37027</v>
      </c>
      <c r="B235" s="241">
        <v>1284.99</v>
      </c>
      <c r="C235" s="241">
        <v>14053</v>
      </c>
      <c r="D235" s="241">
        <v>35.550049999999999</v>
      </c>
      <c r="E235">
        <f t="shared" si="15"/>
        <v>2.8055485283507087E-2</v>
      </c>
      <c r="F235" s="58" t="str">
        <f>IF(E235&lt;P5TH,"X",IF(E235&gt;P95TH,"X",""))</f>
        <v>X</v>
      </c>
      <c r="G235">
        <f>IF(E235&lt;P5TH,P5TH,IF(E235&gt;P95TH,P95TH,E235))</f>
        <v>1.9725883848598202E-2</v>
      </c>
      <c r="H235">
        <f t="shared" si="16"/>
        <v>9.5505911751007453</v>
      </c>
    </row>
    <row r="236" spans="1:8">
      <c r="A236" s="249">
        <v>37028</v>
      </c>
      <c r="B236" s="241">
        <v>1288.49</v>
      </c>
      <c r="C236" s="241">
        <v>13556</v>
      </c>
      <c r="D236" s="241">
        <v>3.5</v>
      </c>
      <c r="E236">
        <f t="shared" si="15"/>
        <v>2.7200539020717841E-3</v>
      </c>
      <c r="F236" s="58" t="str">
        <f>IF(E236&lt;P5TH,"X",IF(E236&gt;P95TH,"X",""))</f>
        <v/>
      </c>
      <c r="G236">
        <f>IF(E236&lt;P5TH,P5TH,IF(E236&gt;P95TH,P95TH,E236))</f>
        <v>2.7200539020717841E-3</v>
      </c>
      <c r="H236">
        <f t="shared" si="16"/>
        <v>9.5145845327269427</v>
      </c>
    </row>
    <row r="237" spans="1:8">
      <c r="A237" s="249">
        <v>37029</v>
      </c>
      <c r="B237" s="241">
        <v>1291.96</v>
      </c>
      <c r="C237" s="241">
        <v>11308</v>
      </c>
      <c r="D237" s="241">
        <v>3.4699710000000001</v>
      </c>
      <c r="E237">
        <f t="shared" si="15"/>
        <v>2.6894550110181429E-3</v>
      </c>
      <c r="F237" s="58" t="str">
        <f>IF(E237&lt;P5TH,"X",IF(E237&gt;P95TH,"X",""))</f>
        <v/>
      </c>
      <c r="G237">
        <f>IF(E237&lt;P5TH,P5TH,IF(E237&gt;P95TH,P95TH,E237))</f>
        <v>2.6894550110181429E-3</v>
      </c>
      <c r="H237">
        <f t="shared" si="16"/>
        <v>9.3332657188134807</v>
      </c>
    </row>
    <row r="238" spans="1:8">
      <c r="A238" s="249">
        <v>37032</v>
      </c>
      <c r="B238" s="241">
        <v>1312.83</v>
      </c>
      <c r="C238" s="241">
        <v>11749</v>
      </c>
      <c r="D238" s="241">
        <v>20.87</v>
      </c>
      <c r="E238">
        <f t="shared" si="15"/>
        <v>1.6024667323379045E-2</v>
      </c>
      <c r="F238" s="58" t="str">
        <f>IF(E238&lt;P5TH,"X",IF(E238&gt;P95TH,"X",""))</f>
        <v/>
      </c>
      <c r="G238">
        <f>IF(E238&lt;P5TH,P5TH,IF(E238&gt;P95TH,P95TH,E238))</f>
        <v>1.6024667323379045E-2</v>
      </c>
      <c r="H238">
        <f t="shared" si="16"/>
        <v>9.3715234095675726</v>
      </c>
    </row>
    <row r="239" spans="1:8">
      <c r="A239" s="249">
        <v>37033</v>
      </c>
      <c r="B239" s="241">
        <v>1309.3800000000001</v>
      </c>
      <c r="C239" s="241">
        <v>12604</v>
      </c>
      <c r="D239" s="241">
        <v>-3.449951</v>
      </c>
      <c r="E239">
        <f t="shared" si="15"/>
        <v>-2.6313697153776505E-3</v>
      </c>
      <c r="F239" s="58" t="str">
        <f>IF(E239&lt;P5TH,"X",IF(E239&gt;P95TH,"X",""))</f>
        <v/>
      </c>
      <c r="G239">
        <f>IF(E239&lt;P5TH,P5TH,IF(E239&gt;P95TH,P95TH,E239))</f>
        <v>-2.6313697153776505E-3</v>
      </c>
      <c r="H239">
        <f t="shared" si="16"/>
        <v>9.4417695028771647</v>
      </c>
    </row>
    <row r="240" spans="1:8">
      <c r="A240" s="249">
        <v>37034</v>
      </c>
      <c r="B240" s="241">
        <v>1289.05</v>
      </c>
      <c r="C240" s="241">
        <v>11348</v>
      </c>
      <c r="D240" s="241">
        <v>-20.32996</v>
      </c>
      <c r="E240">
        <f t="shared" si="15"/>
        <v>-1.5648229772575965E-2</v>
      </c>
      <c r="F240" s="58" t="str">
        <f>IF(E240&lt;P5TH,"X",IF(E240&gt;P95TH,"X",""))</f>
        <v/>
      </c>
      <c r="G240">
        <f>IF(E240&lt;P5TH,P5TH,IF(E240&gt;P95TH,P95TH,E240))</f>
        <v>-1.5648229772575965E-2</v>
      </c>
      <c r="H240">
        <f t="shared" si="16"/>
        <v>9.3367967959287412</v>
      </c>
    </row>
    <row r="241" spans="1:8">
      <c r="A241" s="249">
        <v>37035</v>
      </c>
      <c r="B241" s="241">
        <v>1293.17</v>
      </c>
      <c r="C241" s="241">
        <v>11007</v>
      </c>
      <c r="D241" s="241">
        <v>4.1199950000000003</v>
      </c>
      <c r="E241">
        <f t="shared" si="15"/>
        <v>3.1910553679439595E-3</v>
      </c>
      <c r="F241" s="58" t="str">
        <f>IF(E241&lt;P5TH,"X",IF(E241&gt;P95TH,"X",""))</f>
        <v/>
      </c>
      <c r="G241">
        <f>IF(E241&lt;P5TH,P5TH,IF(E241&gt;P95TH,P95TH,E241))</f>
        <v>3.1910553679439595E-3</v>
      </c>
      <c r="H241">
        <f t="shared" si="16"/>
        <v>9.3062867130233915</v>
      </c>
    </row>
    <row r="242" spans="1:8">
      <c r="A242" s="249">
        <v>37036</v>
      </c>
      <c r="B242" s="241">
        <v>1277.8900000000001</v>
      </c>
      <c r="C242" s="241">
        <v>8281</v>
      </c>
      <c r="D242" s="241">
        <v>-15.28003</v>
      </c>
      <c r="E242">
        <f t="shared" si="15"/>
        <v>-1.1886288068737762E-2</v>
      </c>
      <c r="F242" s="58" t="str">
        <f>IF(E242&lt;P5TH,"X",IF(E242&gt;P95TH,"X",""))</f>
        <v/>
      </c>
      <c r="G242">
        <f>IF(E242&lt;P5TH,P5TH,IF(E242&gt;P95TH,P95TH,E242))</f>
        <v>-1.1886288068737762E-2</v>
      </c>
      <c r="H242">
        <f t="shared" si="16"/>
        <v>9.0217190130336995</v>
      </c>
    </row>
    <row r="243" spans="1:8">
      <c r="A243" s="249">
        <v>37040</v>
      </c>
      <c r="B243" s="241">
        <v>1267.93</v>
      </c>
      <c r="C243" s="241">
        <v>10260</v>
      </c>
      <c r="D243" s="241">
        <v>-9.9599609999999998</v>
      </c>
      <c r="E243">
        <f t="shared" si="15"/>
        <v>-7.8246308195957515E-3</v>
      </c>
      <c r="F243" s="58" t="str">
        <f>IF(E243&lt;P5TH,"X",IF(E243&gt;P95TH,"X",""))</f>
        <v/>
      </c>
      <c r="G243">
        <f>IF(E243&lt;P5TH,P5TH,IF(E243&gt;P95TH,P95TH,E243))</f>
        <v>-7.8246308195957515E-3</v>
      </c>
      <c r="H243">
        <f t="shared" si="16"/>
        <v>9.2360081187247598</v>
      </c>
    </row>
    <row r="244" spans="1:8">
      <c r="A244" s="249">
        <v>37041</v>
      </c>
      <c r="B244" s="241">
        <v>1248.08</v>
      </c>
      <c r="C244" s="241">
        <v>11586</v>
      </c>
      <c r="D244" s="241">
        <v>-19.850100000000001</v>
      </c>
      <c r="E244">
        <f t="shared" si="15"/>
        <v>-1.5779278987004083E-2</v>
      </c>
      <c r="F244" s="58" t="str">
        <f>IF(E244&lt;P5TH,"X",IF(E244&gt;P95TH,"X",""))</f>
        <v/>
      </c>
      <c r="G244">
        <f>IF(E244&lt;P5TH,P5TH,IF(E244&gt;P95TH,P95TH,E244))</f>
        <v>-1.5779278987004083E-2</v>
      </c>
      <c r="H244">
        <f t="shared" si="16"/>
        <v>9.35755275165657</v>
      </c>
    </row>
    <row r="245" spans="1:8">
      <c r="A245" s="249">
        <v>37042</v>
      </c>
      <c r="B245" s="241">
        <v>1255.82</v>
      </c>
      <c r="C245" s="241">
        <v>12266</v>
      </c>
      <c r="D245" s="241">
        <v>7.7399899999999997</v>
      </c>
      <c r="E245">
        <f t="shared" si="15"/>
        <v>6.1823752170786488E-3</v>
      </c>
      <c r="F245" s="58" t="str">
        <f>IF(E245&lt;P5TH,"X",IF(E245&gt;P95TH,"X",""))</f>
        <v/>
      </c>
      <c r="G245">
        <f>IF(E245&lt;P5TH,P5TH,IF(E245&gt;P95TH,P95TH,E245))</f>
        <v>6.1823752170786488E-3</v>
      </c>
      <c r="H245">
        <f t="shared" si="16"/>
        <v>9.4145864861859287</v>
      </c>
    </row>
    <row r="246" spans="1:8">
      <c r="A246" s="249">
        <v>37043</v>
      </c>
      <c r="B246" s="241">
        <v>1260.67</v>
      </c>
      <c r="C246" s="241">
        <v>10150</v>
      </c>
      <c r="D246" s="241">
        <v>4.850098</v>
      </c>
      <c r="E246">
        <f t="shared" si="15"/>
        <v>3.8545799943738991E-3</v>
      </c>
      <c r="F246" s="58" t="str">
        <f>IF(E246&lt;P5TH,"X",IF(E246&gt;P95TH,"X",""))</f>
        <v/>
      </c>
      <c r="G246">
        <f>IF(E246&lt;P5TH,P5TH,IF(E246&gt;P95TH,P95TH,E246))</f>
        <v>3.8545799943738991E-3</v>
      </c>
      <c r="H246">
        <f t="shared" si="16"/>
        <v>9.2252289844699327</v>
      </c>
    </row>
    <row r="247" spans="1:8">
      <c r="A247" s="249">
        <v>37046</v>
      </c>
      <c r="B247" s="241">
        <v>1267.1099999999999</v>
      </c>
      <c r="C247" s="241">
        <v>8365</v>
      </c>
      <c r="D247" s="241">
        <v>6.4399410000000001</v>
      </c>
      <c r="E247">
        <f t="shared" si="15"/>
        <v>5.0953911602089671E-3</v>
      </c>
      <c r="F247" s="58" t="str">
        <f>IF(E247&lt;P5TH,"X",IF(E247&gt;P95TH,"X",""))</f>
        <v/>
      </c>
      <c r="G247">
        <f>IF(E247&lt;P5TH,P5TH,IF(E247&gt;P95TH,P95TH,E247))</f>
        <v>5.0953911602089671E-3</v>
      </c>
      <c r="H247">
        <f t="shared" si="16"/>
        <v>9.0318116134209241</v>
      </c>
    </row>
    <row r="248" spans="1:8">
      <c r="A248" s="249">
        <v>37047</v>
      </c>
      <c r="B248" s="241">
        <v>1283.57</v>
      </c>
      <c r="C248" s="241">
        <v>11168</v>
      </c>
      <c r="D248" s="241">
        <v>16.459959999999999</v>
      </c>
      <c r="E248">
        <f t="shared" si="15"/>
        <v>1.2906541385016989E-2</v>
      </c>
      <c r="F248" s="58" t="str">
        <f>IF(E248&lt;P5TH,"X",IF(E248&gt;P95TH,"X",""))</f>
        <v/>
      </c>
      <c r="G248">
        <f>IF(E248&lt;P5TH,P5TH,IF(E248&gt;P95TH,P95TH,E248))</f>
        <v>1.2906541385016989E-2</v>
      </c>
      <c r="H248">
        <f t="shared" si="16"/>
        <v>9.320807825002154</v>
      </c>
    </row>
    <row r="249" spans="1:8">
      <c r="A249" s="249">
        <v>37048</v>
      </c>
      <c r="B249" s="241">
        <v>1270.03</v>
      </c>
      <c r="C249" s="241">
        <v>10619</v>
      </c>
      <c r="D249" s="241">
        <v>-13.53992</v>
      </c>
      <c r="E249">
        <f t="shared" si="15"/>
        <v>-1.0604735974787274E-2</v>
      </c>
      <c r="F249" s="58" t="str">
        <f>IF(E249&lt;P5TH,"X",IF(E249&gt;P95TH,"X",""))</f>
        <v/>
      </c>
      <c r="G249">
        <f>IF(E249&lt;P5TH,P5TH,IF(E249&gt;P95TH,P95TH,E249))</f>
        <v>-1.0604735974787274E-2</v>
      </c>
      <c r="H249">
        <f t="shared" si="16"/>
        <v>9.2704001284038462</v>
      </c>
    </row>
    <row r="250" spans="1:8">
      <c r="A250" s="249">
        <v>37049</v>
      </c>
      <c r="B250" s="241">
        <v>1276.96</v>
      </c>
      <c r="C250" s="241">
        <v>10896</v>
      </c>
      <c r="D250" s="241">
        <v>6.929932</v>
      </c>
      <c r="E250">
        <f t="shared" si="15"/>
        <v>5.4417309068140263E-3</v>
      </c>
      <c r="F250" s="58" t="str">
        <f>IF(E250&lt;P5TH,"X",IF(E250&gt;P95TH,"X",""))</f>
        <v/>
      </c>
      <c r="G250">
        <f>IF(E250&lt;P5TH,P5TH,IF(E250&gt;P95TH,P95TH,E250))</f>
        <v>5.4417309068140263E-3</v>
      </c>
      <c r="H250">
        <f t="shared" si="16"/>
        <v>9.2961510283892927</v>
      </c>
    </row>
    <row r="251" spans="1:8">
      <c r="A251" s="249">
        <v>37050</v>
      </c>
      <c r="B251" s="241">
        <v>1264.96</v>
      </c>
      <c r="C251" s="241">
        <v>7262</v>
      </c>
      <c r="D251" s="241">
        <v>-12</v>
      </c>
      <c r="E251">
        <f t="shared" si="15"/>
        <v>-9.4417520193780732E-3</v>
      </c>
      <c r="F251" s="58" t="str">
        <f>IF(E251&lt;P5TH,"X",IF(E251&gt;P95TH,"X",""))</f>
        <v/>
      </c>
      <c r="G251">
        <f>IF(E251&lt;P5TH,P5TH,IF(E251&gt;P95TH,P95TH,E251))</f>
        <v>-9.4417520193780732E-3</v>
      </c>
      <c r="H251">
        <f t="shared" si="16"/>
        <v>8.8904105519742807</v>
      </c>
    </row>
    <row r="252" spans="1:8">
      <c r="A252" s="249">
        <v>37053</v>
      </c>
      <c r="B252" s="241">
        <v>1254.3900000000001</v>
      </c>
      <c r="C252" s="241">
        <v>8701</v>
      </c>
      <c r="D252" s="241">
        <v>-10.56995</v>
      </c>
      <c r="E252">
        <f t="shared" si="15"/>
        <v>-8.3911024827287711E-3</v>
      </c>
      <c r="F252" s="58" t="str">
        <f>IF(E252&lt;P5TH,"X",IF(E252&gt;P95TH,"X",""))</f>
        <v/>
      </c>
      <c r="G252">
        <f>IF(E252&lt;P5TH,P5TH,IF(E252&gt;P95TH,P95TH,E252))</f>
        <v>-8.3911024827287711E-3</v>
      </c>
      <c r="H252">
        <f t="shared" si="16"/>
        <v>9.0711932405660249</v>
      </c>
    </row>
    <row r="253" spans="1:8">
      <c r="A253" s="249">
        <v>37054</v>
      </c>
      <c r="B253" s="241">
        <v>1255.8499999999999</v>
      </c>
      <c r="C253" s="241">
        <v>11365</v>
      </c>
      <c r="D253" s="241">
        <v>1.4599610000000001</v>
      </c>
      <c r="E253">
        <f t="shared" si="15"/>
        <v>1.1632355190174235E-3</v>
      </c>
      <c r="F253" s="58" t="str">
        <f>IF(E253&lt;P5TH,"X",IF(E253&gt;P95TH,"X",""))</f>
        <v/>
      </c>
      <c r="G253">
        <f>IF(E253&lt;P5TH,P5TH,IF(E253&gt;P95TH,P95TH,E253))</f>
        <v>1.1632355190174235E-3</v>
      </c>
      <c r="H253">
        <f t="shared" si="16"/>
        <v>9.3382937362866443</v>
      </c>
    </row>
    <row r="254" spans="1:8">
      <c r="A254" s="249">
        <v>37055</v>
      </c>
      <c r="B254" s="241">
        <v>1241.5999999999999</v>
      </c>
      <c r="C254" s="241">
        <v>10636</v>
      </c>
      <c r="D254" s="241">
        <v>-14.25</v>
      </c>
      <c r="E254">
        <f t="shared" si="15"/>
        <v>-1.1411763715655018E-2</v>
      </c>
      <c r="F254" s="58" t="str">
        <f>IF(E254&lt;P5TH,"X",IF(E254&gt;P95TH,"X",""))</f>
        <v/>
      </c>
      <c r="G254">
        <f>IF(E254&lt;P5TH,P5TH,IF(E254&gt;P95TH,P95TH,E254))</f>
        <v>-1.1411763715655018E-2</v>
      </c>
      <c r="H254">
        <f t="shared" si="16"/>
        <v>9.2719997523629107</v>
      </c>
    </row>
    <row r="255" spans="1:8">
      <c r="A255" s="249">
        <v>37056</v>
      </c>
      <c r="B255" s="241">
        <v>1219.8699999999999</v>
      </c>
      <c r="C255" s="241">
        <v>12429</v>
      </c>
      <c r="D255" s="241">
        <v>-21.729980000000001</v>
      </c>
      <c r="E255">
        <f t="shared" si="15"/>
        <v>-1.7656574756341942E-2</v>
      </c>
      <c r="F255" s="58" t="str">
        <f>IF(E255&lt;P5TH,"X",IF(E255&gt;P95TH,"X",""))</f>
        <v/>
      </c>
      <c r="G255">
        <f>IF(E255&lt;P5TH,P5TH,IF(E255&gt;P95TH,P95TH,E255))</f>
        <v>-1.7656574756341942E-2</v>
      </c>
      <c r="H255">
        <f t="shared" si="16"/>
        <v>9.4277877307455107</v>
      </c>
    </row>
    <row r="256" spans="1:8">
      <c r="A256" s="249">
        <v>37057</v>
      </c>
      <c r="B256" s="241">
        <v>1214.3599999999999</v>
      </c>
      <c r="C256" s="241">
        <v>16355.5</v>
      </c>
      <c r="D256" s="241">
        <v>-5.5100100000000003</v>
      </c>
      <c r="E256">
        <f t="shared" si="15"/>
        <v>-4.5271066501336617E-3</v>
      </c>
      <c r="F256" s="58" t="str">
        <f>IF(E256&lt;P5TH,"X",IF(E256&gt;P95TH,"X",""))</f>
        <v/>
      </c>
      <c r="G256">
        <f>IF(E256&lt;P5TH,P5TH,IF(E256&gt;P95TH,P95TH,E256))</f>
        <v>-4.5271066501336617E-3</v>
      </c>
      <c r="H256">
        <f t="shared" si="16"/>
        <v>9.7023195111957943</v>
      </c>
    </row>
    <row r="257" spans="1:8">
      <c r="A257" s="249">
        <v>37060</v>
      </c>
      <c r="B257" s="241">
        <v>1208.43</v>
      </c>
      <c r="C257" s="241">
        <v>11116</v>
      </c>
      <c r="D257" s="241">
        <v>-5.929932</v>
      </c>
      <c r="E257">
        <f t="shared" si="15"/>
        <v>-4.8951926016425444E-3</v>
      </c>
      <c r="F257" s="58" t="str">
        <f>IF(E257&lt;P5TH,"X",IF(E257&gt;P95TH,"X",""))</f>
        <v/>
      </c>
      <c r="G257">
        <f>IF(E257&lt;P5TH,P5TH,IF(E257&gt;P95TH,P95TH,E257))</f>
        <v>-4.8951926016425444E-3</v>
      </c>
      <c r="H257">
        <f t="shared" si="16"/>
        <v>9.316140790862395</v>
      </c>
    </row>
    <row r="258" spans="1:8">
      <c r="A258" s="249">
        <v>37061</v>
      </c>
      <c r="B258" s="241">
        <v>1212.58</v>
      </c>
      <c r="C258" s="241">
        <v>11849</v>
      </c>
      <c r="D258" s="241">
        <v>4.149902</v>
      </c>
      <c r="E258">
        <f t="shared" si="15"/>
        <v>3.4283245957017761E-3</v>
      </c>
      <c r="F258" s="58" t="str">
        <f>IF(E258&lt;P5TH,"X",IF(E258&gt;P95TH,"X",""))</f>
        <v/>
      </c>
      <c r="G258">
        <f>IF(E258&lt;P5TH,P5TH,IF(E258&gt;P95TH,P95TH,E258))</f>
        <v>3.4283245957017761E-3</v>
      </c>
      <c r="H258">
        <f t="shared" si="16"/>
        <v>9.3799987548167394</v>
      </c>
    </row>
    <row r="259" spans="1:8">
      <c r="A259" s="249">
        <v>37062</v>
      </c>
      <c r="B259" s="241">
        <v>1223.1400000000001</v>
      </c>
      <c r="C259" s="241">
        <v>13501</v>
      </c>
      <c r="D259" s="241">
        <v>10.56006</v>
      </c>
      <c r="E259">
        <f t="shared" si="15"/>
        <v>8.6710017274856388E-3</v>
      </c>
      <c r="F259" s="58" t="str">
        <f>IF(E259&lt;P5TH,"X",IF(E259&gt;P95TH,"X",""))</f>
        <v/>
      </c>
      <c r="G259">
        <f>IF(E259&lt;P5TH,P5TH,IF(E259&gt;P95TH,P95TH,E259))</f>
        <v>8.6710017274856388E-3</v>
      </c>
      <c r="H259">
        <f t="shared" si="16"/>
        <v>9.5105190357572464</v>
      </c>
    </row>
    <row r="260" spans="1:8">
      <c r="A260" s="249">
        <v>37063</v>
      </c>
      <c r="B260" s="241">
        <v>1237.04</v>
      </c>
      <c r="C260" s="241">
        <v>15468.2</v>
      </c>
      <c r="D260" s="241">
        <v>13.90002</v>
      </c>
      <c r="E260">
        <f t="shared" si="15"/>
        <v>1.1300106423151532E-2</v>
      </c>
      <c r="F260" s="58" t="str">
        <f>IF(E260&lt;P5TH,"X",IF(E260&gt;P95TH,"X",""))</f>
        <v/>
      </c>
      <c r="G260">
        <f>IF(E260&lt;P5TH,P5TH,IF(E260&gt;P95TH,P95TH,E260))</f>
        <v>1.1300106423151532E-2</v>
      </c>
      <c r="H260">
        <f t="shared" si="16"/>
        <v>9.6465415825634313</v>
      </c>
    </row>
    <row r="261" spans="1:8">
      <c r="A261" s="249">
        <v>37064</v>
      </c>
      <c r="B261" s="241">
        <v>1225.3499999999999</v>
      </c>
      <c r="C261" s="241">
        <v>11892</v>
      </c>
      <c r="D261" s="241">
        <v>-11.690060000000001</v>
      </c>
      <c r="E261">
        <f t="shared" si="15"/>
        <v>-9.4949117111870901E-3</v>
      </c>
      <c r="F261" s="58" t="str">
        <f>IF(E261&lt;P5TH,"X",IF(E261&gt;P95TH,"X",""))</f>
        <v/>
      </c>
      <c r="G261">
        <f>IF(E261&lt;P5TH,P5TH,IF(E261&gt;P95TH,P95TH,E261))</f>
        <v>-9.4949117111870901E-3</v>
      </c>
      <c r="H261">
        <f t="shared" si="16"/>
        <v>9.3836211841179882</v>
      </c>
    </row>
    <row r="262" spans="1:8">
      <c r="A262" s="249">
        <v>37067</v>
      </c>
      <c r="B262" s="241">
        <v>1218.5999999999999</v>
      </c>
      <c r="C262" s="241">
        <v>10501</v>
      </c>
      <c r="D262" s="241">
        <v>-6.75</v>
      </c>
      <c r="E262">
        <f t="shared" si="15"/>
        <v>-5.5238586415939771E-3</v>
      </c>
      <c r="F262" s="58" t="str">
        <f>IF(E262&lt;P5TH,"X",IF(E262&gt;P95TH,"X",""))</f>
        <v/>
      </c>
      <c r="G262">
        <f>IF(E262&lt;P5TH,P5TH,IF(E262&gt;P95TH,P95TH,E262))</f>
        <v>-5.5238586415939771E-3</v>
      </c>
      <c r="H262">
        <f t="shared" si="16"/>
        <v>9.2592257697059939</v>
      </c>
    </row>
    <row r="263" spans="1:8">
      <c r="A263" s="249">
        <v>37068</v>
      </c>
      <c r="B263" s="241">
        <v>1216.76</v>
      </c>
      <c r="C263" s="241">
        <v>11989</v>
      </c>
      <c r="D263" s="241">
        <v>-1.839966</v>
      </c>
      <c r="E263">
        <f t="shared" si="15"/>
        <v>-1.5110705194395595E-3</v>
      </c>
      <c r="F263" s="58" t="str">
        <f>IF(E263&lt;P5TH,"X",IF(E263&gt;P95TH,"X",""))</f>
        <v/>
      </c>
      <c r="G263">
        <f>IF(E263&lt;P5TH,P5TH,IF(E263&gt;P95TH,P95TH,E263))</f>
        <v>-1.5110705194395595E-3</v>
      </c>
      <c r="H263">
        <f t="shared" si="16"/>
        <v>9.3917448417076539</v>
      </c>
    </row>
    <row r="264" spans="1:8">
      <c r="A264" s="249">
        <v>37069</v>
      </c>
      <c r="B264" s="241">
        <v>1211.07</v>
      </c>
      <c r="C264" s="241">
        <v>11621</v>
      </c>
      <c r="D264" s="241">
        <v>-5.6900630000000003</v>
      </c>
      <c r="E264">
        <f t="shared" si="15"/>
        <v>-4.6873219442102095E-3</v>
      </c>
      <c r="F264" s="58" t="str">
        <f>IF(E264&lt;P5TH,"X",IF(E264&gt;P95TH,"X",""))</f>
        <v/>
      </c>
      <c r="G264">
        <f>IF(E264&lt;P5TH,P5TH,IF(E264&gt;P95TH,P95TH,E264))</f>
        <v>-4.6873219442102095E-3</v>
      </c>
      <c r="H264">
        <f t="shared" si="16"/>
        <v>9.360569085222874</v>
      </c>
    </row>
    <row r="265" spans="1:8">
      <c r="A265" s="249">
        <v>37070</v>
      </c>
      <c r="B265" s="241">
        <v>1226.2</v>
      </c>
      <c r="C265" s="241">
        <v>13273</v>
      </c>
      <c r="D265" s="241">
        <v>15.13</v>
      </c>
      <c r="E265">
        <f t="shared" si="15"/>
        <v>1.2415689977843406E-2</v>
      </c>
      <c r="F265" s="58" t="str">
        <f>IF(E265&lt;P5TH,"X",IF(E265&gt;P95TH,"X",""))</f>
        <v/>
      </c>
      <c r="G265">
        <f>IF(E265&lt;P5TH,P5TH,IF(E265&gt;P95TH,P95TH,E265))</f>
        <v>1.2415689977843406E-2</v>
      </c>
      <c r="H265">
        <f t="shared" si="16"/>
        <v>9.4934871756262016</v>
      </c>
    </row>
    <row r="266" spans="1:8">
      <c r="A266" s="249">
        <v>37071</v>
      </c>
      <c r="B266" s="241">
        <v>1224.3800000000001</v>
      </c>
      <c r="C266" s="241">
        <v>18323.599999999999</v>
      </c>
      <c r="D266" s="241">
        <v>-1.8199460000000001</v>
      </c>
      <c r="E266">
        <f t="shared" si="15"/>
        <v>-1.4853629219389309E-3</v>
      </c>
      <c r="F266" s="58" t="str">
        <f>IF(E266&lt;P5TH,"X",IF(E266&gt;P95TH,"X",""))</f>
        <v/>
      </c>
      <c r="G266">
        <f>IF(E266&lt;P5TH,P5TH,IF(E266&gt;P95TH,P95TH,E266))</f>
        <v>-1.4853629219389309E-3</v>
      </c>
      <c r="H266">
        <f t="shared" si="16"/>
        <v>9.8159451254734567</v>
      </c>
    </row>
    <row r="267" spans="1:8">
      <c r="A267" s="249">
        <v>37074</v>
      </c>
      <c r="B267" s="241">
        <v>1236.72</v>
      </c>
      <c r="C267" s="241">
        <v>11283</v>
      </c>
      <c r="D267" s="241">
        <v>12.339969999999999</v>
      </c>
      <c r="E267">
        <f t="shared" si="15"/>
        <v>1.0028120281429824E-2</v>
      </c>
      <c r="F267" s="58" t="str">
        <f>IF(E267&lt;P5TH,"X",IF(E267&gt;P95TH,"X",""))</f>
        <v/>
      </c>
      <c r="G267">
        <f>IF(E267&lt;P5TH,P5TH,IF(E267&gt;P95TH,P95TH,E267))</f>
        <v>1.0028120281429824E-2</v>
      </c>
      <c r="H267">
        <f t="shared" si="16"/>
        <v>9.3310524471384468</v>
      </c>
    </row>
    <row r="268" spans="1:8">
      <c r="A268" s="249">
        <v>37075</v>
      </c>
      <c r="B268" s="241">
        <v>1234.45</v>
      </c>
      <c r="C268" s="241">
        <v>6221.1</v>
      </c>
      <c r="D268" s="241">
        <v>-2.2700200000000001</v>
      </c>
      <c r="E268">
        <f t="shared" si="15"/>
        <v>-1.8371869507042527E-3</v>
      </c>
      <c r="F268" s="58" t="str">
        <f>IF(E268&lt;P5TH,"X",IF(E268&gt;P95TH,"X",""))</f>
        <v/>
      </c>
      <c r="G268">
        <f>IF(E268&lt;P5TH,P5TH,IF(E268&gt;P95TH,P95TH,E268))</f>
        <v>-1.8371869507042527E-3</v>
      </c>
      <c r="H268">
        <f t="shared" si="16"/>
        <v>8.7357020189719048</v>
      </c>
    </row>
    <row r="269" spans="1:8">
      <c r="A269" s="249">
        <v>37077</v>
      </c>
      <c r="B269" s="241">
        <v>1219.24</v>
      </c>
      <c r="C269" s="241">
        <v>9349</v>
      </c>
      <c r="D269" s="241">
        <v>-15.209960000000001</v>
      </c>
      <c r="E269">
        <f t="shared" si="15"/>
        <v>-1.239781294422615E-2</v>
      </c>
      <c r="F269" s="58" t="str">
        <f>IF(E269&lt;P5TH,"X",IF(E269&gt;P95TH,"X",""))</f>
        <v/>
      </c>
      <c r="G269">
        <f>IF(E269&lt;P5TH,P5TH,IF(E269&gt;P95TH,P95TH,E269))</f>
        <v>-1.239781294422615E-2</v>
      </c>
      <c r="H269">
        <f t="shared" si="16"/>
        <v>9.1430246646913158</v>
      </c>
    </row>
    <row r="270" spans="1:8">
      <c r="A270" s="249">
        <v>37078</v>
      </c>
      <c r="B270" s="241">
        <v>1190.5899999999999</v>
      </c>
      <c r="C270" s="241">
        <v>10567</v>
      </c>
      <c r="D270" s="241">
        <v>-28.650020000000001</v>
      </c>
      <c r="E270">
        <f t="shared" si="15"/>
        <v>-2.3778731235622238E-2</v>
      </c>
      <c r="F270" s="58" t="str">
        <f>IF(E270&lt;P5TH,"X",IF(E270&gt;P95TH,"X",""))</f>
        <v>X</v>
      </c>
      <c r="G270">
        <f>IF(E270&lt;P5TH,P5TH,IF(E270&gt;P95TH,P95TH,E270))</f>
        <v>-2.0075980303229577E-2</v>
      </c>
      <c r="H270">
        <f t="shared" si="16"/>
        <v>9.2654912164410312</v>
      </c>
    </row>
    <row r="271" spans="1:8">
      <c r="A271" s="249">
        <v>37081</v>
      </c>
      <c r="B271" s="241">
        <v>1198.78</v>
      </c>
      <c r="C271" s="241">
        <v>10457</v>
      </c>
      <c r="D271" s="241">
        <v>8.1900630000000003</v>
      </c>
      <c r="E271">
        <f t="shared" si="15"/>
        <v>6.855390395796938E-3</v>
      </c>
      <c r="F271" s="58" t="str">
        <f>IF(E271&lt;P5TH,"X",IF(E271&gt;P95TH,"X",""))</f>
        <v/>
      </c>
      <c r="G271">
        <f>IF(E271&lt;P5TH,P5TH,IF(E271&gt;P95TH,P95TH,E271))</f>
        <v>6.855390395796938E-3</v>
      </c>
      <c r="H271">
        <f t="shared" si="16"/>
        <v>9.2550268895985894</v>
      </c>
    </row>
    <row r="272" spans="1:8">
      <c r="A272" s="249">
        <v>37082</v>
      </c>
      <c r="B272" s="241">
        <v>1181.52</v>
      </c>
      <c r="C272" s="241">
        <v>12638</v>
      </c>
      <c r="D272" s="241">
        <v>-17.260010000000001</v>
      </c>
      <c r="E272">
        <f t="shared" ref="E272:E335" si="17">LN(B272/B271)</f>
        <v>-1.4502627835268027E-2</v>
      </c>
      <c r="F272" s="58" t="str">
        <f>IF(E272&lt;P5TH,"X",IF(E272&gt;P95TH,"X",""))</f>
        <v/>
      </c>
      <c r="G272">
        <f>IF(E272&lt;P5TH,P5TH,IF(E272&gt;P95TH,P95TH,E272))</f>
        <v>-1.4502627835268027E-2</v>
      </c>
      <c r="H272">
        <f t="shared" ref="H272:H335" si="18">LN(C272)</f>
        <v>9.4444634273334014</v>
      </c>
    </row>
    <row r="273" spans="1:8">
      <c r="A273" s="249">
        <v>37083</v>
      </c>
      <c r="B273" s="241">
        <v>1180.18</v>
      </c>
      <c r="C273" s="241">
        <v>13841</v>
      </c>
      <c r="D273" s="241">
        <v>-1.339966</v>
      </c>
      <c r="E273">
        <f t="shared" si="17"/>
        <v>-1.1347759188676657E-3</v>
      </c>
      <c r="F273" s="58" t="str">
        <f>IF(E273&lt;P5TH,"X",IF(E273&gt;P95TH,"X",""))</f>
        <v/>
      </c>
      <c r="G273">
        <f>IF(E273&lt;P5TH,P5TH,IF(E273&gt;P95TH,P95TH,E273))</f>
        <v>-1.1347759188676657E-3</v>
      </c>
      <c r="H273">
        <f t="shared" si="18"/>
        <v>9.5353904808967016</v>
      </c>
    </row>
    <row r="274" spans="1:8">
      <c r="A274" s="249">
        <v>37084</v>
      </c>
      <c r="B274" s="241">
        <v>1208.1400000000001</v>
      </c>
      <c r="C274" s="241">
        <v>13940</v>
      </c>
      <c r="D274" s="241">
        <v>27.959959999999999</v>
      </c>
      <c r="E274">
        <f t="shared" si="17"/>
        <v>2.3415017620112864E-2</v>
      </c>
      <c r="F274" s="58" t="str">
        <f>IF(E274&lt;P5TH,"X",IF(E274&gt;P95TH,"X",""))</f>
        <v>X</v>
      </c>
      <c r="G274">
        <f>IF(E274&lt;P5TH,P5TH,IF(E274&gt;P95TH,P95TH,E274))</f>
        <v>1.9725883848598202E-2</v>
      </c>
      <c r="H274">
        <f t="shared" si="18"/>
        <v>9.5425176843145145</v>
      </c>
    </row>
    <row r="275" spans="1:8">
      <c r="A275" s="249">
        <v>37085</v>
      </c>
      <c r="B275" s="241">
        <v>1215.68</v>
      </c>
      <c r="C275" s="241">
        <v>11217</v>
      </c>
      <c r="D275" s="241">
        <v>7.5400390000000002</v>
      </c>
      <c r="E275">
        <f t="shared" si="17"/>
        <v>6.2216041799607862E-3</v>
      </c>
      <c r="F275" s="58" t="str">
        <f>IF(E275&lt;P5TH,"X",IF(E275&gt;P95TH,"X",""))</f>
        <v/>
      </c>
      <c r="G275">
        <f>IF(E275&lt;P5TH,P5TH,IF(E275&gt;P95TH,P95TH,E275))</f>
        <v>6.2216041799607862E-3</v>
      </c>
      <c r="H275">
        <f t="shared" si="18"/>
        <v>9.3251857636452229</v>
      </c>
    </row>
    <row r="276" spans="1:8">
      <c r="A276" s="249">
        <v>37088</v>
      </c>
      <c r="B276" s="241">
        <v>1202.45</v>
      </c>
      <c r="C276" s="241">
        <v>10398</v>
      </c>
      <c r="D276" s="241">
        <v>-13.2301</v>
      </c>
      <c r="E276">
        <f t="shared" si="17"/>
        <v>-1.0942448925398474E-2</v>
      </c>
      <c r="F276" s="58" t="str">
        <f>IF(E276&lt;P5TH,"X",IF(E276&gt;P95TH,"X",""))</f>
        <v/>
      </c>
      <c r="G276">
        <f>IF(E276&lt;P5TH,P5TH,IF(E276&gt;P95TH,P95TH,E276))</f>
        <v>-1.0942448925398474E-2</v>
      </c>
      <c r="H276">
        <f t="shared" si="18"/>
        <v>9.2493687589436604</v>
      </c>
    </row>
    <row r="277" spans="1:8">
      <c r="A277" s="249">
        <v>37089</v>
      </c>
      <c r="B277" s="241">
        <v>1214.44</v>
      </c>
      <c r="C277" s="241">
        <v>12381</v>
      </c>
      <c r="D277" s="241">
        <v>11.989990000000001</v>
      </c>
      <c r="E277">
        <f t="shared" si="17"/>
        <v>9.9219231014730062E-3</v>
      </c>
      <c r="F277" s="58" t="str">
        <f>IF(E277&lt;P5TH,"X",IF(E277&gt;P95TH,"X",""))</f>
        <v/>
      </c>
      <c r="G277">
        <f>IF(E277&lt;P5TH,P5TH,IF(E277&gt;P95TH,P95TH,E277))</f>
        <v>9.9219231014730062E-3</v>
      </c>
      <c r="H277">
        <f t="shared" si="18"/>
        <v>9.4239183184206912</v>
      </c>
    </row>
    <row r="278" spans="1:8">
      <c r="A278" s="249">
        <v>37090</v>
      </c>
      <c r="B278" s="241">
        <v>1207.71</v>
      </c>
      <c r="C278" s="241">
        <v>13163</v>
      </c>
      <c r="D278" s="241">
        <v>-6.7299800000000003</v>
      </c>
      <c r="E278">
        <f t="shared" si="17"/>
        <v>-5.5570607262494416E-3</v>
      </c>
      <c r="F278" s="58" t="str">
        <f>IF(E278&lt;P5TH,"X",IF(E278&gt;P95TH,"X",""))</f>
        <v/>
      </c>
      <c r="G278">
        <f>IF(E278&lt;P5TH,P5TH,IF(E278&gt;P95TH,P95TH,E278))</f>
        <v>-5.5570607262494416E-3</v>
      </c>
      <c r="H278">
        <f t="shared" si="18"/>
        <v>9.4851651424254069</v>
      </c>
    </row>
    <row r="279" spans="1:8">
      <c r="A279" s="249">
        <v>37091</v>
      </c>
      <c r="B279" s="241">
        <v>1215.02</v>
      </c>
      <c r="C279" s="241">
        <v>13435</v>
      </c>
      <c r="D279" s="241">
        <v>7.3100589999999999</v>
      </c>
      <c r="E279">
        <f t="shared" si="17"/>
        <v>6.034533095433536E-3</v>
      </c>
      <c r="F279" s="58" t="str">
        <f>IF(E279&lt;P5TH,"X",IF(E279&gt;P95TH,"X",""))</f>
        <v/>
      </c>
      <c r="G279">
        <f>IF(E279&lt;P5TH,P5TH,IF(E279&gt;P95TH,P95TH,E279))</f>
        <v>6.034533095433536E-3</v>
      </c>
      <c r="H279">
        <f t="shared" si="18"/>
        <v>9.5056185210495912</v>
      </c>
    </row>
    <row r="280" spans="1:8">
      <c r="A280" s="249">
        <v>37092</v>
      </c>
      <c r="B280" s="241">
        <v>1210.8499999999999</v>
      </c>
      <c r="C280" s="241">
        <v>11709</v>
      </c>
      <c r="D280" s="241">
        <v>-4.1700439999999999</v>
      </c>
      <c r="E280">
        <f t="shared" si="17"/>
        <v>-3.4379452380088292E-3</v>
      </c>
      <c r="F280" s="58" t="str">
        <f>IF(E280&lt;P5TH,"X",IF(E280&gt;P95TH,"X",""))</f>
        <v/>
      </c>
      <c r="G280">
        <f>IF(E280&lt;P5TH,P5TH,IF(E280&gt;P95TH,P95TH,E280))</f>
        <v>-3.4379452380088292E-3</v>
      </c>
      <c r="H280">
        <f t="shared" si="18"/>
        <v>9.368113055848724</v>
      </c>
    </row>
    <row r="281" spans="1:8">
      <c r="A281" s="249">
        <v>37095</v>
      </c>
      <c r="B281" s="241">
        <v>1191.03</v>
      </c>
      <c r="C281" s="241">
        <v>9869</v>
      </c>
      <c r="D281" s="241">
        <v>-19.819949999999999</v>
      </c>
      <c r="E281">
        <f t="shared" si="17"/>
        <v>-1.6504113351569351E-2</v>
      </c>
      <c r="F281" s="58" t="str">
        <f>IF(E281&lt;P5TH,"X",IF(E281&gt;P95TH,"X",""))</f>
        <v/>
      </c>
      <c r="G281">
        <f>IF(E281&lt;P5TH,P5TH,IF(E281&gt;P95TH,P95TH,E281))</f>
        <v>-1.6504113351569351E-2</v>
      </c>
      <c r="H281">
        <f t="shared" si="18"/>
        <v>9.1971538101720078</v>
      </c>
    </row>
    <row r="282" spans="1:8">
      <c r="A282" s="249">
        <v>37096</v>
      </c>
      <c r="B282" s="241">
        <v>1171.6500000000001</v>
      </c>
      <c r="C282" s="241">
        <v>11987</v>
      </c>
      <c r="D282" s="241">
        <v>-19.38</v>
      </c>
      <c r="E282">
        <f t="shared" si="17"/>
        <v>-1.6405467230525106E-2</v>
      </c>
      <c r="F282" s="58" t="str">
        <f>IF(E282&lt;P5TH,"X",IF(E282&gt;P95TH,"X",""))</f>
        <v/>
      </c>
      <c r="G282">
        <f>IF(E282&lt;P5TH,P5TH,IF(E282&gt;P95TH,P95TH,E282))</f>
        <v>-1.6405467230525106E-2</v>
      </c>
      <c r="H282">
        <f t="shared" si="18"/>
        <v>9.3915780082070999</v>
      </c>
    </row>
    <row r="283" spans="1:8">
      <c r="A283" s="249">
        <v>37097</v>
      </c>
      <c r="B283" s="241">
        <v>1190.49</v>
      </c>
      <c r="C283" s="241">
        <v>12807</v>
      </c>
      <c r="D283" s="241">
        <v>18.839970000000001</v>
      </c>
      <c r="E283">
        <f t="shared" si="17"/>
        <v>1.5951975335219318E-2</v>
      </c>
      <c r="F283" s="58" t="str">
        <f>IF(E283&lt;P5TH,"X",IF(E283&gt;P95TH,"X",""))</f>
        <v/>
      </c>
      <c r="G283">
        <f>IF(E283&lt;P5TH,P5TH,IF(E283&gt;P95TH,P95TH,E283))</f>
        <v>1.5951975335219318E-2</v>
      </c>
      <c r="H283">
        <f t="shared" si="18"/>
        <v>9.4577471754260714</v>
      </c>
    </row>
    <row r="284" spans="1:8">
      <c r="A284" s="249">
        <v>37098</v>
      </c>
      <c r="B284" s="241">
        <v>1202.93</v>
      </c>
      <c r="C284" s="241">
        <v>12139</v>
      </c>
      <c r="D284" s="241">
        <v>12.440060000000001</v>
      </c>
      <c r="E284">
        <f t="shared" si="17"/>
        <v>1.0395260358389983E-2</v>
      </c>
      <c r="F284" s="58" t="str">
        <f>IF(E284&lt;P5TH,"X",IF(E284&gt;P95TH,"X",""))</f>
        <v/>
      </c>
      <c r="G284">
        <f>IF(E284&lt;P5TH,P5TH,IF(E284&gt;P95TH,P95TH,E284))</f>
        <v>1.0395260358389983E-2</v>
      </c>
      <c r="H284">
        <f t="shared" si="18"/>
        <v>9.4041786888978045</v>
      </c>
    </row>
    <row r="285" spans="1:8">
      <c r="A285" s="249">
        <v>37099</v>
      </c>
      <c r="B285" s="241">
        <v>1205.82</v>
      </c>
      <c r="C285" s="241">
        <v>10153</v>
      </c>
      <c r="D285" s="241">
        <v>2.8898929999999998</v>
      </c>
      <c r="E285">
        <f t="shared" si="17"/>
        <v>2.3995859983154313E-3</v>
      </c>
      <c r="F285" s="58" t="str">
        <f>IF(E285&lt;P5TH,"X",IF(E285&gt;P95TH,"X",""))</f>
        <v/>
      </c>
      <c r="G285">
        <f>IF(E285&lt;P5TH,P5TH,IF(E285&gt;P95TH,P95TH,E285))</f>
        <v>2.3995859983154313E-3</v>
      </c>
      <c r="H285">
        <f t="shared" si="18"/>
        <v>9.2255245073012233</v>
      </c>
    </row>
    <row r="286" spans="1:8">
      <c r="A286" s="249">
        <v>37102</v>
      </c>
      <c r="B286" s="241">
        <v>1204.52</v>
      </c>
      <c r="C286" s="241">
        <v>9091</v>
      </c>
      <c r="D286" s="241">
        <v>-1.2999270000000001</v>
      </c>
      <c r="E286">
        <f t="shared" si="17"/>
        <v>-1.0786860991002832E-3</v>
      </c>
      <c r="F286" s="58" t="str">
        <f>IF(E286&lt;P5TH,"X",IF(E286&gt;P95TH,"X",""))</f>
        <v/>
      </c>
      <c r="G286">
        <f>IF(E286&lt;P5TH,P5TH,IF(E286&gt;P95TH,P95TH,E286))</f>
        <v>-1.0786860991002832E-3</v>
      </c>
      <c r="H286">
        <f t="shared" si="18"/>
        <v>9.1150401921218585</v>
      </c>
    </row>
    <row r="287" spans="1:8">
      <c r="A287" s="249">
        <v>37103</v>
      </c>
      <c r="B287" s="241">
        <v>1211.23</v>
      </c>
      <c r="C287" s="241">
        <v>11292</v>
      </c>
      <c r="D287" s="241">
        <v>6.7099609999999998</v>
      </c>
      <c r="E287">
        <f t="shared" si="17"/>
        <v>5.5552248835080463E-3</v>
      </c>
      <c r="F287" s="58" t="str">
        <f>IF(E287&lt;P5TH,"X",IF(E287&gt;P95TH,"X",""))</f>
        <v/>
      </c>
      <c r="G287">
        <f>IF(E287&lt;P5TH,P5TH,IF(E287&gt;P95TH,P95TH,E287))</f>
        <v>5.5552248835080463E-3</v>
      </c>
      <c r="H287">
        <f t="shared" si="18"/>
        <v>9.3318497893733792</v>
      </c>
    </row>
    <row r="288" spans="1:8">
      <c r="A288" s="249">
        <v>37104</v>
      </c>
      <c r="B288" s="241">
        <v>1215.93</v>
      </c>
      <c r="C288" s="241">
        <v>13403</v>
      </c>
      <c r="D288" s="241">
        <v>4.7000729999999997</v>
      </c>
      <c r="E288">
        <f t="shared" si="17"/>
        <v>3.8728438789164764E-3</v>
      </c>
      <c r="F288" s="58" t="str">
        <f>IF(E288&lt;P5TH,"X",IF(E288&gt;P95TH,"X",""))</f>
        <v/>
      </c>
      <c r="G288">
        <f>IF(E288&lt;P5TH,P5TH,IF(E288&gt;P95TH,P95TH,E288))</f>
        <v>3.8728438789164764E-3</v>
      </c>
      <c r="H288">
        <f t="shared" si="18"/>
        <v>9.5032338414784974</v>
      </c>
    </row>
    <row r="289" spans="1:8">
      <c r="A289" s="249">
        <v>37105</v>
      </c>
      <c r="B289" s="241">
        <v>1220.75</v>
      </c>
      <c r="C289" s="241">
        <v>12183</v>
      </c>
      <c r="D289" s="241">
        <v>4.8199459999999998</v>
      </c>
      <c r="E289">
        <f t="shared" si="17"/>
        <v>3.9562078621046349E-3</v>
      </c>
      <c r="F289" s="58" t="str">
        <f>IF(E289&lt;P5TH,"X",IF(E289&gt;P95TH,"X",""))</f>
        <v/>
      </c>
      <c r="G289">
        <f>IF(E289&lt;P5TH,P5TH,IF(E289&gt;P95TH,P95TH,E289))</f>
        <v>3.9562078621046349E-3</v>
      </c>
      <c r="H289">
        <f t="shared" si="18"/>
        <v>9.4077968163544075</v>
      </c>
    </row>
    <row r="290" spans="1:8">
      <c r="A290" s="249">
        <v>37106</v>
      </c>
      <c r="B290" s="241">
        <v>1214.3499999999999</v>
      </c>
      <c r="C290" s="241">
        <v>9399</v>
      </c>
      <c r="D290" s="241">
        <v>-6.4000240000000002</v>
      </c>
      <c r="E290">
        <f t="shared" si="17"/>
        <v>-5.2564697435392152E-3</v>
      </c>
      <c r="F290" s="58" t="str">
        <f>IF(E290&lt;P5TH,"X",IF(E290&gt;P95TH,"X",""))</f>
        <v/>
      </c>
      <c r="G290">
        <f>IF(E290&lt;P5TH,P5TH,IF(E290&gt;P95TH,P95TH,E290))</f>
        <v>-5.2564697435392152E-3</v>
      </c>
      <c r="H290">
        <f t="shared" si="18"/>
        <v>9.148358579620302</v>
      </c>
    </row>
    <row r="291" spans="1:8">
      <c r="A291" s="249">
        <v>37109</v>
      </c>
      <c r="B291" s="241">
        <v>1200.48</v>
      </c>
      <c r="C291" s="241">
        <v>8117</v>
      </c>
      <c r="D291" s="241">
        <v>-13.87</v>
      </c>
      <c r="E291">
        <f t="shared" si="17"/>
        <v>-1.1487477400811763E-2</v>
      </c>
      <c r="F291" s="58" t="str">
        <f>IF(E291&lt;P5TH,"X",IF(E291&gt;P95TH,"X",""))</f>
        <v/>
      </c>
      <c r="G291">
        <f>IF(E291&lt;P5TH,P5TH,IF(E291&gt;P95TH,P95TH,E291))</f>
        <v>-1.1487477400811763E-2</v>
      </c>
      <c r="H291">
        <f t="shared" si="18"/>
        <v>9.0017159067611754</v>
      </c>
    </row>
    <row r="292" spans="1:8">
      <c r="A292" s="249">
        <v>37110</v>
      </c>
      <c r="B292" s="241">
        <v>1204.4000000000001</v>
      </c>
      <c r="C292" s="241">
        <v>10120</v>
      </c>
      <c r="D292" s="241">
        <v>3.9200439999999999</v>
      </c>
      <c r="E292">
        <f t="shared" si="17"/>
        <v>3.2600408101602064E-3</v>
      </c>
      <c r="F292" s="58" t="str">
        <f>IF(E292&lt;P5TH,"X",IF(E292&gt;P95TH,"X",""))</f>
        <v/>
      </c>
      <c r="G292">
        <f>IF(E292&lt;P5TH,P5TH,IF(E292&gt;P95TH,P95TH,E292))</f>
        <v>3.2600408101602064E-3</v>
      </c>
      <c r="H292">
        <f t="shared" si="18"/>
        <v>9.2222689428414562</v>
      </c>
    </row>
    <row r="293" spans="1:8">
      <c r="A293" s="249">
        <v>37111</v>
      </c>
      <c r="B293" s="241">
        <v>1183.53</v>
      </c>
      <c r="C293" s="241">
        <v>11246</v>
      </c>
      <c r="D293" s="241">
        <v>-20.87</v>
      </c>
      <c r="E293">
        <f t="shared" si="17"/>
        <v>-1.7480019432350342E-2</v>
      </c>
      <c r="F293" s="58" t="str">
        <f>IF(E293&lt;P5TH,"X",IF(E293&gt;P95TH,"X",""))</f>
        <v/>
      </c>
      <c r="G293">
        <f>IF(E293&lt;P5TH,P5TH,IF(E293&gt;P95TH,P95TH,E293))</f>
        <v>-1.7480019432350342E-2</v>
      </c>
      <c r="H293">
        <f t="shared" si="18"/>
        <v>9.3277677888521477</v>
      </c>
    </row>
    <row r="294" spans="1:8">
      <c r="A294" s="249">
        <v>37112</v>
      </c>
      <c r="B294" s="241">
        <v>1183.43</v>
      </c>
      <c r="C294" s="241">
        <v>11042</v>
      </c>
      <c r="D294" s="241">
        <v>-9.9975599999999998E-2</v>
      </c>
      <c r="E294">
        <f t="shared" si="17"/>
        <v>-8.449656948946516E-5</v>
      </c>
      <c r="F294" s="58" t="str">
        <f>IF(E294&lt;P5TH,"X",IF(E294&gt;P95TH,"X",""))</f>
        <v/>
      </c>
      <c r="G294">
        <f>IF(E294&lt;P5TH,P5TH,IF(E294&gt;P95TH,P95TH,E294))</f>
        <v>-8.449656948946516E-5</v>
      </c>
      <c r="H294">
        <f t="shared" si="18"/>
        <v>9.3094614628439896</v>
      </c>
    </row>
    <row r="295" spans="1:8">
      <c r="A295" s="249">
        <v>37113</v>
      </c>
      <c r="B295" s="241">
        <v>1190.1600000000001</v>
      </c>
      <c r="C295" s="241">
        <v>9609</v>
      </c>
      <c r="D295" s="241">
        <v>6.7299800000000003</v>
      </c>
      <c r="E295">
        <f t="shared" si="17"/>
        <v>5.670750243249055E-3</v>
      </c>
      <c r="F295" s="58" t="str">
        <f>IF(E295&lt;P5TH,"X",IF(E295&gt;P95TH,"X",""))</f>
        <v/>
      </c>
      <c r="G295">
        <f>IF(E295&lt;P5TH,P5TH,IF(E295&gt;P95TH,P95TH,E295))</f>
        <v>5.670750243249055E-3</v>
      </c>
      <c r="H295">
        <f t="shared" si="18"/>
        <v>9.1704554382772674</v>
      </c>
    </row>
    <row r="296" spans="1:8">
      <c r="A296" s="249">
        <v>37116</v>
      </c>
      <c r="B296" s="241">
        <v>1191.29</v>
      </c>
      <c r="C296" s="241">
        <v>8376</v>
      </c>
      <c r="D296" s="241">
        <v>1.1300049999999999</v>
      </c>
      <c r="E296">
        <f t="shared" si="17"/>
        <v>9.4900172987619647E-4</v>
      </c>
      <c r="F296" s="58" t="str">
        <f>IF(E296&lt;P5TH,"X",IF(E296&gt;P95TH,"X",""))</f>
        <v/>
      </c>
      <c r="G296">
        <f>IF(E296&lt;P5TH,P5TH,IF(E296&gt;P95TH,P95TH,E296))</f>
        <v>9.4900172987619647E-4</v>
      </c>
      <c r="H296">
        <f t="shared" si="18"/>
        <v>9.0331257525503723</v>
      </c>
    </row>
    <row r="297" spans="1:8">
      <c r="A297" s="249">
        <v>37117</v>
      </c>
      <c r="B297" s="241">
        <v>1186.73</v>
      </c>
      <c r="C297" s="241">
        <v>9646</v>
      </c>
      <c r="D297" s="241">
        <v>-4.5600589999999999</v>
      </c>
      <c r="E297">
        <f t="shared" si="17"/>
        <v>-3.8351280385507487E-3</v>
      </c>
      <c r="F297" s="58" t="str">
        <f>IF(E297&lt;P5TH,"X",IF(E297&gt;P95TH,"X",""))</f>
        <v/>
      </c>
      <c r="G297">
        <f>IF(E297&lt;P5TH,P5TH,IF(E297&gt;P95TH,P95TH,E297))</f>
        <v>-3.8351280385507487E-3</v>
      </c>
      <c r="H297">
        <f t="shared" si="18"/>
        <v>9.1742986006289176</v>
      </c>
    </row>
    <row r="298" spans="1:8">
      <c r="A298" s="249">
        <v>37118</v>
      </c>
      <c r="B298" s="241">
        <v>1178.02</v>
      </c>
      <c r="C298" s="241">
        <v>10656</v>
      </c>
      <c r="D298" s="241">
        <v>-8.7099609999999998</v>
      </c>
      <c r="E298">
        <f t="shared" si="17"/>
        <v>-7.366562544212309E-3</v>
      </c>
      <c r="F298" s="58" t="str">
        <f>IF(E298&lt;P5TH,"X",IF(E298&gt;P95TH,"X",""))</f>
        <v/>
      </c>
      <c r="G298">
        <f>IF(E298&lt;P5TH,P5TH,IF(E298&gt;P95TH,P95TH,E298))</f>
        <v>-7.366562544212309E-3</v>
      </c>
      <c r="H298">
        <f t="shared" si="18"/>
        <v>9.2738783927801709</v>
      </c>
    </row>
    <row r="299" spans="1:8">
      <c r="A299" s="249">
        <v>37119</v>
      </c>
      <c r="B299" s="241">
        <v>1181.6600000000001</v>
      </c>
      <c r="C299" s="241">
        <v>10554</v>
      </c>
      <c r="D299" s="241">
        <v>3.640015</v>
      </c>
      <c r="E299">
        <f t="shared" si="17"/>
        <v>3.0851665371600823E-3</v>
      </c>
      <c r="F299" s="58" t="str">
        <f>IF(E299&lt;P5TH,"X",IF(E299&gt;P95TH,"X",""))</f>
        <v/>
      </c>
      <c r="G299">
        <f>IF(E299&lt;P5TH,P5TH,IF(E299&gt;P95TH,P95TH,E299))</f>
        <v>3.0851665371600823E-3</v>
      </c>
      <c r="H299">
        <f t="shared" si="18"/>
        <v>9.2642602139656134</v>
      </c>
    </row>
    <row r="300" spans="1:8">
      <c r="A300" s="249">
        <v>37120</v>
      </c>
      <c r="B300" s="241">
        <v>1161.97</v>
      </c>
      <c r="C300" s="241">
        <v>9743</v>
      </c>
      <c r="D300" s="241">
        <v>-19.690059999999999</v>
      </c>
      <c r="E300">
        <f t="shared" si="17"/>
        <v>-1.6803389010621714E-2</v>
      </c>
      <c r="F300" s="58" t="str">
        <f>IF(E300&lt;P5TH,"X",IF(E300&gt;P95TH,"X",""))</f>
        <v/>
      </c>
      <c r="G300">
        <f>IF(E300&lt;P5TH,P5TH,IF(E300&gt;P95TH,P95TH,E300))</f>
        <v>-1.6803389010621714E-2</v>
      </c>
      <c r="H300">
        <f t="shared" si="18"/>
        <v>9.1843043574253418</v>
      </c>
    </row>
    <row r="301" spans="1:8">
      <c r="A301" s="249">
        <v>37123</v>
      </c>
      <c r="B301" s="241">
        <v>1171.4100000000001</v>
      </c>
      <c r="C301" s="241">
        <v>8971</v>
      </c>
      <c r="D301" s="241">
        <v>9.4400630000000003</v>
      </c>
      <c r="E301">
        <f t="shared" si="17"/>
        <v>8.0913108901843975E-3</v>
      </c>
      <c r="F301" s="58" t="str">
        <f>IF(E301&lt;P5TH,"X",IF(E301&gt;P95TH,"X",""))</f>
        <v/>
      </c>
      <c r="G301">
        <f>IF(E301&lt;P5TH,P5TH,IF(E301&gt;P95TH,P95TH,E301))</f>
        <v>8.0913108901843975E-3</v>
      </c>
      <c r="H301">
        <f t="shared" si="18"/>
        <v>9.1017524315592837</v>
      </c>
    </row>
    <row r="302" spans="1:8">
      <c r="A302" s="249">
        <v>37124</v>
      </c>
      <c r="B302" s="241">
        <v>1157.26</v>
      </c>
      <c r="C302" s="241">
        <v>10416</v>
      </c>
      <c r="D302" s="241">
        <v>-14.15002</v>
      </c>
      <c r="E302">
        <f t="shared" si="17"/>
        <v>-1.2153009363579151E-2</v>
      </c>
      <c r="F302" s="58" t="str">
        <f>IF(E302&lt;P5TH,"X",IF(E302&gt;P95TH,"X",""))</f>
        <v/>
      </c>
      <c r="G302">
        <f>IF(E302&lt;P5TH,P5TH,IF(E302&gt;P95TH,P95TH,E302))</f>
        <v>-1.2153009363579151E-2</v>
      </c>
      <c r="H302">
        <f t="shared" si="18"/>
        <v>9.2510983644483513</v>
      </c>
    </row>
    <row r="303" spans="1:8">
      <c r="A303" s="249">
        <v>37125</v>
      </c>
      <c r="B303" s="241">
        <v>1165.31</v>
      </c>
      <c r="C303" s="241">
        <v>11108</v>
      </c>
      <c r="D303" s="241">
        <v>8.0500489999999996</v>
      </c>
      <c r="E303">
        <f t="shared" si="17"/>
        <v>6.932003974315531E-3</v>
      </c>
      <c r="F303" s="58" t="str">
        <f>IF(E303&lt;P5TH,"X",IF(E303&gt;P95TH,"X",""))</f>
        <v/>
      </c>
      <c r="G303">
        <f>IF(E303&lt;P5TH,P5TH,IF(E303&gt;P95TH,P95TH,E303))</f>
        <v>6.932003974315531E-3</v>
      </c>
      <c r="H303">
        <f t="shared" si="18"/>
        <v>9.3154208484266903</v>
      </c>
    </row>
    <row r="304" spans="1:8">
      <c r="A304" s="249">
        <v>37126</v>
      </c>
      <c r="B304" s="241">
        <v>1162.0899999999999</v>
      </c>
      <c r="C304" s="241">
        <v>9862</v>
      </c>
      <c r="D304" s="241">
        <v>-3.2200929999999999</v>
      </c>
      <c r="E304">
        <f t="shared" si="17"/>
        <v>-2.7670379431929538E-3</v>
      </c>
      <c r="F304" s="58" t="str">
        <f>IF(E304&lt;P5TH,"X",IF(E304&gt;P95TH,"X",""))</f>
        <v/>
      </c>
      <c r="G304">
        <f>IF(E304&lt;P5TH,P5TH,IF(E304&gt;P95TH,P95TH,E304))</f>
        <v>-2.7670379431929538E-3</v>
      </c>
      <c r="H304">
        <f t="shared" si="18"/>
        <v>9.1964442667840718</v>
      </c>
    </row>
    <row r="305" spans="1:8">
      <c r="A305" s="249">
        <v>37127</v>
      </c>
      <c r="B305" s="241">
        <v>1184.93</v>
      </c>
      <c r="C305" s="241">
        <v>10436</v>
      </c>
      <c r="D305" s="241">
        <v>22.84009</v>
      </c>
      <c r="E305">
        <f t="shared" si="17"/>
        <v>1.9463593014102953E-2</v>
      </c>
      <c r="F305" s="58" t="str">
        <f>IF(E305&lt;P5TH,"X",IF(E305&gt;P95TH,"X",""))</f>
        <v/>
      </c>
      <c r="G305">
        <f>IF(E305&lt;P5TH,P5TH,IF(E305&gt;P95TH,P95TH,E305))</f>
        <v>1.9463593014102953E-2</v>
      </c>
      <c r="H305">
        <f t="shared" si="18"/>
        <v>9.2530166462566186</v>
      </c>
    </row>
    <row r="306" spans="1:8">
      <c r="A306" s="249">
        <v>37130</v>
      </c>
      <c r="B306" s="241">
        <v>1179.21</v>
      </c>
      <c r="C306" s="241">
        <v>8426</v>
      </c>
      <c r="D306" s="241">
        <v>-5.7200930000000003</v>
      </c>
      <c r="E306">
        <f t="shared" si="17"/>
        <v>-4.8389783697115087E-3</v>
      </c>
      <c r="F306" s="58" t="str">
        <f>IF(E306&lt;P5TH,"X",IF(E306&gt;P95TH,"X",""))</f>
        <v/>
      </c>
      <c r="G306">
        <f>IF(E306&lt;P5TH,P5TH,IF(E306&gt;P95TH,P95TH,E306))</f>
        <v>-4.8389783697115087E-3</v>
      </c>
      <c r="H306">
        <f t="shared" si="18"/>
        <v>9.0390774425389626</v>
      </c>
    </row>
    <row r="307" spans="1:8">
      <c r="A307" s="249">
        <v>37131</v>
      </c>
      <c r="B307" s="241">
        <v>1161.51</v>
      </c>
      <c r="C307" s="241">
        <v>9871</v>
      </c>
      <c r="D307" s="241">
        <v>-17.699950000000001</v>
      </c>
      <c r="E307">
        <f t="shared" si="17"/>
        <v>-1.5123839994749332E-2</v>
      </c>
      <c r="F307" s="58" t="str">
        <f>IF(E307&lt;P5TH,"X",IF(E307&gt;P95TH,"X",""))</f>
        <v/>
      </c>
      <c r="G307">
        <f>IF(E307&lt;P5TH,P5TH,IF(E307&gt;P95TH,P95TH,E307))</f>
        <v>-1.5123839994749332E-2</v>
      </c>
      <c r="H307">
        <f t="shared" si="18"/>
        <v>9.1973564444178884</v>
      </c>
    </row>
    <row r="308" spans="1:8">
      <c r="A308" s="249">
        <v>37132</v>
      </c>
      <c r="B308" s="241">
        <v>1148.56</v>
      </c>
      <c r="C308" s="241">
        <v>9637</v>
      </c>
      <c r="D308" s="241">
        <v>-12.949949999999999</v>
      </c>
      <c r="E308">
        <f t="shared" si="17"/>
        <v>-1.1211898910571217E-2</v>
      </c>
      <c r="F308" s="58" t="str">
        <f>IF(E308&lt;P5TH,"X",IF(E308&gt;P95TH,"X",""))</f>
        <v/>
      </c>
      <c r="G308">
        <f>IF(E308&lt;P5TH,P5TH,IF(E308&gt;P95TH,P95TH,E308))</f>
        <v>-1.1211898910571217E-2</v>
      </c>
      <c r="H308">
        <f t="shared" si="18"/>
        <v>9.173365135851288</v>
      </c>
    </row>
    <row r="309" spans="1:8">
      <c r="A309" s="249">
        <v>37133</v>
      </c>
      <c r="B309" s="241">
        <v>1129.03</v>
      </c>
      <c r="C309" s="241">
        <v>11570</v>
      </c>
      <c r="D309" s="241">
        <v>-19.53003</v>
      </c>
      <c r="E309">
        <f t="shared" si="17"/>
        <v>-1.7150126835033971E-2</v>
      </c>
      <c r="F309" s="58" t="str">
        <f>IF(E309&lt;P5TH,"X",IF(E309&gt;P95TH,"X",""))</f>
        <v/>
      </c>
      <c r="G309">
        <f>IF(E309&lt;P5TH,P5TH,IF(E309&gt;P95TH,P95TH,E309))</f>
        <v>-1.7150126835033971E-2</v>
      </c>
      <c r="H309">
        <f t="shared" si="18"/>
        <v>9.3561708201877227</v>
      </c>
    </row>
    <row r="310" spans="1:8">
      <c r="A310" s="249">
        <v>37134</v>
      </c>
      <c r="B310" s="241">
        <v>1133.58</v>
      </c>
      <c r="C310" s="241">
        <v>9201</v>
      </c>
      <c r="D310" s="241">
        <v>4.5499270000000003</v>
      </c>
      <c r="E310">
        <f t="shared" si="17"/>
        <v>4.021909328877177E-3</v>
      </c>
      <c r="F310" s="58" t="str">
        <f>IF(E310&lt;P5TH,"X",IF(E310&gt;P95TH,"X",""))</f>
        <v/>
      </c>
      <c r="G310">
        <f>IF(E310&lt;P5TH,P5TH,IF(E310&gt;P95TH,P95TH,E310))</f>
        <v>4.021909328877177E-3</v>
      </c>
      <c r="H310">
        <f t="shared" si="18"/>
        <v>9.1270674527823612</v>
      </c>
    </row>
    <row r="311" spans="1:8">
      <c r="A311" s="249">
        <v>37138</v>
      </c>
      <c r="B311" s="241">
        <v>1132.94</v>
      </c>
      <c r="C311" s="241">
        <v>11783</v>
      </c>
      <c r="D311" s="241">
        <v>-0.64001459999999999</v>
      </c>
      <c r="E311">
        <f t="shared" si="17"/>
        <v>-5.6474243951929457E-4</v>
      </c>
      <c r="F311" s="58" t="str">
        <f>IF(E311&lt;P5TH,"X",IF(E311&gt;P95TH,"X",""))</f>
        <v/>
      </c>
      <c r="G311">
        <f>IF(E311&lt;P5TH,P5TH,IF(E311&gt;P95TH,P95TH,E311))</f>
        <v>-5.6474243951929457E-4</v>
      </c>
      <c r="H311">
        <f t="shared" si="18"/>
        <v>9.3744130937133399</v>
      </c>
    </row>
    <row r="312" spans="1:8">
      <c r="A312" s="249">
        <v>37139</v>
      </c>
      <c r="B312" s="241">
        <v>1131.74</v>
      </c>
      <c r="C312" s="241">
        <v>13845</v>
      </c>
      <c r="D312" s="241">
        <v>-1.199951</v>
      </c>
      <c r="E312">
        <f t="shared" si="17"/>
        <v>-1.0597524703777248E-3</v>
      </c>
      <c r="F312" s="58" t="str">
        <f>IF(E312&lt;P5TH,"X",IF(E312&gt;P95TH,"X",""))</f>
        <v/>
      </c>
      <c r="G312">
        <f>IF(E312&lt;P5TH,P5TH,IF(E312&gt;P95TH,P95TH,E312))</f>
        <v>-1.0597524703777248E-3</v>
      </c>
      <c r="H312">
        <f t="shared" si="18"/>
        <v>9.5356794356050614</v>
      </c>
    </row>
    <row r="313" spans="1:8">
      <c r="A313" s="249">
        <v>37140</v>
      </c>
      <c r="B313" s="241">
        <v>1106.4000000000001</v>
      </c>
      <c r="C313" s="241">
        <v>13597</v>
      </c>
      <c r="D313" s="241">
        <v>-25.339970000000001</v>
      </c>
      <c r="E313">
        <f t="shared" si="17"/>
        <v>-2.2644770052835925E-2</v>
      </c>
      <c r="F313" s="58" t="str">
        <f>IF(E313&lt;P5TH,"X",IF(E313&gt;P95TH,"X",""))</f>
        <v>X</v>
      </c>
      <c r="G313">
        <f>IF(E313&lt;P5TH,P5TH,IF(E313&gt;P95TH,P95TH,E313))</f>
        <v>-2.0075980303229577E-2</v>
      </c>
      <c r="H313">
        <f t="shared" si="18"/>
        <v>9.5176044591556863</v>
      </c>
    </row>
    <row r="314" spans="1:8">
      <c r="A314" s="249">
        <v>37141</v>
      </c>
      <c r="B314" s="241">
        <v>1085.78</v>
      </c>
      <c r="C314" s="241">
        <v>14243</v>
      </c>
      <c r="D314" s="241">
        <v>-20.62</v>
      </c>
      <c r="E314">
        <f t="shared" si="17"/>
        <v>-1.8812878647293505E-2</v>
      </c>
      <c r="F314" s="58" t="str">
        <f>IF(E314&lt;P5TH,"X",IF(E314&gt;P95TH,"X",""))</f>
        <v/>
      </c>
      <c r="G314">
        <f>IF(E314&lt;P5TH,P5TH,IF(E314&gt;P95TH,P95TH,E314))</f>
        <v>-1.8812878647293505E-2</v>
      </c>
      <c r="H314">
        <f t="shared" si="18"/>
        <v>9.5640208369345867</v>
      </c>
    </row>
    <row r="315" spans="1:8">
      <c r="A315" s="249">
        <v>37144</v>
      </c>
      <c r="B315" s="241">
        <v>1092.54</v>
      </c>
      <c r="C315" s="241">
        <v>12766</v>
      </c>
      <c r="D315" s="241">
        <v>6.7600100000000003</v>
      </c>
      <c r="E315">
        <f t="shared" si="17"/>
        <v>6.2066378685519275E-3</v>
      </c>
      <c r="F315" s="58" t="str">
        <f>IF(E315&lt;P5TH,"X",IF(E315&gt;P95TH,"X",""))</f>
        <v/>
      </c>
      <c r="G315">
        <f>IF(E315&lt;P5TH,P5TH,IF(E315&gt;P95TH,P95TH,E315))</f>
        <v>6.2066378685519275E-3</v>
      </c>
      <c r="H315">
        <f t="shared" si="18"/>
        <v>9.4545406658160029</v>
      </c>
    </row>
    <row r="316" spans="1:8">
      <c r="A316" s="249">
        <v>37151</v>
      </c>
      <c r="B316" s="241">
        <v>1038.77</v>
      </c>
      <c r="C316" s="241">
        <v>23308.3</v>
      </c>
      <c r="D316" s="241">
        <v>-53.770020000000002</v>
      </c>
      <c r="E316">
        <f t="shared" si="17"/>
        <v>-5.0467939676552456E-2</v>
      </c>
      <c r="F316" s="58" t="str">
        <f>IF(E316&lt;P5TH,"X",IF(E316&gt;P95TH,"X",""))</f>
        <v>X</v>
      </c>
      <c r="G316">
        <f>IF(E316&lt;P5TH,P5TH,IF(E316&gt;P95TH,P95TH,E316))</f>
        <v>-2.0075980303229577E-2</v>
      </c>
      <c r="H316">
        <f t="shared" si="18"/>
        <v>10.056564799297346</v>
      </c>
    </row>
    <row r="317" spans="1:8">
      <c r="A317" s="249">
        <v>37152</v>
      </c>
      <c r="B317" s="241">
        <v>1032.74</v>
      </c>
      <c r="C317" s="241">
        <v>16504.099999999999</v>
      </c>
      <c r="D317" s="241">
        <v>-6.0300289999999999</v>
      </c>
      <c r="E317">
        <f t="shared" si="17"/>
        <v>-5.821856550759846E-3</v>
      </c>
      <c r="F317" s="58" t="str">
        <f>IF(E317&lt;P5TH,"X",IF(E317&gt;P95TH,"X",""))</f>
        <v/>
      </c>
      <c r="G317">
        <f>IF(E317&lt;P5TH,P5TH,IF(E317&gt;P95TH,P95TH,E317))</f>
        <v>-5.821856550759846E-3</v>
      </c>
      <c r="H317">
        <f t="shared" si="18"/>
        <v>9.7113641138699105</v>
      </c>
    </row>
    <row r="318" spans="1:8">
      <c r="A318" s="249">
        <v>37153</v>
      </c>
      <c r="B318" s="241">
        <v>1016.1</v>
      </c>
      <c r="C318" s="241">
        <v>21205.5</v>
      </c>
      <c r="D318" s="241">
        <v>-16.64001</v>
      </c>
      <c r="E318">
        <f t="shared" si="17"/>
        <v>-1.6243694852658891E-2</v>
      </c>
      <c r="F318" s="58" t="str">
        <f>IF(E318&lt;P5TH,"X",IF(E318&gt;P95TH,"X",""))</f>
        <v/>
      </c>
      <c r="G318">
        <f>IF(E318&lt;P5TH,P5TH,IF(E318&gt;P95TH,P95TH,E318))</f>
        <v>-1.6243694852658891E-2</v>
      </c>
      <c r="H318">
        <f t="shared" si="18"/>
        <v>9.9620158609751961</v>
      </c>
    </row>
    <row r="319" spans="1:8">
      <c r="A319" s="249">
        <v>37154</v>
      </c>
      <c r="B319" s="241">
        <v>984.54</v>
      </c>
      <c r="C319" s="241">
        <v>20048</v>
      </c>
      <c r="D319" s="241">
        <v>-31.56</v>
      </c>
      <c r="E319">
        <f t="shared" si="17"/>
        <v>-3.1552521476721843E-2</v>
      </c>
      <c r="F319" s="58" t="str">
        <f>IF(E319&lt;P5TH,"X",IF(E319&gt;P95TH,"X",""))</f>
        <v>X</v>
      </c>
      <c r="G319">
        <f>IF(E319&lt;P5TH,P5TH,IF(E319&gt;P95TH,P95TH,E319))</f>
        <v>-2.0075980303229577E-2</v>
      </c>
      <c r="H319">
        <f t="shared" si="18"/>
        <v>9.90588467713585</v>
      </c>
    </row>
    <row r="320" spans="1:8">
      <c r="A320" s="249">
        <v>37155</v>
      </c>
      <c r="B320" s="241">
        <v>965.8</v>
      </c>
      <c r="C320" s="241">
        <v>23173</v>
      </c>
      <c r="D320" s="241">
        <v>-18.739989999999999</v>
      </c>
      <c r="E320">
        <f t="shared" si="17"/>
        <v>-1.9217753575672465E-2</v>
      </c>
      <c r="F320" s="58" t="str">
        <f>IF(E320&lt;P5TH,"X",IF(E320&gt;P95TH,"X",""))</f>
        <v/>
      </c>
      <c r="G320">
        <f>IF(E320&lt;P5TH,P5TH,IF(E320&gt;P95TH,P95TH,E320))</f>
        <v>-1.9217753575672465E-2</v>
      </c>
      <c r="H320">
        <f t="shared" si="18"/>
        <v>10.050743086817882</v>
      </c>
    </row>
    <row r="321" spans="1:8">
      <c r="A321" s="249">
        <v>37158</v>
      </c>
      <c r="B321" s="241">
        <v>1003.45</v>
      </c>
      <c r="C321" s="241">
        <v>17466</v>
      </c>
      <c r="D321" s="241">
        <v>37.650019999999998</v>
      </c>
      <c r="E321">
        <f t="shared" si="17"/>
        <v>3.8242567945250688E-2</v>
      </c>
      <c r="F321" s="58" t="str">
        <f>IF(E321&lt;P5TH,"X",IF(E321&gt;P95TH,"X",""))</f>
        <v>X</v>
      </c>
      <c r="G321">
        <f>IF(E321&lt;P5TH,P5TH,IF(E321&gt;P95TH,P95TH,E321))</f>
        <v>1.9725883848598202E-2</v>
      </c>
      <c r="H321">
        <f t="shared" si="18"/>
        <v>9.7680114129736779</v>
      </c>
    </row>
    <row r="322" spans="1:8">
      <c r="A322" s="249">
        <v>37159</v>
      </c>
      <c r="B322" s="241">
        <v>1012.27</v>
      </c>
      <c r="C322" s="241">
        <v>16138</v>
      </c>
      <c r="D322" s="241">
        <v>8.8200070000000004</v>
      </c>
      <c r="E322">
        <f t="shared" si="17"/>
        <v>8.7512712973218179E-3</v>
      </c>
      <c r="F322" s="58" t="str">
        <f>IF(E322&lt;P5TH,"X",IF(E322&gt;P95TH,"X",""))</f>
        <v/>
      </c>
      <c r="G322">
        <f>IF(E322&lt;P5TH,P5TH,IF(E322&gt;P95TH,P95TH,E322))</f>
        <v>8.7512712973218179E-3</v>
      </c>
      <c r="H322">
        <f t="shared" si="18"/>
        <v>9.6889320184084511</v>
      </c>
    </row>
    <row r="323" spans="1:8">
      <c r="A323" s="249">
        <v>37160</v>
      </c>
      <c r="B323" s="241">
        <v>1007.04</v>
      </c>
      <c r="C323" s="241">
        <v>15191</v>
      </c>
      <c r="D323" s="241">
        <v>-5.2300420000000001</v>
      </c>
      <c r="E323">
        <f t="shared" si="17"/>
        <v>-5.1799988059720156E-3</v>
      </c>
      <c r="F323" s="58" t="str">
        <f>IF(E323&lt;P5TH,"X",IF(E323&gt;P95TH,"X",""))</f>
        <v/>
      </c>
      <c r="G323">
        <f>IF(E323&lt;P5TH,P5TH,IF(E323&gt;P95TH,P95TH,E323))</f>
        <v>-5.1799988059720156E-3</v>
      </c>
      <c r="H323">
        <f t="shared" si="18"/>
        <v>9.6284584262076631</v>
      </c>
    </row>
    <row r="324" spans="1:8">
      <c r="A324" s="249">
        <v>37161</v>
      </c>
      <c r="B324" s="241">
        <v>1018.61</v>
      </c>
      <c r="C324" s="241">
        <v>14670</v>
      </c>
      <c r="D324" s="241">
        <v>11.57001</v>
      </c>
      <c r="E324">
        <f t="shared" si="17"/>
        <v>1.1423617922698436E-2</v>
      </c>
      <c r="F324" s="58" t="str">
        <f>IF(E324&lt;P5TH,"X",IF(E324&gt;P95TH,"X",""))</f>
        <v/>
      </c>
      <c r="G324">
        <f>IF(E324&lt;P5TH,P5TH,IF(E324&gt;P95TH,P95TH,E324))</f>
        <v>1.1423617922698436E-2</v>
      </c>
      <c r="H324">
        <f t="shared" si="18"/>
        <v>9.5935598711370282</v>
      </c>
    </row>
    <row r="325" spans="1:8">
      <c r="A325" s="249">
        <v>37162</v>
      </c>
      <c r="B325" s="241">
        <v>1040.94</v>
      </c>
      <c r="C325" s="241">
        <v>16315</v>
      </c>
      <c r="D325" s="241">
        <v>22.32996</v>
      </c>
      <c r="E325">
        <f t="shared" si="17"/>
        <v>2.1685198267551335E-2</v>
      </c>
      <c r="F325" s="58" t="str">
        <f>IF(E325&lt;P5TH,"X",IF(E325&gt;P95TH,"X",""))</f>
        <v>X</v>
      </c>
      <c r="G325">
        <f>IF(E325&lt;P5TH,P5TH,IF(E325&gt;P95TH,P95TH,E325))</f>
        <v>1.9725883848598202E-2</v>
      </c>
      <c r="H325">
        <f t="shared" si="18"/>
        <v>9.6998402090274212</v>
      </c>
    </row>
    <row r="326" spans="1:8">
      <c r="A326" s="249">
        <v>37165</v>
      </c>
      <c r="B326" s="241">
        <v>1038.55</v>
      </c>
      <c r="C326" s="241">
        <v>11756</v>
      </c>
      <c r="D326" s="241">
        <v>-2.3898929999999998</v>
      </c>
      <c r="E326">
        <f t="shared" si="17"/>
        <v>-2.2986415441742718E-3</v>
      </c>
      <c r="F326" s="58" t="str">
        <f>IF(E326&lt;P5TH,"X",IF(E326&gt;P95TH,"X",""))</f>
        <v/>
      </c>
      <c r="G326">
        <f>IF(E326&lt;P5TH,P5TH,IF(E326&gt;P95TH,P95TH,E326))</f>
        <v>-2.2986415441742718E-3</v>
      </c>
      <c r="H326">
        <f t="shared" si="18"/>
        <v>9.3721190275388082</v>
      </c>
    </row>
    <row r="327" spans="1:8">
      <c r="A327" s="249">
        <v>37166</v>
      </c>
      <c r="B327" s="241">
        <v>1051.33</v>
      </c>
      <c r="C327" s="241">
        <v>12898</v>
      </c>
      <c r="D327" s="241">
        <v>12.779909999999999</v>
      </c>
      <c r="E327">
        <f t="shared" si="17"/>
        <v>1.2230519750685145E-2</v>
      </c>
      <c r="F327" s="58" t="str">
        <f>IF(E327&lt;P5TH,"X",IF(E327&gt;P95TH,"X",""))</f>
        <v/>
      </c>
      <c r="G327">
        <f>IF(E327&lt;P5TH,P5TH,IF(E327&gt;P95TH,P95TH,E327))</f>
        <v>1.2230519750685145E-2</v>
      </c>
      <c r="H327">
        <f t="shared" si="18"/>
        <v>9.4648275395703223</v>
      </c>
    </row>
    <row r="328" spans="1:8">
      <c r="A328" s="249">
        <v>37167</v>
      </c>
      <c r="B328" s="241">
        <v>1072.28</v>
      </c>
      <c r="C328" s="241">
        <v>16506</v>
      </c>
      <c r="D328" s="241">
        <v>20.95007</v>
      </c>
      <c r="E328">
        <f t="shared" si="17"/>
        <v>1.9731193282573292E-2</v>
      </c>
      <c r="F328" s="58" t="str">
        <f>IF(E328&lt;P5TH,"X",IF(E328&gt;P95TH,"X",""))</f>
        <v>X</v>
      </c>
      <c r="G328">
        <f>IF(E328&lt;P5TH,P5TH,IF(E328&gt;P95TH,P95TH,E328))</f>
        <v>1.9725883848598202E-2</v>
      </c>
      <c r="H328">
        <f t="shared" si="18"/>
        <v>9.71147923015263</v>
      </c>
    </row>
    <row r="329" spans="1:8">
      <c r="A329" s="249">
        <v>37168</v>
      </c>
      <c r="B329" s="241">
        <v>1069.6300000000001</v>
      </c>
      <c r="C329" s="241">
        <v>16091</v>
      </c>
      <c r="D329" s="241">
        <v>-2.6500240000000002</v>
      </c>
      <c r="E329">
        <f t="shared" si="17"/>
        <v>-2.474428292614613E-3</v>
      </c>
      <c r="F329" s="58" t="str">
        <f>IF(E329&lt;P5TH,"X",IF(E329&gt;P95TH,"X",""))</f>
        <v/>
      </c>
      <c r="G329">
        <f>IF(E329&lt;P5TH,P5TH,IF(E329&gt;P95TH,P95TH,E329))</f>
        <v>-2.474428292614613E-3</v>
      </c>
      <c r="H329">
        <f t="shared" si="18"/>
        <v>9.6860153884591504</v>
      </c>
    </row>
    <row r="330" spans="1:8">
      <c r="A330" s="249">
        <v>37169</v>
      </c>
      <c r="B330" s="241">
        <v>1071.3800000000001</v>
      </c>
      <c r="C330" s="241">
        <v>13017</v>
      </c>
      <c r="D330" s="241">
        <v>1.75</v>
      </c>
      <c r="E330">
        <f t="shared" si="17"/>
        <v>1.6347428454071792E-3</v>
      </c>
      <c r="F330" s="58" t="str">
        <f>IF(E330&lt;P5TH,"X",IF(E330&gt;P95TH,"X",""))</f>
        <v/>
      </c>
      <c r="G330">
        <f>IF(E330&lt;P5TH,P5TH,IF(E330&gt;P95TH,P95TH,E330))</f>
        <v>1.6347428454071792E-3</v>
      </c>
      <c r="H330">
        <f t="shared" si="18"/>
        <v>9.4740114744664599</v>
      </c>
    </row>
    <row r="331" spans="1:8">
      <c r="A331" s="249">
        <v>37172</v>
      </c>
      <c r="B331" s="241">
        <v>1062.44</v>
      </c>
      <c r="C331" s="241">
        <v>9790</v>
      </c>
      <c r="D331" s="241">
        <v>-8.9400630000000003</v>
      </c>
      <c r="E331">
        <f t="shared" si="17"/>
        <v>-8.3793874923556982E-3</v>
      </c>
      <c r="F331" s="58" t="str">
        <f>IF(E331&lt;P5TH,"X",IF(E331&gt;P95TH,"X",""))</f>
        <v/>
      </c>
      <c r="G331">
        <f>IF(E331&lt;P5TH,P5TH,IF(E331&gt;P95TH,P95TH,E331))</f>
        <v>-8.3793874923556982E-3</v>
      </c>
      <c r="H331">
        <f t="shared" si="18"/>
        <v>9.1891167355245553</v>
      </c>
    </row>
    <row r="332" spans="1:8">
      <c r="A332" s="249">
        <v>37173</v>
      </c>
      <c r="B332" s="241">
        <v>1056.75</v>
      </c>
      <c r="C332" s="241">
        <v>12278</v>
      </c>
      <c r="D332" s="241">
        <v>-5.6899410000000001</v>
      </c>
      <c r="E332">
        <f t="shared" si="17"/>
        <v>-5.3699891689136126E-3</v>
      </c>
      <c r="F332" s="58" t="str">
        <f>IF(E332&lt;P5TH,"X",IF(E332&gt;P95TH,"X",""))</f>
        <v/>
      </c>
      <c r="G332">
        <f>IF(E332&lt;P5TH,P5TH,IF(E332&gt;P95TH,P95TH,E332))</f>
        <v>-5.3699891689136126E-3</v>
      </c>
      <c r="H332">
        <f t="shared" si="18"/>
        <v>9.415564321987441</v>
      </c>
    </row>
    <row r="333" spans="1:8">
      <c r="A333" s="249">
        <v>37174</v>
      </c>
      <c r="B333" s="241">
        <v>1080.99</v>
      </c>
      <c r="C333" s="241">
        <v>13124</v>
      </c>
      <c r="D333" s="241">
        <v>24.239989999999999</v>
      </c>
      <c r="E333">
        <f t="shared" si="17"/>
        <v>2.2679127455719015E-2</v>
      </c>
      <c r="F333" s="58" t="str">
        <f>IF(E333&lt;P5TH,"X",IF(E333&gt;P95TH,"X",""))</f>
        <v>X</v>
      </c>
      <c r="G333">
        <f>IF(E333&lt;P5TH,P5TH,IF(E333&gt;P95TH,P95TH,E333))</f>
        <v>1.9725883848598202E-2</v>
      </c>
      <c r="H333">
        <f t="shared" si="18"/>
        <v>9.4821978940809917</v>
      </c>
    </row>
    <row r="334" spans="1:8">
      <c r="A334" s="249">
        <v>37175</v>
      </c>
      <c r="B334" s="241">
        <v>1097.43</v>
      </c>
      <c r="C334" s="241">
        <v>17045.8</v>
      </c>
      <c r="D334" s="241">
        <v>16.440059999999999</v>
      </c>
      <c r="E334">
        <f t="shared" si="17"/>
        <v>1.5093794691408768E-2</v>
      </c>
      <c r="F334" s="58" t="str">
        <f>IF(E334&lt;P5TH,"X",IF(E334&gt;P95TH,"X",""))</f>
        <v/>
      </c>
      <c r="G334">
        <f>IF(E334&lt;P5TH,P5TH,IF(E334&gt;P95TH,P95TH,E334))</f>
        <v>1.5093794691408768E-2</v>
      </c>
      <c r="H334">
        <f t="shared" si="18"/>
        <v>9.7436591180555325</v>
      </c>
    </row>
    <row r="335" spans="1:8">
      <c r="A335" s="249">
        <v>37176</v>
      </c>
      <c r="B335" s="241">
        <v>1091.6500000000001</v>
      </c>
      <c r="C335" s="241">
        <v>13314</v>
      </c>
      <c r="D335" s="241">
        <v>-5.7800289999999999</v>
      </c>
      <c r="E335">
        <f t="shared" si="17"/>
        <v>-5.2807694849013164E-3</v>
      </c>
      <c r="F335" s="58" t="str">
        <f>IF(E335&lt;P5TH,"X",IF(E335&gt;P95TH,"X",""))</f>
        <v/>
      </c>
      <c r="G335">
        <f>IF(E335&lt;P5TH,P5TH,IF(E335&gt;P95TH,P95TH,E335))</f>
        <v>-5.2807694849013164E-3</v>
      </c>
      <c r="H335">
        <f t="shared" si="18"/>
        <v>9.4965713921606483</v>
      </c>
    </row>
    <row r="336" spans="1:8">
      <c r="A336" s="249">
        <v>37179</v>
      </c>
      <c r="B336" s="241">
        <v>1089.98</v>
      </c>
      <c r="C336" s="241">
        <v>10247</v>
      </c>
      <c r="D336" s="241">
        <v>-1.6700440000000001</v>
      </c>
      <c r="E336">
        <f t="shared" ref="E336:E389" si="19">LN(B336/B335)</f>
        <v>-1.5309656781275188E-3</v>
      </c>
      <c r="F336" s="58" t="str">
        <f>IF(E336&lt;P5TH,"X",IF(E336&gt;P95TH,"X",""))</f>
        <v/>
      </c>
      <c r="G336">
        <f>IF(E336&lt;P5TH,P5TH,IF(E336&gt;P95TH,P95TH,E336))</f>
        <v>-1.5309656781275188E-3</v>
      </c>
      <c r="H336">
        <f t="shared" ref="H336:H389" si="20">LN(C336)</f>
        <v>9.234740258799718</v>
      </c>
    </row>
    <row r="337" spans="1:8">
      <c r="A337" s="249">
        <v>37180</v>
      </c>
      <c r="B337" s="241">
        <v>1097.54</v>
      </c>
      <c r="C337" s="241">
        <v>12105</v>
      </c>
      <c r="D337" s="241">
        <v>7.5600589999999999</v>
      </c>
      <c r="E337">
        <f t="shared" si="19"/>
        <v>6.9119643234201895E-3</v>
      </c>
      <c r="F337" s="58" t="str">
        <f>IF(E337&lt;P5TH,"X",IF(E337&gt;P95TH,"X",""))</f>
        <v/>
      </c>
      <c r="G337">
        <f>IF(E337&lt;P5TH,P5TH,IF(E337&gt;P95TH,P95TH,E337))</f>
        <v>6.9119643234201895E-3</v>
      </c>
      <c r="H337">
        <f t="shared" si="20"/>
        <v>9.4013738693721596</v>
      </c>
    </row>
    <row r="338" spans="1:8">
      <c r="A338" s="249">
        <v>37181</v>
      </c>
      <c r="B338" s="241">
        <v>1077.0899999999999</v>
      </c>
      <c r="C338" s="241">
        <v>14522</v>
      </c>
      <c r="D338" s="241">
        <v>-20.45007</v>
      </c>
      <c r="E338">
        <f t="shared" si="19"/>
        <v>-1.8808351629818261E-2</v>
      </c>
      <c r="F338" s="58" t="str">
        <f>IF(E338&lt;P5TH,"X",IF(E338&gt;P95TH,"X",""))</f>
        <v/>
      </c>
      <c r="G338">
        <f>IF(E338&lt;P5TH,P5TH,IF(E338&gt;P95TH,P95TH,E338))</f>
        <v>-1.8808351629818261E-2</v>
      </c>
      <c r="H338">
        <f t="shared" si="20"/>
        <v>9.583420019940192</v>
      </c>
    </row>
    <row r="339" spans="1:8">
      <c r="A339" s="249">
        <v>37182</v>
      </c>
      <c r="B339" s="241">
        <v>1068.6099999999999</v>
      </c>
      <c r="C339" s="241">
        <v>12629</v>
      </c>
      <c r="D339" s="241">
        <v>-8.4799799999999994</v>
      </c>
      <c r="E339">
        <f t="shared" si="19"/>
        <v>-7.9042216061602118E-3</v>
      </c>
      <c r="F339" s="58" t="str">
        <f>IF(E339&lt;P5TH,"X",IF(E339&gt;P95TH,"X",""))</f>
        <v/>
      </c>
      <c r="G339">
        <f>IF(E339&lt;P5TH,P5TH,IF(E339&gt;P95TH,P95TH,E339))</f>
        <v>-7.9042216061602118E-3</v>
      </c>
      <c r="H339">
        <f t="shared" si="20"/>
        <v>9.4437510356461694</v>
      </c>
    </row>
    <row r="340" spans="1:8">
      <c r="A340" s="249">
        <v>37183</v>
      </c>
      <c r="B340" s="241">
        <v>1073.48</v>
      </c>
      <c r="C340" s="241">
        <v>12949</v>
      </c>
      <c r="D340" s="241">
        <v>4.8699950000000003</v>
      </c>
      <c r="E340">
        <f t="shared" si="19"/>
        <v>4.5469689794281577E-3</v>
      </c>
      <c r="F340" s="58" t="str">
        <f>IF(E340&lt;P5TH,"X",IF(E340&gt;P95TH,"X",""))</f>
        <v/>
      </c>
      <c r="G340">
        <f>IF(E340&lt;P5TH,P5TH,IF(E340&gt;P95TH,P95TH,E340))</f>
        <v>4.5469689794281577E-3</v>
      </c>
      <c r="H340">
        <f t="shared" si="20"/>
        <v>9.4687738440688403</v>
      </c>
    </row>
    <row r="341" spans="1:8">
      <c r="A341" s="249">
        <v>37186</v>
      </c>
      <c r="B341" s="241">
        <v>1089.9000000000001</v>
      </c>
      <c r="C341" s="241">
        <v>11057</v>
      </c>
      <c r="D341" s="241">
        <v>16.42004</v>
      </c>
      <c r="E341">
        <f t="shared" si="19"/>
        <v>1.5180241397397914E-2</v>
      </c>
      <c r="F341" s="58" t="str">
        <f>IF(E341&lt;P5TH,"X",IF(E341&gt;P95TH,"X",""))</f>
        <v/>
      </c>
      <c r="G341">
        <f>IF(E341&lt;P5TH,P5TH,IF(E341&gt;P95TH,P95TH,E341))</f>
        <v>1.5180241397397914E-2</v>
      </c>
      <c r="H341">
        <f t="shared" si="20"/>
        <v>9.3108189905424013</v>
      </c>
    </row>
    <row r="342" spans="1:8">
      <c r="A342" s="249">
        <v>37187</v>
      </c>
      <c r="B342" s="241">
        <v>1084.78</v>
      </c>
      <c r="C342" s="241">
        <v>13173</v>
      </c>
      <c r="D342" s="241">
        <v>-5.1199950000000003</v>
      </c>
      <c r="E342">
        <f t="shared" si="19"/>
        <v>-4.7087474572618691E-3</v>
      </c>
      <c r="F342" s="58" t="str">
        <f>IF(E342&lt;P5TH,"X",IF(E342&gt;P95TH,"X",""))</f>
        <v/>
      </c>
      <c r="G342">
        <f>IF(E342&lt;P5TH,P5TH,IF(E342&gt;P95TH,P95TH,E342))</f>
        <v>-4.7087474572618691E-3</v>
      </c>
      <c r="H342">
        <f t="shared" si="20"/>
        <v>9.4859245592298276</v>
      </c>
    </row>
    <row r="343" spans="1:8">
      <c r="A343" s="249">
        <v>37188</v>
      </c>
      <c r="B343" s="241">
        <v>1085.2</v>
      </c>
      <c r="C343" s="241">
        <v>13362</v>
      </c>
      <c r="D343" s="241">
        <v>0.41992190000000001</v>
      </c>
      <c r="E343">
        <f t="shared" si="19"/>
        <v>3.8710034677259467E-4</v>
      </c>
      <c r="F343" s="58" t="str">
        <f>IF(E343&lt;P5TH,"X",IF(E343&gt;P95TH,"X",""))</f>
        <v/>
      </c>
      <c r="G343">
        <f>IF(E343&lt;P5TH,P5TH,IF(E343&gt;P95TH,P95TH,E343))</f>
        <v>3.8710034677259467E-4</v>
      </c>
      <c r="H343">
        <f t="shared" si="20"/>
        <v>9.5001701364854227</v>
      </c>
    </row>
    <row r="344" spans="1:8">
      <c r="A344" s="249">
        <v>37189</v>
      </c>
      <c r="B344" s="241">
        <v>1100.0899999999999</v>
      </c>
      <c r="C344" s="241">
        <v>13644</v>
      </c>
      <c r="D344" s="241">
        <v>14.89001</v>
      </c>
      <c r="E344">
        <f t="shared" si="19"/>
        <v>1.3627692836578435E-2</v>
      </c>
      <c r="F344" s="58" t="str">
        <f>IF(E344&lt;P5TH,"X",IF(E344&gt;P95TH,"X",""))</f>
        <v/>
      </c>
      <c r="G344">
        <f>IF(E344&lt;P5TH,P5TH,IF(E344&gt;P95TH,P95TH,E344))</f>
        <v>1.3627692836578435E-2</v>
      </c>
      <c r="H344">
        <f t="shared" si="20"/>
        <v>9.5210551435385362</v>
      </c>
    </row>
    <row r="345" spans="1:8">
      <c r="A345" s="249">
        <v>37190</v>
      </c>
      <c r="B345" s="241">
        <v>1104.6099999999999</v>
      </c>
      <c r="C345" s="241">
        <v>12445</v>
      </c>
      <c r="D345" s="241">
        <v>4.5200199999999997</v>
      </c>
      <c r="E345">
        <f t="shared" si="19"/>
        <v>4.1003368556313639E-3</v>
      </c>
      <c r="F345" s="58" t="str">
        <f>IF(E345&lt;P5TH,"X",IF(E345&gt;P95TH,"X",""))</f>
        <v/>
      </c>
      <c r="G345">
        <f>IF(E345&lt;P5TH,P5TH,IF(E345&gt;P95TH,P95TH,E345))</f>
        <v>4.1003368556313639E-3</v>
      </c>
      <c r="H345">
        <f t="shared" si="20"/>
        <v>9.4290742148016928</v>
      </c>
    </row>
    <row r="346" spans="1:8">
      <c r="A346" s="249">
        <v>37193</v>
      </c>
      <c r="B346" s="241">
        <v>1078.3</v>
      </c>
      <c r="C346" s="241">
        <v>11061</v>
      </c>
      <c r="D346" s="241">
        <v>-26.309940000000001</v>
      </c>
      <c r="E346">
        <f t="shared" si="19"/>
        <v>-2.4106604588960027E-2</v>
      </c>
      <c r="F346" s="58" t="str">
        <f>IF(E346&lt;P5TH,"X",IF(E346&gt;P95TH,"X",""))</f>
        <v>X</v>
      </c>
      <c r="G346">
        <f>IF(E346&lt;P5TH,P5TH,IF(E346&gt;P95TH,P95TH,E346))</f>
        <v>-2.0075980303229577E-2</v>
      </c>
      <c r="H346">
        <f t="shared" si="20"/>
        <v>9.3111806869022544</v>
      </c>
    </row>
    <row r="347" spans="1:8">
      <c r="A347" s="249">
        <v>37194</v>
      </c>
      <c r="B347" s="241">
        <v>1059.79</v>
      </c>
      <c r="C347" s="241">
        <v>12974</v>
      </c>
      <c r="D347" s="241">
        <v>-18.510010000000001</v>
      </c>
      <c r="E347">
        <f t="shared" si="19"/>
        <v>-1.7314951616474842E-2</v>
      </c>
      <c r="F347" s="58" t="str">
        <f>IF(E347&lt;P5TH,"X",IF(E347&gt;P95TH,"X",""))</f>
        <v/>
      </c>
      <c r="G347">
        <f>IF(E347&lt;P5TH,P5TH,IF(E347&gt;P95TH,P95TH,E347))</f>
        <v>-1.7314951616474842E-2</v>
      </c>
      <c r="H347">
        <f t="shared" si="20"/>
        <v>9.4707026337730014</v>
      </c>
    </row>
    <row r="348" spans="1:8">
      <c r="A348" s="249">
        <v>37195</v>
      </c>
      <c r="B348" s="241">
        <v>1059.78</v>
      </c>
      <c r="C348" s="241">
        <v>13525</v>
      </c>
      <c r="D348" s="241">
        <v>-1.0009799999999999E-2</v>
      </c>
      <c r="E348">
        <f t="shared" si="19"/>
        <v>-9.4358761447863757E-6</v>
      </c>
      <c r="F348" s="58" t="str">
        <f>IF(E348&lt;P5TH,"X",IF(E348&gt;P95TH,"X",""))</f>
        <v/>
      </c>
      <c r="G348">
        <f>IF(E348&lt;P5TH,P5TH,IF(E348&gt;P95TH,P95TH,E348))</f>
        <v>-9.4358761447863757E-6</v>
      </c>
      <c r="H348">
        <f t="shared" si="20"/>
        <v>9.512295103714683</v>
      </c>
    </row>
    <row r="349" spans="1:8">
      <c r="A349" s="249">
        <v>37196</v>
      </c>
      <c r="B349" s="241">
        <v>1084.0999999999999</v>
      </c>
      <c r="C349" s="241">
        <v>13174</v>
      </c>
      <c r="D349" s="241">
        <v>24.319949999999999</v>
      </c>
      <c r="E349">
        <f t="shared" si="19"/>
        <v>2.2688810271838798E-2</v>
      </c>
      <c r="F349" s="58" t="str">
        <f>IF(E349&lt;P5TH,"X",IF(E349&gt;P95TH,"X",""))</f>
        <v>X</v>
      </c>
      <c r="G349">
        <f>IF(E349&lt;P5TH,P5TH,IF(E349&gt;P95TH,P95TH,E349))</f>
        <v>1.9725883848598202E-2</v>
      </c>
      <c r="H349">
        <f t="shared" si="20"/>
        <v>9.4860004692006381</v>
      </c>
    </row>
    <row r="350" spans="1:8">
      <c r="A350" s="249">
        <v>37197</v>
      </c>
      <c r="B350" s="241">
        <v>1087.2</v>
      </c>
      <c r="C350" s="241">
        <v>11219</v>
      </c>
      <c r="D350" s="241">
        <v>3.0999759999999998</v>
      </c>
      <c r="E350">
        <f t="shared" si="19"/>
        <v>2.8554341696879078E-3</v>
      </c>
      <c r="F350" s="58" t="str">
        <f>IF(E350&lt;P5TH,"X",IF(E350&gt;P95TH,"X",""))</f>
        <v/>
      </c>
      <c r="G350">
        <f>IF(E350&lt;P5TH,P5TH,IF(E350&gt;P95TH,P95TH,E350))</f>
        <v>2.8554341696879078E-3</v>
      </c>
      <c r="H350">
        <f t="shared" si="20"/>
        <v>9.325364048544964</v>
      </c>
    </row>
    <row r="351" spans="1:8">
      <c r="A351" s="249">
        <v>37200</v>
      </c>
      <c r="B351" s="241">
        <v>1102.8399999999999</v>
      </c>
      <c r="C351" s="241">
        <v>12677</v>
      </c>
      <c r="D351" s="241">
        <v>15.64001</v>
      </c>
      <c r="E351">
        <f t="shared" si="19"/>
        <v>1.4283086964313758E-2</v>
      </c>
      <c r="F351" s="58" t="str">
        <f>IF(E351&lt;P5TH,"X",IF(E351&gt;P95TH,"X",""))</f>
        <v/>
      </c>
      <c r="G351">
        <f>IF(E351&lt;P5TH,P5TH,IF(E351&gt;P95TH,P95TH,E351))</f>
        <v>1.4283086964313758E-2</v>
      </c>
      <c r="H351">
        <f t="shared" si="20"/>
        <v>9.4475446069387274</v>
      </c>
    </row>
    <row r="352" spans="1:8">
      <c r="A352" s="249">
        <v>37201</v>
      </c>
      <c r="B352" s="241">
        <v>1118.8599999999999</v>
      </c>
      <c r="C352" s="241">
        <v>13560</v>
      </c>
      <c r="D352" s="241">
        <v>16.020019999999999</v>
      </c>
      <c r="E352">
        <f t="shared" si="19"/>
        <v>1.4421638976673718E-2</v>
      </c>
      <c r="F352" s="58" t="str">
        <f>IF(E352&lt;P5TH,"X",IF(E352&gt;P95TH,"X",""))</f>
        <v/>
      </c>
      <c r="G352">
        <f>IF(E352&lt;P5TH,P5TH,IF(E352&gt;P95TH,P95TH,E352))</f>
        <v>1.4421638976673718E-2</v>
      </c>
      <c r="H352">
        <f t="shared" si="20"/>
        <v>9.5148795614943857</v>
      </c>
    </row>
    <row r="353" spans="1:8">
      <c r="A353" s="249">
        <v>37202</v>
      </c>
      <c r="B353" s="241">
        <v>1115.8</v>
      </c>
      <c r="C353" s="241">
        <v>14113</v>
      </c>
      <c r="D353" s="241">
        <v>-3.0599370000000001</v>
      </c>
      <c r="E353">
        <f t="shared" si="19"/>
        <v>-2.7386733664935925E-3</v>
      </c>
      <c r="F353" s="58" t="str">
        <f>IF(E353&lt;P5TH,"X",IF(E353&gt;P95TH,"X",""))</f>
        <v/>
      </c>
      <c r="G353">
        <f>IF(E353&lt;P5TH,P5TH,IF(E353&gt;P95TH,P95TH,E353))</f>
        <v>-2.7386733664935925E-3</v>
      </c>
      <c r="H353">
        <f t="shared" si="20"/>
        <v>9.5548516374140071</v>
      </c>
    </row>
    <row r="354" spans="1:8">
      <c r="A354" s="249">
        <v>37203</v>
      </c>
      <c r="B354" s="241">
        <v>1118.54</v>
      </c>
      <c r="C354" s="241">
        <v>15175</v>
      </c>
      <c r="D354" s="241">
        <v>2.7399900000000001</v>
      </c>
      <c r="E354">
        <f t="shared" si="19"/>
        <v>2.4526270607977659E-3</v>
      </c>
      <c r="F354" s="58" t="str">
        <f>IF(E354&lt;P5TH,"X",IF(E354&gt;P95TH,"X",""))</f>
        <v/>
      </c>
      <c r="G354">
        <f>IF(E354&lt;P5TH,P5TH,IF(E354&gt;P95TH,P95TH,E354))</f>
        <v>2.4526270607977659E-3</v>
      </c>
      <c r="H354">
        <f t="shared" si="20"/>
        <v>9.6274046159276985</v>
      </c>
    </row>
    <row r="355" spans="1:8">
      <c r="A355" s="249">
        <v>37204</v>
      </c>
      <c r="B355" s="241">
        <v>1120.31</v>
      </c>
      <c r="C355" s="241">
        <v>10938</v>
      </c>
      <c r="D355" s="241">
        <v>1.7700199999999999</v>
      </c>
      <c r="E355">
        <f t="shared" si="19"/>
        <v>1.5811692331009675E-3</v>
      </c>
      <c r="F355" s="58" t="str">
        <f>IF(E355&lt;P5TH,"X",IF(E355&gt;P95TH,"X",""))</f>
        <v/>
      </c>
      <c r="G355">
        <f>IF(E355&lt;P5TH,P5TH,IF(E355&gt;P95TH,P95TH,E355))</f>
        <v>1.5811692331009675E-3</v>
      </c>
      <c r="H355">
        <f t="shared" si="20"/>
        <v>9.2999982439067175</v>
      </c>
    </row>
    <row r="356" spans="1:8">
      <c r="A356" s="249">
        <v>37207</v>
      </c>
      <c r="B356" s="241">
        <v>1118.33</v>
      </c>
      <c r="C356" s="241">
        <v>9916</v>
      </c>
      <c r="D356" s="241">
        <v>-1.9801029999999999</v>
      </c>
      <c r="E356">
        <f t="shared" si="19"/>
        <v>-1.7689315980279677E-3</v>
      </c>
      <c r="F356" s="58" t="str">
        <f>IF(E356&lt;P5TH,"X",IF(E356&gt;P95TH,"X",""))</f>
        <v/>
      </c>
      <c r="G356">
        <f>IF(E356&lt;P5TH,P5TH,IF(E356&gt;P95TH,P95TH,E356))</f>
        <v>-1.7689315980279677E-3</v>
      </c>
      <c r="H356">
        <f t="shared" si="20"/>
        <v>9.2019048931550813</v>
      </c>
    </row>
    <row r="357" spans="1:8">
      <c r="A357" s="249">
        <v>37208</v>
      </c>
      <c r="B357" s="241">
        <v>1139.0899999999999</v>
      </c>
      <c r="C357" s="241">
        <v>13701</v>
      </c>
      <c r="D357" s="241">
        <v>20.760010000000001</v>
      </c>
      <c r="E357">
        <f t="shared" si="19"/>
        <v>1.8393196899529059E-2</v>
      </c>
      <c r="F357" s="58" t="str">
        <f>IF(E357&lt;P5TH,"X",IF(E357&gt;P95TH,"X",""))</f>
        <v/>
      </c>
      <c r="G357">
        <f>IF(E357&lt;P5TH,P5TH,IF(E357&gt;P95TH,P95TH,E357))</f>
        <v>1.8393196899529059E-2</v>
      </c>
      <c r="H357">
        <f t="shared" si="20"/>
        <v>9.5252241018531087</v>
      </c>
    </row>
    <row r="358" spans="1:8">
      <c r="A358" s="249">
        <v>37209</v>
      </c>
      <c r="B358" s="241">
        <v>1141.21</v>
      </c>
      <c r="C358" s="241">
        <v>14434</v>
      </c>
      <c r="D358" s="241">
        <v>2.1199949999999999</v>
      </c>
      <c r="E358">
        <f t="shared" si="19"/>
        <v>1.8594050000484458E-3</v>
      </c>
      <c r="F358" s="58" t="str">
        <f>IF(E358&lt;P5TH,"X",IF(E358&gt;P95TH,"X",""))</f>
        <v/>
      </c>
      <c r="G358">
        <f>IF(E358&lt;P5TH,P5TH,IF(E358&gt;P95TH,P95TH,E358))</f>
        <v>1.8594050000484458E-3</v>
      </c>
      <c r="H358">
        <f t="shared" si="20"/>
        <v>9.5773418136322181</v>
      </c>
    </row>
    <row r="359" spans="1:8">
      <c r="A359" s="249">
        <v>37210</v>
      </c>
      <c r="B359" s="241">
        <v>1142.24</v>
      </c>
      <c r="C359" s="241">
        <v>14545</v>
      </c>
      <c r="D359" s="241">
        <v>1.0300290000000001</v>
      </c>
      <c r="E359">
        <f t="shared" si="19"/>
        <v>9.0214374727423012E-4</v>
      </c>
      <c r="F359" s="58" t="str">
        <f>IF(E359&lt;P5TH,"X",IF(E359&gt;P95TH,"X",""))</f>
        <v/>
      </c>
      <c r="G359">
        <f>IF(E359&lt;P5TH,P5TH,IF(E359&gt;P95TH,P95TH,E359))</f>
        <v>9.0214374727423012E-4</v>
      </c>
      <c r="H359">
        <f t="shared" si="20"/>
        <v>9.5850025709293014</v>
      </c>
    </row>
    <row r="360" spans="1:8">
      <c r="A360" s="249">
        <v>37211</v>
      </c>
      <c r="B360" s="241">
        <v>1138.6500000000001</v>
      </c>
      <c r="C360" s="241">
        <v>13374</v>
      </c>
      <c r="D360" s="241">
        <v>-3.589966</v>
      </c>
      <c r="E360">
        <f t="shared" si="19"/>
        <v>-3.1478966232634372E-3</v>
      </c>
      <c r="F360" s="58" t="str">
        <f>IF(E360&lt;P5TH,"X",IF(E360&gt;P95TH,"X",""))</f>
        <v/>
      </c>
      <c r="G360">
        <f>IF(E360&lt;P5TH,P5TH,IF(E360&gt;P95TH,P95TH,E360))</f>
        <v>-3.1478966232634372E-3</v>
      </c>
      <c r="H360">
        <f t="shared" si="20"/>
        <v>9.5010678026139246</v>
      </c>
    </row>
    <row r="361" spans="1:8">
      <c r="A361" s="249">
        <v>37214</v>
      </c>
      <c r="B361" s="241">
        <v>1151.06</v>
      </c>
      <c r="C361" s="241">
        <v>13168</v>
      </c>
      <c r="D361" s="241">
        <v>12.410030000000001</v>
      </c>
      <c r="E361">
        <f t="shared" si="19"/>
        <v>1.0839906816188407E-2</v>
      </c>
      <c r="F361" s="58" t="str">
        <f>IF(E361&lt;P5TH,"X",IF(E361&gt;P95TH,"X",""))</f>
        <v/>
      </c>
      <c r="G361">
        <f>IF(E361&lt;P5TH,P5TH,IF(E361&gt;P95TH,P95TH,E361))</f>
        <v>1.0839906816188407E-2</v>
      </c>
      <c r="H361">
        <f t="shared" si="20"/>
        <v>9.4855449229168514</v>
      </c>
    </row>
    <row r="362" spans="1:8">
      <c r="A362" s="249">
        <v>37215</v>
      </c>
      <c r="B362" s="241">
        <v>1142.6600000000001</v>
      </c>
      <c r="C362" s="241">
        <v>13302</v>
      </c>
      <c r="D362" s="241">
        <v>-8.4000240000000002</v>
      </c>
      <c r="E362">
        <f t="shared" si="19"/>
        <v>-7.3243792202518252E-3</v>
      </c>
      <c r="F362" s="58" t="str">
        <f>IF(E362&lt;P5TH,"X",IF(E362&gt;P95TH,"X",""))</f>
        <v/>
      </c>
      <c r="G362">
        <f>IF(E362&lt;P5TH,P5TH,IF(E362&gt;P95TH,P95TH,E362))</f>
        <v>-7.3243792202518252E-3</v>
      </c>
      <c r="H362">
        <f t="shared" si="20"/>
        <v>9.4956696788443669</v>
      </c>
    </row>
    <row r="363" spans="1:8">
      <c r="A363" s="249">
        <v>37216</v>
      </c>
      <c r="B363" s="241">
        <v>1137.03</v>
      </c>
      <c r="C363" s="241">
        <v>10293</v>
      </c>
      <c r="D363" s="241">
        <v>-5.6300049999999997</v>
      </c>
      <c r="E363">
        <f t="shared" si="19"/>
        <v>-4.9392781000970809E-3</v>
      </c>
      <c r="F363" s="58" t="str">
        <f>IF(E363&lt;P5TH,"X",IF(E363&gt;P95TH,"X",""))</f>
        <v/>
      </c>
      <c r="G363">
        <f>IF(E363&lt;P5TH,P5TH,IF(E363&gt;P95TH,P95TH,E363))</f>
        <v>-4.9392781000970809E-3</v>
      </c>
      <c r="H363">
        <f t="shared" si="20"/>
        <v>9.2392193315265594</v>
      </c>
    </row>
    <row r="364" spans="1:8">
      <c r="A364" s="249">
        <v>37218</v>
      </c>
      <c r="B364" s="241">
        <v>1150.3399999999999</v>
      </c>
      <c r="C364" s="241">
        <v>4103</v>
      </c>
      <c r="D364" s="241">
        <v>13.309939999999999</v>
      </c>
      <c r="E364">
        <f t="shared" si="19"/>
        <v>1.1637951207990596E-2</v>
      </c>
      <c r="F364" s="58" t="str">
        <f>IF(E364&lt;P5TH,"X",IF(E364&gt;P95TH,"X",""))</f>
        <v/>
      </c>
      <c r="G364">
        <f>IF(E364&lt;P5TH,P5TH,IF(E364&gt;P95TH,P95TH,E364))</f>
        <v>1.1637951207990596E-2</v>
      </c>
      <c r="H364">
        <f t="shared" si="20"/>
        <v>8.3194736924421857</v>
      </c>
    </row>
    <row r="365" spans="1:8">
      <c r="A365" s="249">
        <v>37221</v>
      </c>
      <c r="B365" s="241">
        <v>1157.42</v>
      </c>
      <c r="C365" s="241">
        <v>11298</v>
      </c>
      <c r="D365" s="241">
        <v>7.0800780000000003</v>
      </c>
      <c r="E365">
        <f t="shared" si="19"/>
        <v>6.1358392663144858E-3</v>
      </c>
      <c r="F365" s="58" t="str">
        <f>IF(E365&lt;P5TH,"X",IF(E365&gt;P95TH,"X",""))</f>
        <v/>
      </c>
      <c r="G365">
        <f>IF(E365&lt;P5TH,P5TH,IF(E365&gt;P95TH,P95TH,E365))</f>
        <v>6.1358392663144858E-3</v>
      </c>
      <c r="H365">
        <f t="shared" si="20"/>
        <v>9.3323809978852079</v>
      </c>
    </row>
    <row r="366" spans="1:8">
      <c r="A366" s="249">
        <v>37222</v>
      </c>
      <c r="B366" s="241">
        <v>1149.5</v>
      </c>
      <c r="C366" s="241">
        <v>12880</v>
      </c>
      <c r="D366" s="241">
        <v>-7.9200439999999999</v>
      </c>
      <c r="E366">
        <f t="shared" si="19"/>
        <v>-6.8663248977955827E-3</v>
      </c>
      <c r="F366" s="58" t="str">
        <f>IF(E366&lt;P5TH,"X",IF(E366&gt;P95TH,"X",""))</f>
        <v/>
      </c>
      <c r="G366">
        <f>IF(E366&lt;P5TH,P5TH,IF(E366&gt;P95TH,P95TH,E366))</f>
        <v>-6.8663248977955827E-3</v>
      </c>
      <c r="H366">
        <f t="shared" si="20"/>
        <v>9.4634309996583443</v>
      </c>
    </row>
    <row r="367" spans="1:8">
      <c r="A367" s="249">
        <v>37223</v>
      </c>
      <c r="B367" s="241">
        <v>1128.52</v>
      </c>
      <c r="C367" s="241">
        <v>14237</v>
      </c>
      <c r="D367" s="241">
        <v>-20.979980000000001</v>
      </c>
      <c r="E367">
        <f t="shared" si="19"/>
        <v>-1.8420025462016539E-2</v>
      </c>
      <c r="F367" s="58" t="str">
        <f>IF(E367&lt;P5TH,"X",IF(E367&gt;P95TH,"X",""))</f>
        <v/>
      </c>
      <c r="G367">
        <f>IF(E367&lt;P5TH,P5TH,IF(E367&gt;P95TH,P95TH,E367))</f>
        <v>-1.8420025462016539E-2</v>
      </c>
      <c r="H367">
        <f t="shared" si="20"/>
        <v>9.563599488613745</v>
      </c>
    </row>
    <row r="368" spans="1:8">
      <c r="A368" s="249">
        <v>37224</v>
      </c>
      <c r="B368" s="241">
        <v>1140.2</v>
      </c>
      <c r="C368" s="241">
        <v>13757</v>
      </c>
      <c r="D368" s="241">
        <v>11.679930000000001</v>
      </c>
      <c r="E368">
        <f t="shared" si="19"/>
        <v>1.0296645856261881E-2</v>
      </c>
      <c r="F368" s="58" t="str">
        <f>IF(E368&lt;P5TH,"X",IF(E368&gt;P95TH,"X",""))</f>
        <v/>
      </c>
      <c r="G368">
        <f>IF(E368&lt;P5TH,P5TH,IF(E368&gt;P95TH,P95TH,E368))</f>
        <v>1.0296645856261881E-2</v>
      </c>
      <c r="H368">
        <f t="shared" si="20"/>
        <v>9.5293030644609953</v>
      </c>
    </row>
    <row r="369" spans="1:8">
      <c r="A369" s="249">
        <v>37225</v>
      </c>
      <c r="B369" s="241">
        <v>1139.45</v>
      </c>
      <c r="C369" s="241">
        <v>13436</v>
      </c>
      <c r="D369" s="241">
        <v>-0.75</v>
      </c>
      <c r="E369">
        <f t="shared" si="19"/>
        <v>-6.5799576870125183E-4</v>
      </c>
      <c r="F369" s="58" t="str">
        <f>IF(E369&lt;P5TH,"X",IF(E369&gt;P95TH,"X",""))</f>
        <v/>
      </c>
      <c r="G369">
        <f>IF(E369&lt;P5TH,P5TH,IF(E369&gt;P95TH,P95TH,E369))</f>
        <v>-6.5799576870125183E-4</v>
      </c>
      <c r="H369">
        <f t="shared" si="20"/>
        <v>9.5056929507321826</v>
      </c>
    </row>
    <row r="370" spans="1:8">
      <c r="A370" s="249">
        <v>37228</v>
      </c>
      <c r="B370" s="241">
        <v>1129.9000000000001</v>
      </c>
      <c r="C370" s="241">
        <v>12029</v>
      </c>
      <c r="D370" s="241">
        <v>-9.5499270000000003</v>
      </c>
      <c r="E370">
        <f t="shared" si="19"/>
        <v>-8.416556613579625E-3</v>
      </c>
      <c r="F370" s="58" t="str">
        <f>IF(E370&lt;P5TH,"X",IF(E370&gt;P95TH,"X",""))</f>
        <v/>
      </c>
      <c r="G370">
        <f>IF(E370&lt;P5TH,P5TH,IF(E370&gt;P95TH,P95TH,E370))</f>
        <v>-8.416556613579625E-3</v>
      </c>
      <c r="H370">
        <f t="shared" si="20"/>
        <v>9.395075679994072</v>
      </c>
    </row>
    <row r="371" spans="1:8">
      <c r="A371" s="249">
        <v>37229</v>
      </c>
      <c r="B371" s="241">
        <v>1144.8</v>
      </c>
      <c r="C371" s="241">
        <v>13185</v>
      </c>
      <c r="D371" s="241">
        <v>14.90002</v>
      </c>
      <c r="E371">
        <f t="shared" si="19"/>
        <v>1.3100816027040562E-2</v>
      </c>
      <c r="F371" s="58" t="str">
        <f>IF(E371&lt;P5TH,"X",IF(E371&gt;P95TH,"X",""))</f>
        <v/>
      </c>
      <c r="G371">
        <f>IF(E371&lt;P5TH,P5TH,IF(E371&gt;P95TH,P95TH,E371))</f>
        <v>1.3100816027040562E-2</v>
      </c>
      <c r="H371">
        <f t="shared" si="20"/>
        <v>9.4868350987873864</v>
      </c>
    </row>
    <row r="372" spans="1:8">
      <c r="A372" s="249">
        <v>37230</v>
      </c>
      <c r="B372" s="241">
        <v>1170.3499999999999</v>
      </c>
      <c r="C372" s="241">
        <v>17653</v>
      </c>
      <c r="D372" s="241">
        <v>25.54993</v>
      </c>
      <c r="E372">
        <f t="shared" si="19"/>
        <v>2.2072900113672193E-2</v>
      </c>
      <c r="F372" s="58" t="str">
        <f>IF(E372&lt;P5TH,"X",IF(E372&gt;P95TH,"X",""))</f>
        <v>X</v>
      </c>
      <c r="G372">
        <f>IF(E372&lt;P5TH,P5TH,IF(E372&gt;P95TH,P95TH,E372))</f>
        <v>1.9725883848598202E-2</v>
      </c>
      <c r="H372">
        <f t="shared" si="20"/>
        <v>9.7786610195892827</v>
      </c>
    </row>
    <row r="373" spans="1:8">
      <c r="A373" s="249">
        <v>37231</v>
      </c>
      <c r="B373" s="241">
        <v>1167.0999999999999</v>
      </c>
      <c r="C373" s="241">
        <v>14879</v>
      </c>
      <c r="D373" s="241">
        <v>-3.25</v>
      </c>
      <c r="E373">
        <f t="shared" si="19"/>
        <v>-2.7808099376053458E-3</v>
      </c>
      <c r="F373" s="58" t="str">
        <f>IF(E373&lt;P5TH,"X",IF(E373&gt;P95TH,"X",""))</f>
        <v/>
      </c>
      <c r="G373">
        <f>IF(E373&lt;P5TH,P5TH,IF(E373&gt;P95TH,P95TH,E373))</f>
        <v>-2.7808099376053458E-3</v>
      </c>
      <c r="H373">
        <f t="shared" si="20"/>
        <v>9.6077061018276968</v>
      </c>
    </row>
    <row r="374" spans="1:8">
      <c r="A374" s="249">
        <v>37232</v>
      </c>
      <c r="B374" s="241">
        <v>1158.31</v>
      </c>
      <c r="C374" s="241">
        <v>12482</v>
      </c>
      <c r="D374" s="241">
        <v>-8.7899170000000009</v>
      </c>
      <c r="E374">
        <f t="shared" si="19"/>
        <v>-7.5599931753079644E-3</v>
      </c>
      <c r="F374" s="58" t="str">
        <f>IF(E374&lt;P5TH,"X",IF(E374&gt;P95TH,"X",""))</f>
        <v/>
      </c>
      <c r="G374">
        <f>IF(E374&lt;P5TH,P5TH,IF(E374&gt;P95TH,P95TH,E374))</f>
        <v>-7.5599931753079644E-3</v>
      </c>
      <c r="H374">
        <f t="shared" si="20"/>
        <v>9.4320428854939884</v>
      </c>
    </row>
    <row r="375" spans="1:8">
      <c r="A375" s="249">
        <v>37235</v>
      </c>
      <c r="B375" s="241">
        <v>1139.93</v>
      </c>
      <c r="C375" s="241">
        <v>12187</v>
      </c>
      <c r="D375" s="241">
        <v>-18.38</v>
      </c>
      <c r="E375">
        <f t="shared" si="19"/>
        <v>-1.5995189248503284E-2</v>
      </c>
      <c r="F375" s="58" t="str">
        <f>IF(E375&lt;P5TH,"X",IF(E375&gt;P95TH,"X",""))</f>
        <v/>
      </c>
      <c r="G375">
        <f>IF(E375&lt;P5TH,P5TH,IF(E375&gt;P95TH,P95TH,E375))</f>
        <v>-1.5995189248503284E-2</v>
      </c>
      <c r="H375">
        <f t="shared" si="20"/>
        <v>9.4081250888235015</v>
      </c>
    </row>
    <row r="376" spans="1:8">
      <c r="A376" s="249">
        <v>37236</v>
      </c>
      <c r="B376" s="241">
        <v>1136.76</v>
      </c>
      <c r="C376" s="241">
        <v>13672</v>
      </c>
      <c r="D376" s="241">
        <v>-3.1700439999999999</v>
      </c>
      <c r="E376">
        <f t="shared" si="19"/>
        <v>-2.7847463190532606E-3</v>
      </c>
      <c r="F376" s="58" t="str">
        <f>IF(E376&lt;P5TH,"X",IF(E376&gt;P95TH,"X",""))</f>
        <v/>
      </c>
      <c r="G376">
        <f>IF(E376&lt;P5TH,P5TH,IF(E376&gt;P95TH,P95TH,E376))</f>
        <v>-2.7847463190532606E-3</v>
      </c>
      <c r="H376">
        <f t="shared" si="20"/>
        <v>9.523105224795426</v>
      </c>
    </row>
    <row r="377" spans="1:8">
      <c r="A377" s="249">
        <v>37237</v>
      </c>
      <c r="B377" s="241">
        <v>1137.07</v>
      </c>
      <c r="C377" s="241">
        <v>14497</v>
      </c>
      <c r="D377" s="241">
        <v>0.3099365</v>
      </c>
      <c r="E377">
        <f t="shared" si="19"/>
        <v>2.7266770332039523E-4</v>
      </c>
      <c r="F377" s="58" t="str">
        <f>IF(E377&lt;P5TH,"X",IF(E377&gt;P95TH,"X",""))</f>
        <v/>
      </c>
      <c r="G377">
        <f>IF(E377&lt;P5TH,P5TH,IF(E377&gt;P95TH,P95TH,E377))</f>
        <v>2.7266770332039523E-4</v>
      </c>
      <c r="H377">
        <f t="shared" si="20"/>
        <v>9.5816970104508972</v>
      </c>
    </row>
    <row r="378" spans="1:8">
      <c r="A378" s="249">
        <v>37238</v>
      </c>
      <c r="B378" s="241">
        <v>1119.3800000000001</v>
      </c>
      <c r="C378" s="241">
        <v>15115</v>
      </c>
      <c r="D378" s="241">
        <v>-17.68994</v>
      </c>
      <c r="E378">
        <f t="shared" si="19"/>
        <v>-1.5679817795427452E-2</v>
      </c>
      <c r="F378" s="58" t="str">
        <f>IF(E378&lt;P5TH,"X",IF(E378&gt;P95TH,"X",""))</f>
        <v/>
      </c>
      <c r="G378">
        <f>IF(E378&lt;P5TH,P5TH,IF(E378&gt;P95TH,P95TH,E378))</f>
        <v>-1.5679817795427452E-2</v>
      </c>
      <c r="H378">
        <f t="shared" si="20"/>
        <v>9.6234429072135583</v>
      </c>
    </row>
    <row r="379" spans="1:8">
      <c r="A379" s="249">
        <v>37239</v>
      </c>
      <c r="B379" s="241">
        <v>1123.0899999999999</v>
      </c>
      <c r="C379" s="241">
        <v>13068</v>
      </c>
      <c r="D379" s="241">
        <v>3.7099609999999998</v>
      </c>
      <c r="E379">
        <f t="shared" si="19"/>
        <v>3.3088544193820481E-3</v>
      </c>
      <c r="F379" s="58" t="str">
        <f>IF(E379&lt;P5TH,"X",IF(E379&gt;P95TH,"X",""))</f>
        <v/>
      </c>
      <c r="G379">
        <f>IF(E379&lt;P5TH,P5TH,IF(E379&gt;P95TH,P95TH,E379))</f>
        <v>3.3088544193820481E-3</v>
      </c>
      <c r="H379">
        <f t="shared" si="20"/>
        <v>9.4779217727209613</v>
      </c>
    </row>
    <row r="380" spans="1:8">
      <c r="A380" s="249">
        <v>37242</v>
      </c>
      <c r="B380" s="241">
        <v>1134.3599999999999</v>
      </c>
      <c r="C380" s="241">
        <v>12604</v>
      </c>
      <c r="D380" s="241">
        <v>11.270020000000001</v>
      </c>
      <c r="E380">
        <f t="shared" si="19"/>
        <v>9.984800222574565E-3</v>
      </c>
      <c r="F380" s="58" t="str">
        <f>IF(E380&lt;P5TH,"X",IF(E380&gt;P95TH,"X",""))</f>
        <v/>
      </c>
      <c r="G380">
        <f>IF(E380&lt;P5TH,P5TH,IF(E380&gt;P95TH,P95TH,E380))</f>
        <v>9.984800222574565E-3</v>
      </c>
      <c r="H380">
        <f t="shared" si="20"/>
        <v>9.4417695028771647</v>
      </c>
    </row>
    <row r="381" spans="1:8">
      <c r="A381" s="249">
        <v>37243</v>
      </c>
      <c r="B381" s="241">
        <v>1142.92</v>
      </c>
      <c r="C381" s="241">
        <v>13540</v>
      </c>
      <c r="D381" s="241">
        <v>8.5600590000000008</v>
      </c>
      <c r="E381">
        <f t="shared" si="19"/>
        <v>7.5177758689220229E-3</v>
      </c>
      <c r="F381" s="58" t="str">
        <f>IF(E381&lt;P5TH,"X",IF(E381&gt;P95TH,"X",""))</f>
        <v/>
      </c>
      <c r="G381">
        <f>IF(E381&lt;P5TH,P5TH,IF(E381&gt;P95TH,P95TH,E381))</f>
        <v>7.5177758689220229E-3</v>
      </c>
      <c r="H381">
        <f t="shared" si="20"/>
        <v>9.5134035464662663</v>
      </c>
    </row>
    <row r="382" spans="1:8">
      <c r="A382" s="249">
        <v>37244</v>
      </c>
      <c r="B382" s="241">
        <v>1149.56</v>
      </c>
      <c r="C382" s="241">
        <v>14849</v>
      </c>
      <c r="D382" s="241">
        <v>6.640015</v>
      </c>
      <c r="E382">
        <f t="shared" si="19"/>
        <v>5.7928693540460945E-3</v>
      </c>
      <c r="F382" s="58" t="str">
        <f>IF(E382&lt;P5TH,"X",IF(E382&gt;P95TH,"X",""))</f>
        <v/>
      </c>
      <c r="G382">
        <f>IF(E382&lt;P5TH,P5TH,IF(E382&gt;P95TH,P95TH,E382))</f>
        <v>5.7928693540460945E-3</v>
      </c>
      <c r="H382">
        <f t="shared" si="20"/>
        <v>9.6056878018960621</v>
      </c>
    </row>
    <row r="383" spans="1:8">
      <c r="A383" s="249">
        <v>37245</v>
      </c>
      <c r="B383" s="241">
        <v>1139.93</v>
      </c>
      <c r="C383" s="241">
        <v>14905</v>
      </c>
      <c r="D383" s="241">
        <v>-9.6300050000000006</v>
      </c>
      <c r="E383">
        <f t="shared" si="19"/>
        <v>-8.4124034537646081E-3</v>
      </c>
      <c r="F383" s="58" t="str">
        <f>IF(E383&lt;P5TH,"X",IF(E383&gt;P95TH,"X",""))</f>
        <v/>
      </c>
      <c r="G383">
        <f>IF(E383&lt;P5TH,P5TH,IF(E383&gt;P95TH,P95TH,E383))</f>
        <v>-8.4124034537646081E-3</v>
      </c>
      <c r="H383">
        <f t="shared" si="20"/>
        <v>9.6094520061121713</v>
      </c>
    </row>
    <row r="384" spans="1:8">
      <c r="A384" s="249">
        <v>37246</v>
      </c>
      <c r="B384" s="241">
        <v>1144.8900000000001</v>
      </c>
      <c r="C384" s="241">
        <v>16940</v>
      </c>
      <c r="D384" s="241">
        <v>4.9599609999999998</v>
      </c>
      <c r="E384">
        <f t="shared" si="19"/>
        <v>4.3417055098423007E-3</v>
      </c>
      <c r="F384" s="58" t="str">
        <f>IF(E384&lt;P5TH,"X",IF(E384&gt;P95TH,"X",""))</f>
        <v/>
      </c>
      <c r="G384">
        <f>IF(E384&lt;P5TH,P5TH,IF(E384&gt;P95TH,P95TH,E384))</f>
        <v>4.3417055098423007E-3</v>
      </c>
      <c r="H384">
        <f t="shared" si="20"/>
        <v>9.7374329682060452</v>
      </c>
    </row>
    <row r="385" spans="1:8">
      <c r="A385" s="249">
        <v>37249</v>
      </c>
      <c r="B385" s="241">
        <v>1144.6500000000001</v>
      </c>
      <c r="C385" s="241">
        <v>4396.7</v>
      </c>
      <c r="D385" s="241">
        <v>-0.23999019999999999</v>
      </c>
      <c r="E385">
        <f t="shared" si="19"/>
        <v>-2.0964910058711593E-4</v>
      </c>
      <c r="F385" s="58" t="str">
        <f>IF(E385&lt;P5TH,"X",IF(E385&gt;P95TH,"X",""))</f>
        <v/>
      </c>
      <c r="G385">
        <f>IF(E385&lt;P5TH,P5TH,IF(E385&gt;P95TH,P95TH,E385))</f>
        <v>-2.0964910058711593E-4</v>
      </c>
      <c r="H385">
        <f t="shared" si="20"/>
        <v>8.3886095385156487</v>
      </c>
    </row>
    <row r="386" spans="1:8">
      <c r="A386" s="249">
        <v>37251</v>
      </c>
      <c r="B386" s="241">
        <v>1149.3699999999999</v>
      </c>
      <c r="C386" s="241">
        <v>7911</v>
      </c>
      <c r="D386" s="241">
        <v>4.7199710000000001</v>
      </c>
      <c r="E386">
        <f t="shared" si="19"/>
        <v>4.1150527550505933E-3</v>
      </c>
      <c r="F386" s="58" t="str">
        <f>IF(E386&lt;P5TH,"X",IF(E386&gt;P95TH,"X",""))</f>
        <v/>
      </c>
      <c r="G386">
        <f>IF(E386&lt;P5TH,P5TH,IF(E386&gt;P95TH,P95TH,E386))</f>
        <v>4.1150527550505933E-3</v>
      </c>
      <c r="H386">
        <f t="shared" si="20"/>
        <v>8.9760094750213959</v>
      </c>
    </row>
    <row r="387" spans="1:8">
      <c r="A387" s="249">
        <v>37252</v>
      </c>
      <c r="B387" s="241">
        <v>1157.1300000000001</v>
      </c>
      <c r="C387" s="241">
        <v>8763</v>
      </c>
      <c r="D387" s="241">
        <v>7.7600100000000003</v>
      </c>
      <c r="E387">
        <f t="shared" si="19"/>
        <v>6.7288352735743731E-3</v>
      </c>
      <c r="F387" s="58" t="str">
        <f>IF(E387&lt;P5TH,"X",IF(E387&gt;P95TH,"X",""))</f>
        <v/>
      </c>
      <c r="G387">
        <f>IF(E387&lt;P5TH,P5TH,IF(E387&gt;P95TH,P95TH,E387))</f>
        <v>6.7288352735743731E-3</v>
      </c>
      <c r="H387">
        <f t="shared" si="20"/>
        <v>9.07829359105585</v>
      </c>
    </row>
    <row r="388" spans="1:8">
      <c r="A388" s="249">
        <v>37253</v>
      </c>
      <c r="B388" s="241">
        <v>1161.02</v>
      </c>
      <c r="C388" s="241">
        <v>9174</v>
      </c>
      <c r="D388" s="241">
        <v>3.890015</v>
      </c>
      <c r="E388">
        <f t="shared" si="19"/>
        <v>3.3561276459939189E-3</v>
      </c>
      <c r="F388" s="58" t="str">
        <f>IF(E388&lt;P5TH,"X",IF(E388&gt;P95TH,"X",""))</f>
        <v/>
      </c>
      <c r="G388">
        <f>IF(E388&lt;P5TH,P5TH,IF(E388&gt;P95TH,P95TH,E388))</f>
        <v>3.3561276459939189E-3</v>
      </c>
      <c r="H388">
        <f t="shared" si="20"/>
        <v>9.1241286751571167</v>
      </c>
    </row>
    <row r="389" spans="1:8">
      <c r="A389" s="249">
        <v>37256</v>
      </c>
      <c r="B389" s="241">
        <v>1148.08</v>
      </c>
      <c r="C389" s="241">
        <v>9436</v>
      </c>
      <c r="D389" s="241">
        <v>-12.940060000000001</v>
      </c>
      <c r="E389">
        <f t="shared" si="19"/>
        <v>-1.1207947215694626E-2</v>
      </c>
      <c r="F389" s="58" t="str">
        <f>IF(E389&lt;P5TH,"X",IF(E389&gt;P95TH,"X",""))</f>
        <v/>
      </c>
      <c r="G389">
        <f>IF(E389&lt;P5TH,P5TH,IF(E389&gt;P95TH,P95TH,E389))</f>
        <v>-1.1207947215694626E-2</v>
      </c>
      <c r="H389">
        <f t="shared" si="20"/>
        <v>9.1522874405275658</v>
      </c>
    </row>
  </sheetData>
  <autoFilter ref="A104:E104"/>
  <sortState ref="AF6:AI20">
    <sortCondition ref="AG6:AG20"/>
  </sortState>
  <dataConsolidate/>
  <mergeCells count="1">
    <mergeCell ref="A66:A67"/>
  </mergeCells>
  <conditionalFormatting sqref="AA6:AA20">
    <cfRule type="colorScale" priority="2">
      <colorScale>
        <cfvo type="min"/>
        <cfvo type="max"/>
        <color rgb="FF63BE7B"/>
        <color rgb="FFFFEF9C"/>
      </colorScale>
    </cfRule>
  </conditionalFormatting>
  <conditionalFormatting sqref="AF6:AF20">
    <cfRule type="colorScale" priority="1">
      <colorScale>
        <cfvo type="min"/>
        <cfvo type="max"/>
        <color rgb="FF63BE7B"/>
        <color rgb="FFFFEF9C"/>
      </colorScale>
    </cfRule>
  </conditionalFormatting>
  <hyperlinks>
    <hyperlink ref="B37" r:id="rId1"/>
  </hyperlinks>
  <pageMargins left="0.7" right="0.7" top="0.75" bottom="0.75" header="0.3" footer="0.3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2:W67"/>
  <sheetViews>
    <sheetView showGridLines="0" zoomScale="145" zoomScaleNormal="145" workbookViewId="0">
      <selection activeCell="B5" sqref="B5"/>
    </sheetView>
  </sheetViews>
  <sheetFormatPr defaultRowHeight="15"/>
  <cols>
    <col min="2" max="2" width="19.5703125" customWidth="1"/>
    <col min="3" max="3" width="9.28515625" bestFit="1" customWidth="1"/>
    <col min="6" max="6" width="7" customWidth="1"/>
    <col min="7" max="7" width="19.85546875" bestFit="1" customWidth="1"/>
    <col min="11" max="11" width="15" bestFit="1" customWidth="1"/>
    <col min="12" max="12" width="19.85546875" bestFit="1" customWidth="1"/>
    <col min="13" max="13" width="12.85546875" bestFit="1" customWidth="1"/>
    <col min="14" max="14" width="19.85546875" bestFit="1" customWidth="1"/>
    <col min="15" max="15" width="12.28515625" bestFit="1" customWidth="1"/>
    <col min="16" max="16" width="17" bestFit="1" customWidth="1"/>
    <col min="17" max="17" width="18.7109375" bestFit="1" customWidth="1"/>
    <col min="18" max="18" width="13.7109375" bestFit="1" customWidth="1"/>
    <col min="19" max="19" width="14.7109375" bestFit="1" customWidth="1"/>
    <col min="20" max="20" width="16.5703125" bestFit="1" customWidth="1"/>
    <col min="21" max="21" width="13.7109375" bestFit="1" customWidth="1"/>
    <col min="22" max="22" width="14.7109375" bestFit="1" customWidth="1"/>
    <col min="23" max="23" width="16.5703125" bestFit="1" customWidth="1"/>
  </cols>
  <sheetData>
    <row r="2" spans="1:23">
      <c r="B2" s="305"/>
      <c r="C2" s="411" t="s">
        <v>760</v>
      </c>
      <c r="D2" s="411"/>
      <c r="E2" s="411"/>
      <c r="F2" s="411"/>
    </row>
    <row r="3" spans="1:23" ht="29.25" thickBot="1">
      <c r="B3" s="306"/>
      <c r="C3" s="306" t="s">
        <v>761</v>
      </c>
      <c r="D3" s="306" t="s">
        <v>762</v>
      </c>
      <c r="E3" s="306" t="s">
        <v>763</v>
      </c>
      <c r="F3" s="128"/>
      <c r="O3" s="415" t="s">
        <v>830</v>
      </c>
      <c r="P3" s="415"/>
      <c r="Q3" s="415"/>
      <c r="R3" s="406" t="s">
        <v>831</v>
      </c>
      <c r="S3" s="406"/>
      <c r="T3" s="406"/>
      <c r="U3" s="407" t="s">
        <v>832</v>
      </c>
      <c r="V3" s="407"/>
      <c r="W3" s="407"/>
    </row>
    <row r="4" spans="1:23" ht="33.75" customHeight="1">
      <c r="B4" s="307"/>
      <c r="C4" s="308" t="s">
        <v>764</v>
      </c>
      <c r="D4" s="308" t="s">
        <v>765</v>
      </c>
      <c r="E4" s="308" t="s">
        <v>766</v>
      </c>
      <c r="F4" s="309"/>
      <c r="H4" s="460" t="s">
        <v>862</v>
      </c>
      <c r="L4" s="310" t="s">
        <v>767</v>
      </c>
      <c r="M4" s="311" t="s">
        <v>339</v>
      </c>
      <c r="N4" s="311" t="s">
        <v>768</v>
      </c>
      <c r="O4" s="311" t="s">
        <v>769</v>
      </c>
      <c r="P4" s="311" t="s">
        <v>770</v>
      </c>
      <c r="Q4" s="311" t="s">
        <v>771</v>
      </c>
      <c r="R4" s="311" t="str">
        <f>O4&amp;" t.stat"</f>
        <v>Intercept t.stat</v>
      </c>
      <c r="S4" s="311" t="str">
        <f t="shared" ref="S4:T4" si="0">P4&amp;" t.stat"</f>
        <v>Rmt_abs t.stat</v>
      </c>
      <c r="T4" s="311" t="str">
        <f t="shared" si="0"/>
        <v>Rmt_sqr t.stat</v>
      </c>
      <c r="U4" s="311" t="str">
        <f>O4&amp;" p.value"</f>
        <v>Intercept p.value</v>
      </c>
      <c r="V4" s="311" t="str">
        <f t="shared" ref="V4:W4" si="1">P4&amp;" p.value"</f>
        <v>Rmt_abs p.value</v>
      </c>
      <c r="W4" s="311" t="str">
        <f t="shared" si="1"/>
        <v>Rmt_sqr p.value</v>
      </c>
    </row>
    <row r="5" spans="1:23">
      <c r="A5" s="386" t="s">
        <v>860</v>
      </c>
      <c r="B5" s="312" t="str">
        <f>PROPER(N5)</f>
        <v>Australia</v>
      </c>
      <c r="C5" s="313">
        <f ca="1">ROUND(OFFSET(O$5,$H5,0,1,1),2)</f>
        <v>0.02</v>
      </c>
      <c r="D5" s="58">
        <f t="shared" ref="D5:E5" ca="1" si="2">ROUND(OFFSET(P$5,$H5,0,1,1),2)</f>
        <v>0.79</v>
      </c>
      <c r="E5" s="58">
        <f t="shared" ca="1" si="2"/>
        <v>-0.49</v>
      </c>
      <c r="F5" s="81"/>
      <c r="H5" s="385">
        <v>0</v>
      </c>
      <c r="L5" s="384">
        <v>0</v>
      </c>
      <c r="M5" s="241" t="s">
        <v>772</v>
      </c>
      <c r="N5" s="241" t="s">
        <v>773</v>
      </c>
      <c r="O5" s="315">
        <f t="array" aca="1" ref="O5:Q5" ca="1">TRANSPOSE(OFFSET($Q$23,L5,0,3,1))</f>
        <v>2.4958999999999999E-2</v>
      </c>
      <c r="P5" s="315">
        <f ca="1"/>
        <v>0.78949899999999995</v>
      </c>
      <c r="Q5" s="315">
        <f ca="1"/>
        <v>-0.49003000000000002</v>
      </c>
      <c r="R5" s="316">
        <f t="array" aca="1" ref="R5:T5" ca="1">TRANSPOSE(OFFSET($S$23,L5,0,3,1))</f>
        <v>147.94</v>
      </c>
      <c r="S5" s="316">
        <f ca="1"/>
        <v>22.97</v>
      </c>
      <c r="T5" s="317">
        <f ca="1"/>
        <v>-1.1200000000000001</v>
      </c>
      <c r="U5" s="318">
        <f t="array" aca="1" ref="U5:W5" ca="1">TRANSPOSE(OFFSET($T$23,L5,0,3,1))</f>
        <v>1E-4</v>
      </c>
      <c r="V5" s="318">
        <f ca="1"/>
        <v>1E-4</v>
      </c>
      <c r="W5" s="319">
        <f ca="1"/>
        <v>0.26429999999999998</v>
      </c>
    </row>
    <row r="6" spans="1:23">
      <c r="A6" s="387" t="s">
        <v>861</v>
      </c>
      <c r="C6" s="459" t="str">
        <f ca="1">"(" &amp; ROUND(OFFSET(R$5,$H5,0,1,1),2) &amp; ")"</f>
        <v>(147.94)</v>
      </c>
      <c r="D6" s="58" t="str">
        <f t="shared" ref="D6:E6" ca="1" si="3">"(" &amp; ROUND(OFFSET(S$5,$H5,0,1,1),2) &amp; ")"</f>
        <v>(22.97)</v>
      </c>
      <c r="E6" s="58" t="str">
        <f t="shared" ca="1" si="3"/>
        <v>(-1.12)</v>
      </c>
      <c r="F6" s="320"/>
      <c r="H6" s="133"/>
      <c r="L6" s="314">
        <v>3</v>
      </c>
      <c r="M6" s="241" t="s">
        <v>774</v>
      </c>
      <c r="N6" s="241" t="s">
        <v>775</v>
      </c>
      <c r="O6" s="315">
        <f t="array" aca="1" ref="O6:Q6" ca="1">TRANSPOSE(OFFSET($Q$23,L6,0,3,1))</f>
        <v>1.9133000000000001E-2</v>
      </c>
      <c r="P6" s="315">
        <f ca="1"/>
        <v>0.60507</v>
      </c>
      <c r="Q6" s="315">
        <f ca="1"/>
        <v>-0.40151999999999999</v>
      </c>
      <c r="R6" s="316">
        <f t="array" aca="1" ref="R6:T6" ca="1">TRANSPOSE(OFFSET($S$23,L6,0,3,1))</f>
        <v>116.06</v>
      </c>
      <c r="S6" s="316">
        <f ca="1"/>
        <v>20.62</v>
      </c>
      <c r="T6" s="317">
        <f ca="1"/>
        <v>-0.78</v>
      </c>
      <c r="U6" s="318">
        <f t="array" aca="1" ref="U6:W6" ca="1">TRANSPOSE(OFFSET($T$23,L6,0,3,1))</f>
        <v>1E-4</v>
      </c>
      <c r="V6" s="318">
        <f ca="1"/>
        <v>1E-4</v>
      </c>
      <c r="W6" s="319">
        <f ca="1"/>
        <v>0.43390000000000001</v>
      </c>
    </row>
    <row r="7" spans="1:23">
      <c r="B7" s="312" t="str">
        <f>PROPER(N6)</f>
        <v>Hong Kong</v>
      </c>
      <c r="C7" s="313">
        <f ca="1">ROUND(OFFSET(O$5,$H7,0,1,1),2)</f>
        <v>0.02</v>
      </c>
      <c r="D7" s="58">
        <f t="shared" ref="D7" ca="1" si="4">ROUND(OFFSET(P$5,$H7,0,1,1),2)</f>
        <v>0.61</v>
      </c>
      <c r="E7" s="58">
        <f t="shared" ref="E7" ca="1" si="5">ROUND(OFFSET(Q$5,$H7,0,1,1),2)</f>
        <v>-0.4</v>
      </c>
      <c r="H7" s="385">
        <v>1</v>
      </c>
      <c r="L7" s="321">
        <v>6</v>
      </c>
      <c r="M7" s="241" t="s">
        <v>776</v>
      </c>
      <c r="N7" s="241" t="s">
        <v>777</v>
      </c>
      <c r="O7" s="315">
        <f t="array" aca="1" ref="O7:Q7" ca="1">TRANSPOSE(OFFSET($Q$23,L7,0,3,1))</f>
        <v>1.5192000000000001E-2</v>
      </c>
      <c r="P7" s="315">
        <f ca="1"/>
        <v>0.88514000000000004</v>
      </c>
      <c r="Q7" s="315">
        <f ca="1"/>
        <v>-1.5566599999999999</v>
      </c>
      <c r="R7" s="316">
        <f t="array" aca="1" ref="R7:T7" ca="1">TRANSPOSE(OFFSET($S$23,L7,0,3,1))</f>
        <v>81.3</v>
      </c>
      <c r="S7" s="316">
        <f ca="1"/>
        <v>23.41</v>
      </c>
      <c r="T7" s="317">
        <f ca="1"/>
        <v>-1.25</v>
      </c>
      <c r="U7" s="318">
        <f t="array" aca="1" ref="U7:W7" ca="1">TRANSPOSE(OFFSET($T$23,L7,0,3,1))</f>
        <v>1E-4</v>
      </c>
      <c r="V7" s="318">
        <f ca="1"/>
        <v>1E-4</v>
      </c>
      <c r="W7" s="319">
        <f ca="1"/>
        <v>0.21129999999999999</v>
      </c>
    </row>
    <row r="8" spans="1:23">
      <c r="C8" s="459" t="str">
        <f ca="1">"(" &amp; ROUND(OFFSET(R$5,$H7,0,1,1),2) &amp; ")"</f>
        <v>(116.06)</v>
      </c>
      <c r="D8" s="58" t="str">
        <f t="shared" ref="D8" ca="1" si="6">"(" &amp; ROUND(OFFSET(S$5,$H7,0,1,1),2) &amp; ")"</f>
        <v>(20.62)</v>
      </c>
      <c r="E8" s="58" t="str">
        <f t="shared" ref="E8" ca="1" si="7">"(" &amp; ROUND(OFFSET(T$5,$H7,0,1,1),2) &amp; ")"</f>
        <v>(-0.78)</v>
      </c>
      <c r="H8" s="133"/>
      <c r="L8" s="314">
        <v>9</v>
      </c>
      <c r="M8" s="241" t="s">
        <v>778</v>
      </c>
      <c r="N8" s="241" t="s">
        <v>779</v>
      </c>
      <c r="O8" s="315">
        <f t="array" aca="1" ref="O8:Q8" ca="1">TRANSPOSE(OFFSET($Q$23,L8,0,3,1))</f>
        <v>1.6191000000000001E-2</v>
      </c>
      <c r="P8" s="315">
        <f ca="1"/>
        <v>0.56821500000000003</v>
      </c>
      <c r="Q8" s="315">
        <f ca="1"/>
        <v>-2.09137</v>
      </c>
      <c r="R8" s="316">
        <f t="array" aca="1" ref="R8:T8" ca="1">TRANSPOSE(OFFSET($S$23,L8,0,3,1))</f>
        <v>105.68</v>
      </c>
      <c r="S8" s="316">
        <f ca="1"/>
        <v>20.05</v>
      </c>
      <c r="T8" s="317">
        <f ca="1"/>
        <v>-3.86</v>
      </c>
      <c r="U8" s="318">
        <f t="array" aca="1" ref="U8:W8" ca="1">TRANSPOSE(OFFSET($T$23,L8,0,3,1))</f>
        <v>1E-4</v>
      </c>
      <c r="V8" s="318">
        <f ca="1"/>
        <v>1E-4</v>
      </c>
      <c r="W8" s="319">
        <f ca="1"/>
        <v>1E-4</v>
      </c>
    </row>
    <row r="9" spans="1:23">
      <c r="B9" s="312" t="str">
        <f>PROPER(N7)</f>
        <v>Indonesia</v>
      </c>
      <c r="C9" s="128"/>
      <c r="D9" s="128"/>
      <c r="E9" s="128"/>
      <c r="H9" s="385">
        <v>2</v>
      </c>
      <c r="L9" s="314">
        <v>12</v>
      </c>
      <c r="M9" s="241" t="s">
        <v>780</v>
      </c>
      <c r="N9" s="241" t="s">
        <v>781</v>
      </c>
      <c r="O9" s="315">
        <f t="array" aca="1" ref="O9:Q9" ca="1">TRANSPOSE(OFFSET($Q$23,L9,0,3,1))</f>
        <v>1.6711E-2</v>
      </c>
      <c r="P9" s="315">
        <f ca="1"/>
        <v>0.48944199999999999</v>
      </c>
      <c r="Q9" s="315">
        <f ca="1"/>
        <v>-1.82806</v>
      </c>
      <c r="R9" s="316">
        <f t="array" aca="1" ref="R9:T9" ca="1">TRANSPOSE(OFFSET($S$23,L9,0,3,1))</f>
        <v>81.150000000000006</v>
      </c>
      <c r="S9" s="316">
        <f ca="1"/>
        <v>15.41</v>
      </c>
      <c r="T9" s="317">
        <f ca="1"/>
        <v>-3.52</v>
      </c>
      <c r="U9" s="318">
        <f t="array" aca="1" ref="U9:W9" ca="1">TRANSPOSE(OFFSET($T$23,L9,0,3,1))</f>
        <v>1E-4</v>
      </c>
      <c r="V9" s="318">
        <f ca="1"/>
        <v>1E-4</v>
      </c>
      <c r="W9" s="319">
        <f ca="1"/>
        <v>4.0000000000000002E-4</v>
      </c>
    </row>
    <row r="10" spans="1:23">
      <c r="H10" s="133"/>
      <c r="L10" s="321">
        <v>15</v>
      </c>
      <c r="M10" s="241" t="s">
        <v>782</v>
      </c>
      <c r="N10" s="241" t="s">
        <v>783</v>
      </c>
      <c r="O10" s="315">
        <f t="array" aca="1" ref="O10:Q10" ca="1">TRANSPOSE(OFFSET($Q$23,L10,0,3,1))</f>
        <v>1.0883E-2</v>
      </c>
      <c r="P10" s="315">
        <f ca="1"/>
        <v>0.88584700000000005</v>
      </c>
      <c r="Q10" s="315">
        <f ca="1"/>
        <v>11.55646</v>
      </c>
      <c r="R10" s="316">
        <f t="array" aca="1" ref="R10:T10" ca="1">TRANSPOSE(OFFSET($S$23,L10,0,3,1))</f>
        <v>49.63</v>
      </c>
      <c r="S10" s="316">
        <f ca="1"/>
        <v>9.52</v>
      </c>
      <c r="T10" s="317">
        <f ca="1"/>
        <v>1.87</v>
      </c>
      <c r="U10" s="318">
        <f t="array" aca="1" ref="U10:W10" ca="1">TRANSPOSE(OFFSET($T$23,L10,0,3,1))</f>
        <v>1E-4</v>
      </c>
      <c r="V10" s="318">
        <f ca="1"/>
        <v>1E-4</v>
      </c>
      <c r="W10" s="319">
        <f ca="1"/>
        <v>6.1699999999999998E-2</v>
      </c>
    </row>
    <row r="11" spans="1:23">
      <c r="B11" s="312" t="str">
        <f>PROPER(N8)</f>
        <v>Malaysia</v>
      </c>
      <c r="C11" s="128"/>
      <c r="D11" s="128"/>
      <c r="E11" s="128"/>
      <c r="H11" s="385">
        <v>3</v>
      </c>
      <c r="L11" s="314">
        <v>18</v>
      </c>
      <c r="M11" s="241" t="s">
        <v>29</v>
      </c>
      <c r="N11" s="241" t="s">
        <v>784</v>
      </c>
      <c r="O11" s="315">
        <f t="array" aca="1" ref="O11:Q11" ca="1">TRANSPOSE(OFFSET($Q$23,L11,0,3,1))</f>
        <v>1.3308E-2</v>
      </c>
      <c r="P11" s="315">
        <f ca="1"/>
        <v>1.004653</v>
      </c>
      <c r="Q11" s="315">
        <f ca="1"/>
        <v>-2.1981600000000001</v>
      </c>
      <c r="R11" s="316">
        <f t="array" aca="1" ref="R11:T11" ca="1">TRANSPOSE(OFFSET($S$23,L11,0,3,1))</f>
        <v>70.900000000000006</v>
      </c>
      <c r="S11" s="316">
        <f ca="1"/>
        <v>31.23</v>
      </c>
      <c r="T11" s="317">
        <f ca="1"/>
        <v>-2.41</v>
      </c>
      <c r="U11" s="318">
        <f t="array" aca="1" ref="U11:W11" ca="1">TRANSPOSE(OFFSET($T$23,L11,0,3,1))</f>
        <v>1E-4</v>
      </c>
      <c r="V11" s="318">
        <f ca="1"/>
        <v>1E-4</v>
      </c>
      <c r="W11" s="319">
        <f ca="1"/>
        <v>1.5800000000000002E-2</v>
      </c>
    </row>
    <row r="12" spans="1:23">
      <c r="H12" s="133"/>
      <c r="L12" s="314">
        <v>21</v>
      </c>
      <c r="M12" s="241" t="s">
        <v>785</v>
      </c>
      <c r="N12" s="241" t="s">
        <v>786</v>
      </c>
      <c r="O12" s="315">
        <f t="array" aca="1" ref="O12:Q12" ca="1">TRANSPOSE(OFFSET($Q$23,L12,0,3,1))</f>
        <v>1.8814000000000001E-2</v>
      </c>
      <c r="P12" s="315">
        <f ca="1"/>
        <v>0.76046199999999997</v>
      </c>
      <c r="Q12" s="315">
        <f ca="1"/>
        <v>-2.35975</v>
      </c>
      <c r="R12" s="316">
        <f t="array" aca="1" ref="R12:T12" ca="1">TRANSPOSE(OFFSET($S$23,L12,0,3,1))</f>
        <v>92.83</v>
      </c>
      <c r="S12" s="316">
        <f ca="1"/>
        <v>17.260000000000002</v>
      </c>
      <c r="T12" s="317">
        <f ca="1"/>
        <v>-1.68</v>
      </c>
      <c r="U12" s="318">
        <f t="array" aca="1" ref="U12:W12" ca="1">TRANSPOSE(OFFSET($T$23,L12,0,3,1))</f>
        <v>1E-4</v>
      </c>
      <c r="V12" s="318">
        <f ca="1"/>
        <v>1E-4</v>
      </c>
      <c r="W12" s="319">
        <f ca="1"/>
        <v>9.3399999999999997E-2</v>
      </c>
    </row>
    <row r="13" spans="1:23">
      <c r="B13" s="312" t="str">
        <f>PROPER(N9)</f>
        <v>Korea</v>
      </c>
      <c r="C13" s="128"/>
      <c r="D13" s="128"/>
      <c r="E13" s="128"/>
      <c r="H13" s="385">
        <v>4</v>
      </c>
      <c r="L13" s="321">
        <v>24</v>
      </c>
      <c r="M13" s="241" t="s">
        <v>787</v>
      </c>
      <c r="N13" s="241" t="s">
        <v>788</v>
      </c>
      <c r="O13" s="315">
        <f t="array" aca="1" ref="O13:Q13" ca="1">TRANSPOSE(OFFSET($Q$23,L13,0,3,1))</f>
        <v>1.2456E-2</v>
      </c>
      <c r="P13" s="315">
        <f ca="1"/>
        <v>0.227883</v>
      </c>
      <c r="Q13" s="315">
        <f ca="1"/>
        <v>-0.60828000000000004</v>
      </c>
      <c r="R13" s="316">
        <f t="array" aca="1" ref="R13:T13" ca="1">TRANSPOSE(OFFSET($S$23,L13,0,3,1))</f>
        <v>59.03</v>
      </c>
      <c r="S13" s="316">
        <f ca="1"/>
        <v>10.29</v>
      </c>
      <c r="T13" s="317">
        <f ca="1"/>
        <v>-1.35</v>
      </c>
      <c r="U13" s="318">
        <f t="array" aca="1" ref="U13:W13" ca="1">TRANSPOSE(OFFSET($T$23,L13,0,3,1))</f>
        <v>1E-4</v>
      </c>
      <c r="V13" s="318">
        <f ca="1"/>
        <v>1E-4</v>
      </c>
      <c r="W13" s="319">
        <f ca="1"/>
        <v>0.17710000000000001</v>
      </c>
    </row>
    <row r="14" spans="1:23">
      <c r="L14" s="314">
        <v>27</v>
      </c>
      <c r="M14" s="241" t="s">
        <v>694</v>
      </c>
      <c r="N14" s="241" t="s">
        <v>789</v>
      </c>
      <c r="O14" s="315">
        <f t="array" aca="1" ref="O14:Q14" ca="1">TRANSPOSE(OFFSET($Q$23,L14,0,3,1))</f>
        <v>1.3408E-2</v>
      </c>
      <c r="P14" s="315">
        <f ca="1"/>
        <v>0.58486700000000003</v>
      </c>
      <c r="Q14" s="315">
        <f ca="1"/>
        <v>0.24437700000000001</v>
      </c>
      <c r="R14" s="316">
        <f t="array" aca="1" ref="R14:T14" ca="1">TRANSPOSE(OFFSET($S$23,L14,0,3,1))</f>
        <v>93.18</v>
      </c>
      <c r="S14" s="316">
        <f ca="1"/>
        <v>22.09</v>
      </c>
      <c r="T14" s="317">
        <f ca="1"/>
        <v>0.38</v>
      </c>
      <c r="U14" s="318">
        <f t="array" aca="1" ref="U14:W14" ca="1">TRANSPOSE(OFFSET($T$23,L14,0,3,1))</f>
        <v>1E-4</v>
      </c>
      <c r="V14" s="318">
        <f ca="1"/>
        <v>1E-4</v>
      </c>
      <c r="W14" s="319">
        <f ca="1"/>
        <v>0.70379999999999998</v>
      </c>
    </row>
    <row r="15" spans="1:23">
      <c r="B15" s="312" t="str">
        <f>PROPER(N10)</f>
        <v>New Zealand</v>
      </c>
      <c r="C15" s="128"/>
      <c r="D15" s="128"/>
      <c r="E15" s="128"/>
      <c r="H15" s="385">
        <v>5</v>
      </c>
      <c r="L15" s="314">
        <v>30</v>
      </c>
      <c r="M15" s="241" t="s">
        <v>790</v>
      </c>
      <c r="N15" s="241" t="s">
        <v>791</v>
      </c>
      <c r="O15" s="315">
        <f t="array" aca="1" ref="O15:Q15" ca="1">TRANSPOSE(OFFSET($Q$23,L15,0,3,1))</f>
        <v>1.3341E-2</v>
      </c>
      <c r="P15" s="315">
        <f ca="1"/>
        <v>0.44392700000000002</v>
      </c>
      <c r="Q15" s="315">
        <f ca="1"/>
        <v>-5.1058000000000003</v>
      </c>
      <c r="R15" s="316">
        <f t="array" aca="1" ref="R15:T15" ca="1">TRANSPOSE(OFFSET($S$23,L15,0,3,1))</f>
        <v>61.93</v>
      </c>
      <c r="S15" s="316">
        <f ca="1"/>
        <v>11.82</v>
      </c>
      <c r="T15" s="317">
        <f ca="1"/>
        <v>-4.79</v>
      </c>
      <c r="U15" s="318">
        <f t="array" aca="1" ref="U15:W15" ca="1">TRANSPOSE(OFFSET($T$23,L15,0,3,1))</f>
        <v>1E-4</v>
      </c>
      <c r="V15" s="318">
        <f ca="1"/>
        <v>1E-4</v>
      </c>
      <c r="W15" s="319">
        <f ca="1"/>
        <v>1E-4</v>
      </c>
    </row>
    <row r="16" spans="1:23">
      <c r="H16" s="133"/>
      <c r="L16" s="321">
        <v>33</v>
      </c>
      <c r="M16" s="241" t="s">
        <v>792</v>
      </c>
      <c r="N16" s="241" t="s">
        <v>793</v>
      </c>
      <c r="O16" s="315">
        <f t="array" aca="1" ref="O16:Q16" ca="1">TRANSPOSE(OFFSET($Q$23,L16,0,3,1))</f>
        <v>1.3719E-2</v>
      </c>
      <c r="P16" s="315">
        <f ca="1"/>
        <v>3.3204999999999998E-2</v>
      </c>
      <c r="Q16" s="315">
        <f ca="1"/>
        <v>1.4471369999999999</v>
      </c>
      <c r="R16" s="316">
        <f t="array" aca="1" ref="R16:T16" ca="1">TRANSPOSE(OFFSET($S$23,L16,0,3,1))</f>
        <v>12.41</v>
      </c>
      <c r="S16" s="316">
        <f ca="1"/>
        <v>0.15</v>
      </c>
      <c r="T16" s="317">
        <f ca="1"/>
        <v>0.26</v>
      </c>
      <c r="U16" s="318">
        <f t="array" aca="1" ref="U16:W16" ca="1">TRANSPOSE(OFFSET($T$23,L16,0,3,1))</f>
        <v>1E-4</v>
      </c>
      <c r="V16" s="318">
        <f ca="1"/>
        <v>0.88019999999999998</v>
      </c>
      <c r="W16" s="319">
        <f ca="1"/>
        <v>0.7923</v>
      </c>
    </row>
    <row r="17" spans="2:23">
      <c r="B17" s="312" t="str">
        <f>PROPER(N11)</f>
        <v>Philipines</v>
      </c>
      <c r="C17" s="128"/>
      <c r="D17" s="128"/>
      <c r="E17" s="128"/>
      <c r="H17" s="385">
        <v>6</v>
      </c>
      <c r="L17" s="314">
        <v>36</v>
      </c>
      <c r="M17" s="241" t="s">
        <v>794</v>
      </c>
      <c r="N17" s="241" t="s">
        <v>795</v>
      </c>
      <c r="O17" s="315">
        <f t="array" aca="1" ref="O17:Q17" ca="1">TRANSPOSE(OFFSET($Q$23,L17,0,3,1))</f>
        <v>1.5264E-2</v>
      </c>
      <c r="P17" s="315">
        <f ca="1"/>
        <v>0.30503999999999998</v>
      </c>
      <c r="Q17" s="315">
        <f ca="1"/>
        <v>-0.91478999999999999</v>
      </c>
      <c r="R17" s="316">
        <f t="array" aca="1" ref="R17:T17" ca="1">TRANSPOSE(OFFSET($S$23,L17,0,3,1))</f>
        <v>101.04</v>
      </c>
      <c r="S17" s="316">
        <f ca="1"/>
        <v>22.1</v>
      </c>
      <c r="T17" s="317">
        <f ca="1"/>
        <v>-7.39</v>
      </c>
      <c r="U17" s="318">
        <f t="array" aca="1" ref="U17:W17" ca="1">TRANSPOSE(OFFSET($T$23,L17,0,3,1))</f>
        <v>1E-4</v>
      </c>
      <c r="V17" s="318">
        <f ca="1"/>
        <v>1E-4</v>
      </c>
      <c r="W17" s="319">
        <f ca="1"/>
        <v>1E-4</v>
      </c>
    </row>
    <row r="18" spans="2:23">
      <c r="H18" s="133"/>
      <c r="L18" s="321">
        <v>39</v>
      </c>
      <c r="M18" s="241" t="s">
        <v>796</v>
      </c>
      <c r="N18" s="241" t="s">
        <v>797</v>
      </c>
      <c r="O18" s="315">
        <f t="array" aca="1" ref="O18:Q18" ca="1">TRANSPOSE(OFFSET($Q$23,L18,0,3,1))</f>
        <v>1.4463E-2</v>
      </c>
      <c r="P18" s="315">
        <f ca="1"/>
        <v>0.419182</v>
      </c>
      <c r="Q18" s="315">
        <f ca="1"/>
        <v>0.239782</v>
      </c>
      <c r="R18" s="316">
        <f t="array" aca="1" ref="R18:T18" ca="1">TRANSPOSE(OFFSET($S$23,L18,0,3,1))</f>
        <v>92.16</v>
      </c>
      <c r="S18" s="316">
        <f ca="1"/>
        <v>18.149999999999999</v>
      </c>
      <c r="T18" s="317">
        <f ca="1"/>
        <v>0.91</v>
      </c>
      <c r="U18" s="318">
        <f t="array" aca="1" ref="U18:W18" ca="1">TRANSPOSE(OFFSET($T$23,L18,0,3,1))</f>
        <v>1E-4</v>
      </c>
      <c r="V18" s="318">
        <f ca="1"/>
        <v>1E-4</v>
      </c>
      <c r="W18" s="319">
        <f ca="1"/>
        <v>0.3624</v>
      </c>
    </row>
    <row r="19" spans="2:23" ht="15.75" thickBot="1">
      <c r="B19" s="312" t="str">
        <f>PROPER(N12)</f>
        <v>Singapore</v>
      </c>
      <c r="C19" s="128"/>
      <c r="D19" s="128"/>
      <c r="E19" s="128"/>
      <c r="H19" s="385">
        <v>7</v>
      </c>
      <c r="L19" s="322">
        <v>42</v>
      </c>
      <c r="M19" s="323" t="s">
        <v>798</v>
      </c>
      <c r="N19" s="323" t="s">
        <v>799</v>
      </c>
      <c r="O19" s="315">
        <f t="array" aca="1" ref="O19:Q19" ca="1">TRANSPOSE(OFFSET($Q$23,L19,0,3,1))</f>
        <v>2.1461000000000001E-2</v>
      </c>
      <c r="P19" s="315">
        <f ca="1"/>
        <v>1.1024179999999999</v>
      </c>
      <c r="Q19" s="315">
        <f ca="1"/>
        <v>-12.241400000000001</v>
      </c>
      <c r="R19" s="316">
        <f t="array" aca="1" ref="R19:T19" ca="1">TRANSPOSE(OFFSET($S$23,L19,0,3,1))</f>
        <v>83.24</v>
      </c>
      <c r="S19" s="316">
        <f ca="1"/>
        <v>13.62</v>
      </c>
      <c r="T19" s="317">
        <f ca="1"/>
        <v>-3.07</v>
      </c>
      <c r="U19" s="318">
        <f t="array" aca="1" ref="U19:W19" ca="1">TRANSPOSE(OFFSET($T$23,L19,0,3,1))</f>
        <v>1E-4</v>
      </c>
      <c r="V19" s="318">
        <f ca="1"/>
        <v>1E-4</v>
      </c>
      <c r="W19" s="319">
        <f ca="1"/>
        <v>2.0999999999999999E-3</v>
      </c>
    </row>
    <row r="20" spans="2:23" ht="15.75" thickBot="1">
      <c r="H20" s="133"/>
    </row>
    <row r="21" spans="2:23">
      <c r="B21" s="312" t="str">
        <f>PROPER(N13)</f>
        <v>China-Shanghai</v>
      </c>
      <c r="C21" s="128"/>
      <c r="D21" s="128"/>
      <c r="E21" s="128"/>
      <c r="H21" s="385">
        <v>8</v>
      </c>
      <c r="M21" s="412" t="s">
        <v>339</v>
      </c>
      <c r="N21" s="409" t="s">
        <v>768</v>
      </c>
      <c r="O21" s="409" t="s">
        <v>800</v>
      </c>
      <c r="P21" s="409" t="s">
        <v>801</v>
      </c>
      <c r="Q21" s="409" t="s">
        <v>802</v>
      </c>
      <c r="R21" s="409" t="s">
        <v>803</v>
      </c>
      <c r="S21" s="409" t="s">
        <v>804</v>
      </c>
      <c r="T21" s="324" t="s">
        <v>805</v>
      </c>
    </row>
    <row r="22" spans="2:23">
      <c r="H22" s="133"/>
      <c r="M22" s="413"/>
      <c r="N22" s="414"/>
      <c r="O22" s="410"/>
      <c r="P22" s="410"/>
      <c r="Q22" s="410"/>
      <c r="R22" s="410"/>
      <c r="S22" s="410"/>
      <c r="T22" s="325" t="s">
        <v>806</v>
      </c>
    </row>
    <row r="23" spans="2:23">
      <c r="B23" s="312" t="str">
        <f>PROPER(N14)</f>
        <v>Thailand</v>
      </c>
      <c r="C23" s="128"/>
      <c r="D23" s="128"/>
      <c r="E23" s="128"/>
      <c r="H23" s="385">
        <v>9</v>
      </c>
      <c r="M23" s="408" t="s">
        <v>772</v>
      </c>
      <c r="N23" s="408" t="s">
        <v>773</v>
      </c>
      <c r="O23" s="326" t="s">
        <v>807</v>
      </c>
      <c r="P23" s="326" t="s">
        <v>808</v>
      </c>
      <c r="Q23" s="376">
        <v>2.4958999999999999E-2</v>
      </c>
      <c r="R23" s="326">
        <v>1.6899999999999999E-4</v>
      </c>
      <c r="S23" s="379">
        <v>147.94</v>
      </c>
      <c r="T23" s="382">
        <v>1E-4</v>
      </c>
    </row>
    <row r="24" spans="2:23">
      <c r="H24" s="133"/>
      <c r="M24" s="408"/>
      <c r="N24" s="408"/>
      <c r="O24" s="326" t="s">
        <v>807</v>
      </c>
      <c r="P24" s="326" t="s">
        <v>809</v>
      </c>
      <c r="Q24" s="376">
        <v>0.78949899999999995</v>
      </c>
      <c r="R24" s="326">
        <v>3.44E-2</v>
      </c>
      <c r="S24" s="379">
        <v>22.97</v>
      </c>
      <c r="T24" s="382">
        <v>1E-4</v>
      </c>
    </row>
    <row r="25" spans="2:23">
      <c r="B25" s="312" t="str">
        <f>PROPER(N15)</f>
        <v>Taiwan</v>
      </c>
      <c r="C25" s="128"/>
      <c r="D25" s="128"/>
      <c r="E25" s="128"/>
      <c r="H25" s="385">
        <v>10</v>
      </c>
      <c r="M25" s="408"/>
      <c r="N25" s="408"/>
      <c r="O25" s="326" t="s">
        <v>807</v>
      </c>
      <c r="P25" s="326" t="s">
        <v>810</v>
      </c>
      <c r="Q25" s="377">
        <v>-0.49003000000000002</v>
      </c>
      <c r="R25" s="326">
        <v>0.43890000000000001</v>
      </c>
      <c r="S25" s="380">
        <v>-1.1200000000000001</v>
      </c>
      <c r="T25" s="382">
        <v>0.26429999999999998</v>
      </c>
    </row>
    <row r="26" spans="2:23">
      <c r="H26" s="133"/>
      <c r="M26" s="408" t="s">
        <v>774</v>
      </c>
      <c r="N26" s="408" t="s">
        <v>775</v>
      </c>
      <c r="O26" s="326" t="s">
        <v>807</v>
      </c>
      <c r="P26" s="326" t="s">
        <v>808</v>
      </c>
      <c r="Q26" s="376">
        <v>1.9133000000000001E-2</v>
      </c>
      <c r="R26" s="326">
        <v>1.65E-4</v>
      </c>
      <c r="S26" s="379">
        <v>116.06</v>
      </c>
      <c r="T26" s="382">
        <v>1E-4</v>
      </c>
    </row>
    <row r="27" spans="2:23">
      <c r="B27" s="312" t="str">
        <f>PROPER(N16)</f>
        <v>Vietnam</v>
      </c>
      <c r="C27" s="128"/>
      <c r="D27" s="128"/>
      <c r="E27" s="128"/>
      <c r="H27" s="385">
        <v>11</v>
      </c>
      <c r="M27" s="408"/>
      <c r="N27" s="408"/>
      <c r="O27" s="326" t="s">
        <v>807</v>
      </c>
      <c r="P27" s="326" t="s">
        <v>809</v>
      </c>
      <c r="Q27" s="376">
        <v>0.60507</v>
      </c>
      <c r="R27" s="326">
        <v>2.93E-2</v>
      </c>
      <c r="S27" s="379">
        <v>20.62</v>
      </c>
      <c r="T27" s="382">
        <v>1E-4</v>
      </c>
    </row>
    <row r="28" spans="2:23">
      <c r="H28" s="133"/>
      <c r="M28" s="408"/>
      <c r="N28" s="408"/>
      <c r="O28" s="326" t="s">
        <v>807</v>
      </c>
      <c r="P28" s="326" t="s">
        <v>810</v>
      </c>
      <c r="Q28" s="377">
        <v>-0.40151999999999999</v>
      </c>
      <c r="R28" s="326">
        <v>0.51300000000000001</v>
      </c>
      <c r="S28" s="380">
        <v>-0.78</v>
      </c>
      <c r="T28" s="382">
        <v>0.43390000000000001</v>
      </c>
    </row>
    <row r="29" spans="2:23">
      <c r="B29" s="312" t="str">
        <f>PROPER(N17)</f>
        <v>Turkey</v>
      </c>
      <c r="C29" s="128"/>
      <c r="D29" s="128"/>
      <c r="E29" s="128"/>
      <c r="H29" s="385">
        <v>12</v>
      </c>
      <c r="M29" s="408" t="s">
        <v>776</v>
      </c>
      <c r="N29" s="408" t="s">
        <v>777</v>
      </c>
      <c r="O29" s="326" t="s">
        <v>807</v>
      </c>
      <c r="P29" s="326" t="s">
        <v>808</v>
      </c>
      <c r="Q29" s="376">
        <v>1.5192000000000001E-2</v>
      </c>
      <c r="R29" s="326">
        <v>1.8699999999999999E-4</v>
      </c>
      <c r="S29" s="379">
        <v>81.3</v>
      </c>
      <c r="T29" s="382">
        <v>1E-4</v>
      </c>
    </row>
    <row r="30" spans="2:23">
      <c r="H30" s="133"/>
      <c r="M30" s="408"/>
      <c r="N30" s="408"/>
      <c r="O30" s="326" t="s">
        <v>807</v>
      </c>
      <c r="P30" s="326" t="s">
        <v>809</v>
      </c>
      <c r="Q30" s="376">
        <v>0.88514000000000004</v>
      </c>
      <c r="R30" s="326">
        <v>3.78E-2</v>
      </c>
      <c r="S30" s="379">
        <v>23.41</v>
      </c>
      <c r="T30" s="382">
        <v>1E-4</v>
      </c>
    </row>
    <row r="31" spans="2:23">
      <c r="B31" s="312" t="str">
        <f>PROPER(N18)</f>
        <v>Japan</v>
      </c>
      <c r="C31" s="128"/>
      <c r="D31" s="128"/>
      <c r="E31" s="128"/>
      <c r="H31" s="385">
        <v>13</v>
      </c>
      <c r="M31" s="408"/>
      <c r="N31" s="408"/>
      <c r="O31" s="326" t="s">
        <v>807</v>
      </c>
      <c r="P31" s="326" t="s">
        <v>810</v>
      </c>
      <c r="Q31" s="377">
        <v>-1.5566599999999999</v>
      </c>
      <c r="R31" s="326">
        <v>1.2450000000000001</v>
      </c>
      <c r="S31" s="380">
        <v>-1.25</v>
      </c>
      <c r="T31" s="382">
        <v>0.21129999999999999</v>
      </c>
    </row>
    <row r="32" spans="2:23">
      <c r="B32" s="128"/>
      <c r="C32" s="128"/>
      <c r="D32" s="128"/>
      <c r="E32" s="128"/>
      <c r="F32" s="128"/>
      <c r="H32" s="133"/>
      <c r="M32" s="408" t="s">
        <v>778</v>
      </c>
      <c r="N32" s="408" t="s">
        <v>779</v>
      </c>
      <c r="O32" s="326" t="s">
        <v>807</v>
      </c>
      <c r="P32" s="326" t="s">
        <v>808</v>
      </c>
      <c r="Q32" s="376">
        <v>1.6191000000000001E-2</v>
      </c>
      <c r="R32" s="326">
        <v>1.5300000000000001E-4</v>
      </c>
      <c r="S32" s="379">
        <v>105.68</v>
      </c>
      <c r="T32" s="382">
        <v>1E-4</v>
      </c>
    </row>
    <row r="33" spans="2:20">
      <c r="B33" s="312" t="str">
        <f>PROPER(N19)</f>
        <v>India</v>
      </c>
      <c r="C33" s="128"/>
      <c r="D33" s="128"/>
      <c r="E33" s="128"/>
      <c r="F33" s="128"/>
      <c r="H33" s="385">
        <v>14</v>
      </c>
      <c r="M33" s="408"/>
      <c r="N33" s="408"/>
      <c r="O33" s="326" t="s">
        <v>807</v>
      </c>
      <c r="P33" s="326" t="s">
        <v>809</v>
      </c>
      <c r="Q33" s="376">
        <v>0.56821500000000003</v>
      </c>
      <c r="R33" s="326">
        <v>2.8299999999999999E-2</v>
      </c>
      <c r="S33" s="379">
        <v>20.05</v>
      </c>
      <c r="T33" s="382">
        <v>1E-4</v>
      </c>
    </row>
    <row r="34" spans="2:20">
      <c r="B34" s="309"/>
      <c r="C34" s="309"/>
      <c r="D34" s="309"/>
      <c r="E34" s="309"/>
      <c r="F34" s="309"/>
      <c r="M34" s="408"/>
      <c r="N34" s="408"/>
      <c r="O34" s="326" t="s">
        <v>807</v>
      </c>
      <c r="P34" s="326" t="s">
        <v>810</v>
      </c>
      <c r="Q34" s="377">
        <v>-2.09137</v>
      </c>
      <c r="R34" s="326">
        <v>0.54190000000000005</v>
      </c>
      <c r="S34" s="380">
        <v>-3.86</v>
      </c>
      <c r="T34" s="382">
        <v>1E-4</v>
      </c>
    </row>
    <row r="35" spans="2:20">
      <c r="M35" s="408" t="s">
        <v>780</v>
      </c>
      <c r="N35" s="408" t="s">
        <v>781</v>
      </c>
      <c r="O35" s="326" t="s">
        <v>807</v>
      </c>
      <c r="P35" s="326" t="s">
        <v>808</v>
      </c>
      <c r="Q35" s="376">
        <v>1.6711E-2</v>
      </c>
      <c r="R35" s="326">
        <v>2.0599999999999999E-4</v>
      </c>
      <c r="S35" s="379">
        <v>81.150000000000006</v>
      </c>
      <c r="T35" s="382">
        <v>1E-4</v>
      </c>
    </row>
    <row r="36" spans="2:20">
      <c r="M36" s="408"/>
      <c r="N36" s="408"/>
      <c r="O36" s="326" t="s">
        <v>807</v>
      </c>
      <c r="P36" s="326" t="s">
        <v>809</v>
      </c>
      <c r="Q36" s="376">
        <v>0.48944199999999999</v>
      </c>
      <c r="R36" s="326">
        <v>3.1800000000000002E-2</v>
      </c>
      <c r="S36" s="379">
        <v>15.41</v>
      </c>
      <c r="T36" s="382">
        <v>1E-4</v>
      </c>
    </row>
    <row r="37" spans="2:20">
      <c r="M37" s="408"/>
      <c r="N37" s="408"/>
      <c r="O37" s="326" t="s">
        <v>807</v>
      </c>
      <c r="P37" s="326" t="s">
        <v>810</v>
      </c>
      <c r="Q37" s="377">
        <v>-1.82806</v>
      </c>
      <c r="R37" s="326">
        <v>0.51939999999999997</v>
      </c>
      <c r="S37" s="380">
        <v>-3.52</v>
      </c>
      <c r="T37" s="382">
        <v>4.0000000000000002E-4</v>
      </c>
    </row>
    <row r="38" spans="2:20">
      <c r="M38" s="408" t="s">
        <v>782</v>
      </c>
      <c r="N38" s="408" t="s">
        <v>783</v>
      </c>
      <c r="O38" s="326" t="s">
        <v>807</v>
      </c>
      <c r="P38" s="326" t="s">
        <v>808</v>
      </c>
      <c r="Q38" s="376">
        <v>1.0883E-2</v>
      </c>
      <c r="R38" s="326">
        <v>2.1900000000000001E-4</v>
      </c>
      <c r="S38" s="379">
        <v>49.63</v>
      </c>
      <c r="T38" s="382">
        <v>1E-4</v>
      </c>
    </row>
    <row r="39" spans="2:20">
      <c r="M39" s="408"/>
      <c r="N39" s="408"/>
      <c r="O39" s="326" t="s">
        <v>807</v>
      </c>
      <c r="P39" s="326" t="s">
        <v>809</v>
      </c>
      <c r="Q39" s="376">
        <v>0.88584700000000005</v>
      </c>
      <c r="R39" s="326">
        <v>9.2999999999999999E-2</v>
      </c>
      <c r="S39" s="379">
        <v>9.52</v>
      </c>
      <c r="T39" s="382">
        <v>1E-4</v>
      </c>
    </row>
    <row r="40" spans="2:20">
      <c r="M40" s="408"/>
      <c r="N40" s="408"/>
      <c r="O40" s="326" t="s">
        <v>807</v>
      </c>
      <c r="P40" s="326" t="s">
        <v>810</v>
      </c>
      <c r="Q40" s="376">
        <v>11.55646</v>
      </c>
      <c r="R40" s="326">
        <v>6.1829000000000001</v>
      </c>
      <c r="S40" s="379">
        <v>1.87</v>
      </c>
      <c r="T40" s="382">
        <v>6.1699999999999998E-2</v>
      </c>
    </row>
    <row r="41" spans="2:20">
      <c r="M41" s="408" t="s">
        <v>29</v>
      </c>
      <c r="N41" s="408" t="s">
        <v>784</v>
      </c>
      <c r="O41" s="326" t="s">
        <v>807</v>
      </c>
      <c r="P41" s="326" t="s">
        <v>808</v>
      </c>
      <c r="Q41" s="376">
        <v>1.3308E-2</v>
      </c>
      <c r="R41" s="326">
        <v>1.8799999999999999E-4</v>
      </c>
      <c r="S41" s="379">
        <v>70.900000000000006</v>
      </c>
      <c r="T41" s="382">
        <v>1E-4</v>
      </c>
    </row>
    <row r="42" spans="2:20">
      <c r="M42" s="408"/>
      <c r="N42" s="408"/>
      <c r="O42" s="326" t="s">
        <v>807</v>
      </c>
      <c r="P42" s="326" t="s">
        <v>809</v>
      </c>
      <c r="Q42" s="376">
        <v>1.004653</v>
      </c>
      <c r="R42" s="326">
        <v>3.2199999999999999E-2</v>
      </c>
      <c r="S42" s="379">
        <v>31.23</v>
      </c>
      <c r="T42" s="382">
        <v>1E-4</v>
      </c>
    </row>
    <row r="43" spans="2:20">
      <c r="M43" s="408"/>
      <c r="N43" s="408"/>
      <c r="O43" s="326" t="s">
        <v>807</v>
      </c>
      <c r="P43" s="326" t="s">
        <v>810</v>
      </c>
      <c r="Q43" s="377">
        <v>-2.1981600000000001</v>
      </c>
      <c r="R43" s="326">
        <v>0.91039999999999999</v>
      </c>
      <c r="S43" s="380">
        <v>-2.41</v>
      </c>
      <c r="T43" s="382">
        <v>1.5800000000000002E-2</v>
      </c>
    </row>
    <row r="44" spans="2:20">
      <c r="M44" s="408" t="s">
        <v>785</v>
      </c>
      <c r="N44" s="408" t="s">
        <v>786</v>
      </c>
      <c r="O44" s="326" t="s">
        <v>807</v>
      </c>
      <c r="P44" s="326" t="s">
        <v>808</v>
      </c>
      <c r="Q44" s="376">
        <v>1.8814000000000001E-2</v>
      </c>
      <c r="R44" s="326">
        <v>2.03E-4</v>
      </c>
      <c r="S44" s="379">
        <v>92.83</v>
      </c>
      <c r="T44" s="382">
        <v>1E-4</v>
      </c>
    </row>
    <row r="45" spans="2:20">
      <c r="M45" s="408"/>
      <c r="N45" s="408"/>
      <c r="O45" s="326" t="s">
        <v>807</v>
      </c>
      <c r="P45" s="326" t="s">
        <v>809</v>
      </c>
      <c r="Q45" s="376">
        <v>0.76046199999999997</v>
      </c>
      <c r="R45" s="326">
        <v>4.41E-2</v>
      </c>
      <c r="S45" s="379">
        <v>17.260000000000002</v>
      </c>
      <c r="T45" s="382">
        <v>1E-4</v>
      </c>
    </row>
    <row r="46" spans="2:20">
      <c r="M46" s="408"/>
      <c r="N46" s="408"/>
      <c r="O46" s="326" t="s">
        <v>807</v>
      </c>
      <c r="P46" s="326" t="s">
        <v>810</v>
      </c>
      <c r="Q46" s="377">
        <v>-2.35975</v>
      </c>
      <c r="R46" s="326">
        <v>1.4061999999999999</v>
      </c>
      <c r="S46" s="380">
        <v>-1.68</v>
      </c>
      <c r="T46" s="382">
        <v>9.3399999999999997E-2</v>
      </c>
    </row>
    <row r="47" spans="2:20">
      <c r="M47" s="408" t="s">
        <v>787</v>
      </c>
      <c r="N47" s="408" t="s">
        <v>788</v>
      </c>
      <c r="O47" s="326" t="s">
        <v>807</v>
      </c>
      <c r="P47" s="326" t="s">
        <v>808</v>
      </c>
      <c r="Q47" s="376">
        <v>1.2456E-2</v>
      </c>
      <c r="R47" s="326">
        <v>2.1100000000000001E-4</v>
      </c>
      <c r="S47" s="379">
        <v>59.03</v>
      </c>
      <c r="T47" s="382">
        <v>1E-4</v>
      </c>
    </row>
    <row r="48" spans="2:20">
      <c r="M48" s="408"/>
      <c r="N48" s="408"/>
      <c r="O48" s="326" t="s">
        <v>807</v>
      </c>
      <c r="P48" s="326" t="s">
        <v>809</v>
      </c>
      <c r="Q48" s="376">
        <v>0.227883</v>
      </c>
      <c r="R48" s="326">
        <v>2.2100000000000002E-2</v>
      </c>
      <c r="S48" s="379">
        <v>10.29</v>
      </c>
      <c r="T48" s="382">
        <v>1E-4</v>
      </c>
    </row>
    <row r="49" spans="13:20">
      <c r="M49" s="408"/>
      <c r="N49" s="408"/>
      <c r="O49" s="326" t="s">
        <v>807</v>
      </c>
      <c r="P49" s="326" t="s">
        <v>810</v>
      </c>
      <c r="Q49" s="377">
        <v>-0.60828000000000004</v>
      </c>
      <c r="R49" s="326">
        <v>0.45050000000000001</v>
      </c>
      <c r="S49" s="380">
        <v>-1.35</v>
      </c>
      <c r="T49" s="382">
        <v>0.17710000000000001</v>
      </c>
    </row>
    <row r="50" spans="13:20">
      <c r="M50" s="408" t="s">
        <v>694</v>
      </c>
      <c r="N50" s="408" t="s">
        <v>789</v>
      </c>
      <c r="O50" s="326" t="s">
        <v>807</v>
      </c>
      <c r="P50" s="326" t="s">
        <v>808</v>
      </c>
      <c r="Q50" s="376">
        <v>1.3408E-2</v>
      </c>
      <c r="R50" s="326">
        <v>1.44E-4</v>
      </c>
      <c r="S50" s="379">
        <v>93.18</v>
      </c>
      <c r="T50" s="382">
        <v>1E-4</v>
      </c>
    </row>
    <row r="51" spans="13:20">
      <c r="M51" s="408"/>
      <c r="N51" s="408"/>
      <c r="O51" s="326" t="s">
        <v>807</v>
      </c>
      <c r="P51" s="326" t="s">
        <v>809</v>
      </c>
      <c r="Q51" s="376">
        <v>0.58486700000000003</v>
      </c>
      <c r="R51" s="326">
        <v>2.6499999999999999E-2</v>
      </c>
      <c r="S51" s="379">
        <v>22.09</v>
      </c>
      <c r="T51" s="382">
        <v>1E-4</v>
      </c>
    </row>
    <row r="52" spans="13:20">
      <c r="M52" s="408"/>
      <c r="N52" s="408"/>
      <c r="O52" s="326" t="s">
        <v>807</v>
      </c>
      <c r="P52" s="326" t="s">
        <v>810</v>
      </c>
      <c r="Q52" s="376">
        <v>0.24437700000000001</v>
      </c>
      <c r="R52" s="326">
        <v>0.64259999999999995</v>
      </c>
      <c r="S52" s="379">
        <v>0.38</v>
      </c>
      <c r="T52" s="382">
        <v>0.70379999999999998</v>
      </c>
    </row>
    <row r="53" spans="13:20">
      <c r="M53" s="408" t="s">
        <v>790</v>
      </c>
      <c r="N53" s="408" t="s">
        <v>791</v>
      </c>
      <c r="O53" s="326" t="s">
        <v>807</v>
      </c>
      <c r="P53" s="326" t="s">
        <v>808</v>
      </c>
      <c r="Q53" s="376">
        <v>1.3341E-2</v>
      </c>
      <c r="R53" s="326">
        <v>2.1499999999999999E-4</v>
      </c>
      <c r="S53" s="379">
        <v>61.93</v>
      </c>
      <c r="T53" s="382">
        <v>1E-4</v>
      </c>
    </row>
    <row r="54" spans="13:20">
      <c r="M54" s="408"/>
      <c r="N54" s="408"/>
      <c r="O54" s="326" t="s">
        <v>807</v>
      </c>
      <c r="P54" s="326" t="s">
        <v>809</v>
      </c>
      <c r="Q54" s="376">
        <v>0.44392700000000002</v>
      </c>
      <c r="R54" s="326">
        <v>3.7600000000000001E-2</v>
      </c>
      <c r="S54" s="379">
        <v>11.82</v>
      </c>
      <c r="T54" s="382">
        <v>1E-4</v>
      </c>
    </row>
    <row r="55" spans="13:20">
      <c r="M55" s="408"/>
      <c r="N55" s="408"/>
      <c r="O55" s="326" t="s">
        <v>807</v>
      </c>
      <c r="P55" s="326" t="s">
        <v>810</v>
      </c>
      <c r="Q55" s="377">
        <v>-5.1058000000000003</v>
      </c>
      <c r="R55" s="326">
        <v>1.0649999999999999</v>
      </c>
      <c r="S55" s="380">
        <v>-4.79</v>
      </c>
      <c r="T55" s="382">
        <v>1E-4</v>
      </c>
    </row>
    <row r="56" spans="13:20">
      <c r="M56" s="408" t="s">
        <v>792</v>
      </c>
      <c r="N56" s="408" t="s">
        <v>793</v>
      </c>
      <c r="O56" s="326" t="s">
        <v>807</v>
      </c>
      <c r="P56" s="326" t="s">
        <v>808</v>
      </c>
      <c r="Q56" s="376">
        <v>1.3719E-2</v>
      </c>
      <c r="R56" s="326">
        <v>1.1100000000000001E-3</v>
      </c>
      <c r="S56" s="379">
        <v>12.41</v>
      </c>
      <c r="T56" s="382">
        <v>1E-4</v>
      </c>
    </row>
    <row r="57" spans="13:20">
      <c r="M57" s="408"/>
      <c r="N57" s="408"/>
      <c r="O57" s="326" t="s">
        <v>807</v>
      </c>
      <c r="P57" s="326" t="s">
        <v>809</v>
      </c>
      <c r="Q57" s="376">
        <v>3.3204999999999998E-2</v>
      </c>
      <c r="R57" s="326">
        <v>0.2203</v>
      </c>
      <c r="S57" s="379">
        <v>0.15</v>
      </c>
      <c r="T57" s="382">
        <v>0.88019999999999998</v>
      </c>
    </row>
    <row r="58" spans="13:20">
      <c r="M58" s="408"/>
      <c r="N58" s="408"/>
      <c r="O58" s="326" t="s">
        <v>807</v>
      </c>
      <c r="P58" s="326" t="s">
        <v>810</v>
      </c>
      <c r="Q58" s="376">
        <v>1.4471369999999999</v>
      </c>
      <c r="R58" s="326">
        <v>5.4951999999999996</v>
      </c>
      <c r="S58" s="379">
        <v>0.26</v>
      </c>
      <c r="T58" s="382">
        <v>0.7923</v>
      </c>
    </row>
    <row r="59" spans="13:20">
      <c r="M59" s="408" t="s">
        <v>794</v>
      </c>
      <c r="N59" s="408" t="s">
        <v>795</v>
      </c>
      <c r="O59" s="326" t="s">
        <v>807</v>
      </c>
      <c r="P59" s="326" t="s">
        <v>808</v>
      </c>
      <c r="Q59" s="376">
        <v>1.5264E-2</v>
      </c>
      <c r="R59" s="326">
        <v>1.5100000000000001E-4</v>
      </c>
      <c r="S59" s="379">
        <v>101.04</v>
      </c>
      <c r="T59" s="382">
        <v>1E-4</v>
      </c>
    </row>
    <row r="60" spans="13:20">
      <c r="M60" s="408"/>
      <c r="N60" s="408"/>
      <c r="O60" s="326" t="s">
        <v>807</v>
      </c>
      <c r="P60" s="326" t="s">
        <v>809</v>
      </c>
      <c r="Q60" s="376">
        <v>0.30503999999999998</v>
      </c>
      <c r="R60" s="326">
        <v>1.38E-2</v>
      </c>
      <c r="S60" s="379">
        <v>22.1</v>
      </c>
      <c r="T60" s="382">
        <v>1E-4</v>
      </c>
    </row>
    <row r="61" spans="13:20">
      <c r="M61" s="408"/>
      <c r="N61" s="408"/>
      <c r="O61" s="326" t="s">
        <v>807</v>
      </c>
      <c r="P61" s="326" t="s">
        <v>810</v>
      </c>
      <c r="Q61" s="377">
        <v>-0.91478999999999999</v>
      </c>
      <c r="R61" s="326">
        <v>0.12379999999999999</v>
      </c>
      <c r="S61" s="380">
        <v>-7.39</v>
      </c>
      <c r="T61" s="382">
        <v>1E-4</v>
      </c>
    </row>
    <row r="62" spans="13:20">
      <c r="M62" s="408" t="s">
        <v>796</v>
      </c>
      <c r="N62" s="408" t="s">
        <v>797</v>
      </c>
      <c r="O62" s="326" t="s">
        <v>807</v>
      </c>
      <c r="P62" s="326" t="s">
        <v>808</v>
      </c>
      <c r="Q62" s="376">
        <v>1.4463E-2</v>
      </c>
      <c r="R62" s="326">
        <v>1.5699999999999999E-4</v>
      </c>
      <c r="S62" s="379">
        <v>92.16</v>
      </c>
      <c r="T62" s="382">
        <v>1E-4</v>
      </c>
    </row>
    <row r="63" spans="13:20">
      <c r="M63" s="408"/>
      <c r="N63" s="408"/>
      <c r="O63" s="326" t="s">
        <v>807</v>
      </c>
      <c r="P63" s="326" t="s">
        <v>809</v>
      </c>
      <c r="Q63" s="376">
        <v>0.419182</v>
      </c>
      <c r="R63" s="326">
        <v>2.3099999999999999E-2</v>
      </c>
      <c r="S63" s="379">
        <v>18.149999999999999</v>
      </c>
      <c r="T63" s="382">
        <v>1E-4</v>
      </c>
    </row>
    <row r="64" spans="13:20">
      <c r="M64" s="408"/>
      <c r="N64" s="408"/>
      <c r="O64" s="326" t="s">
        <v>807</v>
      </c>
      <c r="P64" s="326" t="s">
        <v>810</v>
      </c>
      <c r="Q64" s="376">
        <v>0.239782</v>
      </c>
      <c r="R64" s="326">
        <v>0.26319999999999999</v>
      </c>
      <c r="S64" s="379">
        <v>0.91</v>
      </c>
      <c r="T64" s="382">
        <v>0.3624</v>
      </c>
    </row>
    <row r="65" spans="13:20">
      <c r="M65" s="408" t="s">
        <v>798</v>
      </c>
      <c r="N65" s="408" t="s">
        <v>799</v>
      </c>
      <c r="O65" s="326" t="s">
        <v>807</v>
      </c>
      <c r="P65" s="326" t="s">
        <v>808</v>
      </c>
      <c r="Q65" s="376">
        <v>2.1461000000000001E-2</v>
      </c>
      <c r="R65" s="326">
        <v>2.5799999999999998E-4</v>
      </c>
      <c r="S65" s="379">
        <v>83.24</v>
      </c>
      <c r="T65" s="382">
        <v>1E-4</v>
      </c>
    </row>
    <row r="66" spans="13:20">
      <c r="M66" s="408"/>
      <c r="N66" s="408"/>
      <c r="O66" s="326" t="s">
        <v>807</v>
      </c>
      <c r="P66" s="326" t="s">
        <v>809</v>
      </c>
      <c r="Q66" s="376">
        <v>1.1024179999999999</v>
      </c>
      <c r="R66" s="326">
        <v>8.09E-2</v>
      </c>
      <c r="S66" s="379">
        <v>13.62</v>
      </c>
      <c r="T66" s="382">
        <v>1E-4</v>
      </c>
    </row>
    <row r="67" spans="13:20" ht="15.75" thickBot="1">
      <c r="M67" s="408"/>
      <c r="N67" s="408"/>
      <c r="O67" s="327" t="s">
        <v>807</v>
      </c>
      <c r="P67" s="327" t="s">
        <v>810</v>
      </c>
      <c r="Q67" s="378">
        <v>-12.241400000000001</v>
      </c>
      <c r="R67" s="327">
        <v>3.9851000000000001</v>
      </c>
      <c r="S67" s="381">
        <v>-3.07</v>
      </c>
      <c r="T67" s="383">
        <v>2.0999999999999999E-3</v>
      </c>
    </row>
  </sheetData>
  <mergeCells count="41">
    <mergeCell ref="C2:F2"/>
    <mergeCell ref="M21:M22"/>
    <mergeCell ref="N21:N22"/>
    <mergeCell ref="O21:O22"/>
    <mergeCell ref="P21:P22"/>
    <mergeCell ref="O3:Q3"/>
    <mergeCell ref="R21:R22"/>
    <mergeCell ref="S21:S22"/>
    <mergeCell ref="M23:M25"/>
    <mergeCell ref="N23:N25"/>
    <mergeCell ref="M26:M28"/>
    <mergeCell ref="N26:N28"/>
    <mergeCell ref="Q21:Q22"/>
    <mergeCell ref="M29:M31"/>
    <mergeCell ref="N29:N31"/>
    <mergeCell ref="M32:M34"/>
    <mergeCell ref="N32:N34"/>
    <mergeCell ref="M35:M37"/>
    <mergeCell ref="N35:N37"/>
    <mergeCell ref="M38:M40"/>
    <mergeCell ref="N38:N40"/>
    <mergeCell ref="M41:M43"/>
    <mergeCell ref="N41:N43"/>
    <mergeCell ref="M44:M46"/>
    <mergeCell ref="N44:N46"/>
    <mergeCell ref="R3:T3"/>
    <mergeCell ref="U3:W3"/>
    <mergeCell ref="M65:M67"/>
    <mergeCell ref="N65:N67"/>
    <mergeCell ref="M56:M58"/>
    <mergeCell ref="N56:N58"/>
    <mergeCell ref="M59:M61"/>
    <mergeCell ref="N59:N61"/>
    <mergeCell ref="M62:M64"/>
    <mergeCell ref="N62:N64"/>
    <mergeCell ref="M47:M49"/>
    <mergeCell ref="N47:N49"/>
    <mergeCell ref="M50:M52"/>
    <mergeCell ref="N50:N52"/>
    <mergeCell ref="M53:M55"/>
    <mergeCell ref="N53:N55"/>
  </mergeCells>
  <pageMargins left="0.7" right="0.7" top="0.75" bottom="0.75" header="0.3" footer="0.3"/>
  <ignoredErrors>
    <ignoredError sqref="C6:E6 C7:E7" formula="1"/>
  </ignoredErrors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A19"/>
  <sheetViews>
    <sheetView showGridLines="0" workbookViewId="0">
      <selection activeCell="A19" sqref="A19"/>
    </sheetView>
  </sheetViews>
  <sheetFormatPr defaultRowHeight="15"/>
  <sheetData>
    <row r="2" spans="1:1" s="237" customFormat="1" ht="23.25">
      <c r="A2" s="237" t="s">
        <v>418</v>
      </c>
    </row>
    <row r="4" spans="1:1">
      <c r="A4" s="233" t="s">
        <v>419</v>
      </c>
    </row>
    <row r="5" spans="1:1">
      <c r="A5" s="233"/>
    </row>
    <row r="6" spans="1:1">
      <c r="A6" s="233" t="s">
        <v>421</v>
      </c>
    </row>
    <row r="8" spans="1:1">
      <c r="A8" s="233" t="s">
        <v>679</v>
      </c>
    </row>
    <row r="10" spans="1:1">
      <c r="A10" s="233" t="s">
        <v>719</v>
      </c>
    </row>
    <row r="12" spans="1:1">
      <c r="A12" t="s">
        <v>720</v>
      </c>
    </row>
    <row r="19" spans="1:1">
      <c r="A19" s="233" t="s">
        <v>721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tabColor rgb="FFFFFF00"/>
  </sheetPr>
  <dimension ref="A1:Z217"/>
  <sheetViews>
    <sheetView showGridLines="0" topLeftCell="I1" zoomScaleNormal="100" workbookViewId="0">
      <selection activeCell="P9" sqref="P9"/>
    </sheetView>
  </sheetViews>
  <sheetFormatPr defaultRowHeight="20.25"/>
  <cols>
    <col min="1" max="1" width="4" style="354" bestFit="1" customWidth="1"/>
    <col min="2" max="2" width="29.28515625" style="336" bestFit="1" customWidth="1"/>
    <col min="3" max="3" width="54.140625" style="336" bestFit="1" customWidth="1"/>
    <col min="4" max="4" width="8.28515625" style="344" bestFit="1" customWidth="1"/>
    <col min="5" max="10" width="9.140625" style="336"/>
    <col min="11" max="11" width="9.140625" style="337"/>
    <col min="12" max="12" width="9.140625" style="338"/>
    <col min="14" max="16" width="9.140625" customWidth="1"/>
    <col min="17" max="21" width="9.140625" style="338"/>
    <col min="22" max="26" width="9.140625" style="337"/>
    <col min="27" max="256" width="9.140625" style="336"/>
    <col min="257" max="257" width="4" style="336" bestFit="1" customWidth="1"/>
    <col min="258" max="258" width="29.28515625" style="336" bestFit="1" customWidth="1"/>
    <col min="259" max="259" width="54.140625" style="336" bestFit="1" customWidth="1"/>
    <col min="260" max="260" width="8.28515625" style="336" bestFit="1" customWidth="1"/>
    <col min="261" max="269" width="9.140625" style="336"/>
    <col min="270" max="272" width="9.140625" style="336" customWidth="1"/>
    <col min="273" max="512" width="9.140625" style="336"/>
    <col min="513" max="513" width="4" style="336" bestFit="1" customWidth="1"/>
    <col min="514" max="514" width="29.28515625" style="336" bestFit="1" customWidth="1"/>
    <col min="515" max="515" width="54.140625" style="336" bestFit="1" customWidth="1"/>
    <col min="516" max="516" width="8.28515625" style="336" bestFit="1" customWidth="1"/>
    <col min="517" max="525" width="9.140625" style="336"/>
    <col min="526" max="528" width="9.140625" style="336" customWidth="1"/>
    <col min="529" max="768" width="9.140625" style="336"/>
    <col min="769" max="769" width="4" style="336" bestFit="1" customWidth="1"/>
    <col min="770" max="770" width="29.28515625" style="336" bestFit="1" customWidth="1"/>
    <col min="771" max="771" width="54.140625" style="336" bestFit="1" customWidth="1"/>
    <col min="772" max="772" width="8.28515625" style="336" bestFit="1" customWidth="1"/>
    <col min="773" max="781" width="9.140625" style="336"/>
    <col min="782" max="784" width="9.140625" style="336" customWidth="1"/>
    <col min="785" max="1024" width="9.140625" style="336"/>
    <col min="1025" max="1025" width="4" style="336" bestFit="1" customWidth="1"/>
    <col min="1026" max="1026" width="29.28515625" style="336" bestFit="1" customWidth="1"/>
    <col min="1027" max="1027" width="54.140625" style="336" bestFit="1" customWidth="1"/>
    <col min="1028" max="1028" width="8.28515625" style="336" bestFit="1" customWidth="1"/>
    <col min="1029" max="1037" width="9.140625" style="336"/>
    <col min="1038" max="1040" width="9.140625" style="336" customWidth="1"/>
    <col min="1041" max="1280" width="9.140625" style="336"/>
    <col min="1281" max="1281" width="4" style="336" bestFit="1" customWidth="1"/>
    <col min="1282" max="1282" width="29.28515625" style="336" bestFit="1" customWidth="1"/>
    <col min="1283" max="1283" width="54.140625" style="336" bestFit="1" customWidth="1"/>
    <col min="1284" max="1284" width="8.28515625" style="336" bestFit="1" customWidth="1"/>
    <col min="1285" max="1293" width="9.140625" style="336"/>
    <col min="1294" max="1296" width="9.140625" style="336" customWidth="1"/>
    <col min="1297" max="1536" width="9.140625" style="336"/>
    <col min="1537" max="1537" width="4" style="336" bestFit="1" customWidth="1"/>
    <col min="1538" max="1538" width="29.28515625" style="336" bestFit="1" customWidth="1"/>
    <col min="1539" max="1539" width="54.140625" style="336" bestFit="1" customWidth="1"/>
    <col min="1540" max="1540" width="8.28515625" style="336" bestFit="1" customWidth="1"/>
    <col min="1541" max="1549" width="9.140625" style="336"/>
    <col min="1550" max="1552" width="9.140625" style="336" customWidth="1"/>
    <col min="1553" max="1792" width="9.140625" style="336"/>
    <col min="1793" max="1793" width="4" style="336" bestFit="1" customWidth="1"/>
    <col min="1794" max="1794" width="29.28515625" style="336" bestFit="1" customWidth="1"/>
    <col min="1795" max="1795" width="54.140625" style="336" bestFit="1" customWidth="1"/>
    <col min="1796" max="1796" width="8.28515625" style="336" bestFit="1" customWidth="1"/>
    <col min="1797" max="1805" width="9.140625" style="336"/>
    <col min="1806" max="1808" width="9.140625" style="336" customWidth="1"/>
    <col min="1809" max="2048" width="9.140625" style="336"/>
    <col min="2049" max="2049" width="4" style="336" bestFit="1" customWidth="1"/>
    <col min="2050" max="2050" width="29.28515625" style="336" bestFit="1" customWidth="1"/>
    <col min="2051" max="2051" width="54.140625" style="336" bestFit="1" customWidth="1"/>
    <col min="2052" max="2052" width="8.28515625" style="336" bestFit="1" customWidth="1"/>
    <col min="2053" max="2061" width="9.140625" style="336"/>
    <col min="2062" max="2064" width="9.140625" style="336" customWidth="1"/>
    <col min="2065" max="2304" width="9.140625" style="336"/>
    <col min="2305" max="2305" width="4" style="336" bestFit="1" customWidth="1"/>
    <col min="2306" max="2306" width="29.28515625" style="336" bestFit="1" customWidth="1"/>
    <col min="2307" max="2307" width="54.140625" style="336" bestFit="1" customWidth="1"/>
    <col min="2308" max="2308" width="8.28515625" style="336" bestFit="1" customWidth="1"/>
    <col min="2309" max="2317" width="9.140625" style="336"/>
    <col min="2318" max="2320" width="9.140625" style="336" customWidth="1"/>
    <col min="2321" max="2560" width="9.140625" style="336"/>
    <col min="2561" max="2561" width="4" style="336" bestFit="1" customWidth="1"/>
    <col min="2562" max="2562" width="29.28515625" style="336" bestFit="1" customWidth="1"/>
    <col min="2563" max="2563" width="54.140625" style="336" bestFit="1" customWidth="1"/>
    <col min="2564" max="2564" width="8.28515625" style="336" bestFit="1" customWidth="1"/>
    <col min="2565" max="2573" width="9.140625" style="336"/>
    <col min="2574" max="2576" width="9.140625" style="336" customWidth="1"/>
    <col min="2577" max="2816" width="9.140625" style="336"/>
    <col min="2817" max="2817" width="4" style="336" bestFit="1" customWidth="1"/>
    <col min="2818" max="2818" width="29.28515625" style="336" bestFit="1" customWidth="1"/>
    <col min="2819" max="2819" width="54.140625" style="336" bestFit="1" customWidth="1"/>
    <col min="2820" max="2820" width="8.28515625" style="336" bestFit="1" customWidth="1"/>
    <col min="2821" max="2829" width="9.140625" style="336"/>
    <col min="2830" max="2832" width="9.140625" style="336" customWidth="1"/>
    <col min="2833" max="3072" width="9.140625" style="336"/>
    <col min="3073" max="3073" width="4" style="336" bestFit="1" customWidth="1"/>
    <col min="3074" max="3074" width="29.28515625" style="336" bestFit="1" customWidth="1"/>
    <col min="3075" max="3075" width="54.140625" style="336" bestFit="1" customWidth="1"/>
    <col min="3076" max="3076" width="8.28515625" style="336" bestFit="1" customWidth="1"/>
    <col min="3077" max="3085" width="9.140625" style="336"/>
    <col min="3086" max="3088" width="9.140625" style="336" customWidth="1"/>
    <col min="3089" max="3328" width="9.140625" style="336"/>
    <col min="3329" max="3329" width="4" style="336" bestFit="1" customWidth="1"/>
    <col min="3330" max="3330" width="29.28515625" style="336" bestFit="1" customWidth="1"/>
    <col min="3331" max="3331" width="54.140625" style="336" bestFit="1" customWidth="1"/>
    <col min="3332" max="3332" width="8.28515625" style="336" bestFit="1" customWidth="1"/>
    <col min="3333" max="3341" width="9.140625" style="336"/>
    <col min="3342" max="3344" width="9.140625" style="336" customWidth="1"/>
    <col min="3345" max="3584" width="9.140625" style="336"/>
    <col min="3585" max="3585" width="4" style="336" bestFit="1" customWidth="1"/>
    <col min="3586" max="3586" width="29.28515625" style="336" bestFit="1" customWidth="1"/>
    <col min="3587" max="3587" width="54.140625" style="336" bestFit="1" customWidth="1"/>
    <col min="3588" max="3588" width="8.28515625" style="336" bestFit="1" customWidth="1"/>
    <col min="3589" max="3597" width="9.140625" style="336"/>
    <col min="3598" max="3600" width="9.140625" style="336" customWidth="1"/>
    <col min="3601" max="3840" width="9.140625" style="336"/>
    <col min="3841" max="3841" width="4" style="336" bestFit="1" customWidth="1"/>
    <col min="3842" max="3842" width="29.28515625" style="336" bestFit="1" customWidth="1"/>
    <col min="3843" max="3843" width="54.140625" style="336" bestFit="1" customWidth="1"/>
    <col min="3844" max="3844" width="8.28515625" style="336" bestFit="1" customWidth="1"/>
    <col min="3845" max="3853" width="9.140625" style="336"/>
    <col min="3854" max="3856" width="9.140625" style="336" customWidth="1"/>
    <col min="3857" max="4096" width="9.140625" style="336"/>
    <col min="4097" max="4097" width="4" style="336" bestFit="1" customWidth="1"/>
    <col min="4098" max="4098" width="29.28515625" style="336" bestFit="1" customWidth="1"/>
    <col min="4099" max="4099" width="54.140625" style="336" bestFit="1" customWidth="1"/>
    <col min="4100" max="4100" width="8.28515625" style="336" bestFit="1" customWidth="1"/>
    <col min="4101" max="4109" width="9.140625" style="336"/>
    <col min="4110" max="4112" width="9.140625" style="336" customWidth="1"/>
    <col min="4113" max="4352" width="9.140625" style="336"/>
    <col min="4353" max="4353" width="4" style="336" bestFit="1" customWidth="1"/>
    <col min="4354" max="4354" width="29.28515625" style="336" bestFit="1" customWidth="1"/>
    <col min="4355" max="4355" width="54.140625" style="336" bestFit="1" customWidth="1"/>
    <col min="4356" max="4356" width="8.28515625" style="336" bestFit="1" customWidth="1"/>
    <col min="4357" max="4365" width="9.140625" style="336"/>
    <col min="4366" max="4368" width="9.140625" style="336" customWidth="1"/>
    <col min="4369" max="4608" width="9.140625" style="336"/>
    <col min="4609" max="4609" width="4" style="336" bestFit="1" customWidth="1"/>
    <col min="4610" max="4610" width="29.28515625" style="336" bestFit="1" customWidth="1"/>
    <col min="4611" max="4611" width="54.140625" style="336" bestFit="1" customWidth="1"/>
    <col min="4612" max="4612" width="8.28515625" style="336" bestFit="1" customWidth="1"/>
    <col min="4613" max="4621" width="9.140625" style="336"/>
    <col min="4622" max="4624" width="9.140625" style="336" customWidth="1"/>
    <col min="4625" max="4864" width="9.140625" style="336"/>
    <col min="4865" max="4865" width="4" style="336" bestFit="1" customWidth="1"/>
    <col min="4866" max="4866" width="29.28515625" style="336" bestFit="1" customWidth="1"/>
    <col min="4867" max="4867" width="54.140625" style="336" bestFit="1" customWidth="1"/>
    <col min="4868" max="4868" width="8.28515625" style="336" bestFit="1" customWidth="1"/>
    <col min="4869" max="4877" width="9.140625" style="336"/>
    <col min="4878" max="4880" width="9.140625" style="336" customWidth="1"/>
    <col min="4881" max="5120" width="9.140625" style="336"/>
    <col min="5121" max="5121" width="4" style="336" bestFit="1" customWidth="1"/>
    <col min="5122" max="5122" width="29.28515625" style="336" bestFit="1" customWidth="1"/>
    <col min="5123" max="5123" width="54.140625" style="336" bestFit="1" customWidth="1"/>
    <col min="5124" max="5124" width="8.28515625" style="336" bestFit="1" customWidth="1"/>
    <col min="5125" max="5133" width="9.140625" style="336"/>
    <col min="5134" max="5136" width="9.140625" style="336" customWidth="1"/>
    <col min="5137" max="5376" width="9.140625" style="336"/>
    <col min="5377" max="5377" width="4" style="336" bestFit="1" customWidth="1"/>
    <col min="5378" max="5378" width="29.28515625" style="336" bestFit="1" customWidth="1"/>
    <col min="5379" max="5379" width="54.140625" style="336" bestFit="1" customWidth="1"/>
    <col min="5380" max="5380" width="8.28515625" style="336" bestFit="1" customWidth="1"/>
    <col min="5381" max="5389" width="9.140625" style="336"/>
    <col min="5390" max="5392" width="9.140625" style="336" customWidth="1"/>
    <col min="5393" max="5632" width="9.140625" style="336"/>
    <col min="5633" max="5633" width="4" style="336" bestFit="1" customWidth="1"/>
    <col min="5634" max="5634" width="29.28515625" style="336" bestFit="1" customWidth="1"/>
    <col min="5635" max="5635" width="54.140625" style="336" bestFit="1" customWidth="1"/>
    <col min="5636" max="5636" width="8.28515625" style="336" bestFit="1" customWidth="1"/>
    <col min="5637" max="5645" width="9.140625" style="336"/>
    <col min="5646" max="5648" width="9.140625" style="336" customWidth="1"/>
    <col min="5649" max="5888" width="9.140625" style="336"/>
    <col min="5889" max="5889" width="4" style="336" bestFit="1" customWidth="1"/>
    <col min="5890" max="5890" width="29.28515625" style="336" bestFit="1" customWidth="1"/>
    <col min="5891" max="5891" width="54.140625" style="336" bestFit="1" customWidth="1"/>
    <col min="5892" max="5892" width="8.28515625" style="336" bestFit="1" customWidth="1"/>
    <col min="5893" max="5901" width="9.140625" style="336"/>
    <col min="5902" max="5904" width="9.140625" style="336" customWidth="1"/>
    <col min="5905" max="6144" width="9.140625" style="336"/>
    <col min="6145" max="6145" width="4" style="336" bestFit="1" customWidth="1"/>
    <col min="6146" max="6146" width="29.28515625" style="336" bestFit="1" customWidth="1"/>
    <col min="6147" max="6147" width="54.140625" style="336" bestFit="1" customWidth="1"/>
    <col min="6148" max="6148" width="8.28515625" style="336" bestFit="1" customWidth="1"/>
    <col min="6149" max="6157" width="9.140625" style="336"/>
    <col min="6158" max="6160" width="9.140625" style="336" customWidth="1"/>
    <col min="6161" max="6400" width="9.140625" style="336"/>
    <col min="6401" max="6401" width="4" style="336" bestFit="1" customWidth="1"/>
    <col min="6402" max="6402" width="29.28515625" style="336" bestFit="1" customWidth="1"/>
    <col min="6403" max="6403" width="54.140625" style="336" bestFit="1" customWidth="1"/>
    <col min="6404" max="6404" width="8.28515625" style="336" bestFit="1" customWidth="1"/>
    <col min="6405" max="6413" width="9.140625" style="336"/>
    <col min="6414" max="6416" width="9.140625" style="336" customWidth="1"/>
    <col min="6417" max="6656" width="9.140625" style="336"/>
    <col min="6657" max="6657" width="4" style="336" bestFit="1" customWidth="1"/>
    <col min="6658" max="6658" width="29.28515625" style="336" bestFit="1" customWidth="1"/>
    <col min="6659" max="6659" width="54.140625" style="336" bestFit="1" customWidth="1"/>
    <col min="6660" max="6660" width="8.28515625" style="336" bestFit="1" customWidth="1"/>
    <col min="6661" max="6669" width="9.140625" style="336"/>
    <col min="6670" max="6672" width="9.140625" style="336" customWidth="1"/>
    <col min="6673" max="6912" width="9.140625" style="336"/>
    <col min="6913" max="6913" width="4" style="336" bestFit="1" customWidth="1"/>
    <col min="6914" max="6914" width="29.28515625" style="336" bestFit="1" customWidth="1"/>
    <col min="6915" max="6915" width="54.140625" style="336" bestFit="1" customWidth="1"/>
    <col min="6916" max="6916" width="8.28515625" style="336" bestFit="1" customWidth="1"/>
    <col min="6917" max="6925" width="9.140625" style="336"/>
    <col min="6926" max="6928" width="9.140625" style="336" customWidth="1"/>
    <col min="6929" max="7168" width="9.140625" style="336"/>
    <col min="7169" max="7169" width="4" style="336" bestFit="1" customWidth="1"/>
    <col min="7170" max="7170" width="29.28515625" style="336" bestFit="1" customWidth="1"/>
    <col min="7171" max="7171" width="54.140625" style="336" bestFit="1" customWidth="1"/>
    <col min="7172" max="7172" width="8.28515625" style="336" bestFit="1" customWidth="1"/>
    <col min="7173" max="7181" width="9.140625" style="336"/>
    <col min="7182" max="7184" width="9.140625" style="336" customWidth="1"/>
    <col min="7185" max="7424" width="9.140625" style="336"/>
    <col min="7425" max="7425" width="4" style="336" bestFit="1" customWidth="1"/>
    <col min="7426" max="7426" width="29.28515625" style="336" bestFit="1" customWidth="1"/>
    <col min="7427" max="7427" width="54.140625" style="336" bestFit="1" customWidth="1"/>
    <col min="7428" max="7428" width="8.28515625" style="336" bestFit="1" customWidth="1"/>
    <col min="7429" max="7437" width="9.140625" style="336"/>
    <col min="7438" max="7440" width="9.140625" style="336" customWidth="1"/>
    <col min="7441" max="7680" width="9.140625" style="336"/>
    <col min="7681" max="7681" width="4" style="336" bestFit="1" customWidth="1"/>
    <col min="7682" max="7682" width="29.28515625" style="336" bestFit="1" customWidth="1"/>
    <col min="7683" max="7683" width="54.140625" style="336" bestFit="1" customWidth="1"/>
    <col min="7684" max="7684" width="8.28515625" style="336" bestFit="1" customWidth="1"/>
    <col min="7685" max="7693" width="9.140625" style="336"/>
    <col min="7694" max="7696" width="9.140625" style="336" customWidth="1"/>
    <col min="7697" max="7936" width="9.140625" style="336"/>
    <col min="7937" max="7937" width="4" style="336" bestFit="1" customWidth="1"/>
    <col min="7938" max="7938" width="29.28515625" style="336" bestFit="1" customWidth="1"/>
    <col min="7939" max="7939" width="54.140625" style="336" bestFit="1" customWidth="1"/>
    <col min="7940" max="7940" width="8.28515625" style="336" bestFit="1" customWidth="1"/>
    <col min="7941" max="7949" width="9.140625" style="336"/>
    <col min="7950" max="7952" width="9.140625" style="336" customWidth="1"/>
    <col min="7953" max="8192" width="9.140625" style="336"/>
    <col min="8193" max="8193" width="4" style="336" bestFit="1" customWidth="1"/>
    <col min="8194" max="8194" width="29.28515625" style="336" bestFit="1" customWidth="1"/>
    <col min="8195" max="8195" width="54.140625" style="336" bestFit="1" customWidth="1"/>
    <col min="8196" max="8196" width="8.28515625" style="336" bestFit="1" customWidth="1"/>
    <col min="8197" max="8205" width="9.140625" style="336"/>
    <col min="8206" max="8208" width="9.140625" style="336" customWidth="1"/>
    <col min="8209" max="8448" width="9.140625" style="336"/>
    <col min="8449" max="8449" width="4" style="336" bestFit="1" customWidth="1"/>
    <col min="8450" max="8450" width="29.28515625" style="336" bestFit="1" customWidth="1"/>
    <col min="8451" max="8451" width="54.140625" style="336" bestFit="1" customWidth="1"/>
    <col min="8452" max="8452" width="8.28515625" style="336" bestFit="1" customWidth="1"/>
    <col min="8453" max="8461" width="9.140625" style="336"/>
    <col min="8462" max="8464" width="9.140625" style="336" customWidth="1"/>
    <col min="8465" max="8704" width="9.140625" style="336"/>
    <col min="8705" max="8705" width="4" style="336" bestFit="1" customWidth="1"/>
    <col min="8706" max="8706" width="29.28515625" style="336" bestFit="1" customWidth="1"/>
    <col min="8707" max="8707" width="54.140625" style="336" bestFit="1" customWidth="1"/>
    <col min="8708" max="8708" width="8.28515625" style="336" bestFit="1" customWidth="1"/>
    <col min="8709" max="8717" width="9.140625" style="336"/>
    <col min="8718" max="8720" width="9.140625" style="336" customWidth="1"/>
    <col min="8721" max="8960" width="9.140625" style="336"/>
    <col min="8961" max="8961" width="4" style="336" bestFit="1" customWidth="1"/>
    <col min="8962" max="8962" width="29.28515625" style="336" bestFit="1" customWidth="1"/>
    <col min="8963" max="8963" width="54.140625" style="336" bestFit="1" customWidth="1"/>
    <col min="8964" max="8964" width="8.28515625" style="336" bestFit="1" customWidth="1"/>
    <col min="8965" max="8973" width="9.140625" style="336"/>
    <col min="8974" max="8976" width="9.140625" style="336" customWidth="1"/>
    <col min="8977" max="9216" width="9.140625" style="336"/>
    <col min="9217" max="9217" width="4" style="336" bestFit="1" customWidth="1"/>
    <col min="9218" max="9218" width="29.28515625" style="336" bestFit="1" customWidth="1"/>
    <col min="9219" max="9219" width="54.140625" style="336" bestFit="1" customWidth="1"/>
    <col min="9220" max="9220" width="8.28515625" style="336" bestFit="1" customWidth="1"/>
    <col min="9221" max="9229" width="9.140625" style="336"/>
    <col min="9230" max="9232" width="9.140625" style="336" customWidth="1"/>
    <col min="9233" max="9472" width="9.140625" style="336"/>
    <col min="9473" max="9473" width="4" style="336" bestFit="1" customWidth="1"/>
    <col min="9474" max="9474" width="29.28515625" style="336" bestFit="1" customWidth="1"/>
    <col min="9475" max="9475" width="54.140625" style="336" bestFit="1" customWidth="1"/>
    <col min="9476" max="9476" width="8.28515625" style="336" bestFit="1" customWidth="1"/>
    <col min="9477" max="9485" width="9.140625" style="336"/>
    <col min="9486" max="9488" width="9.140625" style="336" customWidth="1"/>
    <col min="9489" max="9728" width="9.140625" style="336"/>
    <col min="9729" max="9729" width="4" style="336" bestFit="1" customWidth="1"/>
    <col min="9730" max="9730" width="29.28515625" style="336" bestFit="1" customWidth="1"/>
    <col min="9731" max="9731" width="54.140625" style="336" bestFit="1" customWidth="1"/>
    <col min="9732" max="9732" width="8.28515625" style="336" bestFit="1" customWidth="1"/>
    <col min="9733" max="9741" width="9.140625" style="336"/>
    <col min="9742" max="9744" width="9.140625" style="336" customWidth="1"/>
    <col min="9745" max="9984" width="9.140625" style="336"/>
    <col min="9985" max="9985" width="4" style="336" bestFit="1" customWidth="1"/>
    <col min="9986" max="9986" width="29.28515625" style="336" bestFit="1" customWidth="1"/>
    <col min="9987" max="9987" width="54.140625" style="336" bestFit="1" customWidth="1"/>
    <col min="9988" max="9988" width="8.28515625" style="336" bestFit="1" customWidth="1"/>
    <col min="9989" max="9997" width="9.140625" style="336"/>
    <col min="9998" max="10000" width="9.140625" style="336" customWidth="1"/>
    <col min="10001" max="10240" width="9.140625" style="336"/>
    <col min="10241" max="10241" width="4" style="336" bestFit="1" customWidth="1"/>
    <col min="10242" max="10242" width="29.28515625" style="336" bestFit="1" customWidth="1"/>
    <col min="10243" max="10243" width="54.140625" style="336" bestFit="1" customWidth="1"/>
    <col min="10244" max="10244" width="8.28515625" style="336" bestFit="1" customWidth="1"/>
    <col min="10245" max="10253" width="9.140625" style="336"/>
    <col min="10254" max="10256" width="9.140625" style="336" customWidth="1"/>
    <col min="10257" max="10496" width="9.140625" style="336"/>
    <col min="10497" max="10497" width="4" style="336" bestFit="1" customWidth="1"/>
    <col min="10498" max="10498" width="29.28515625" style="336" bestFit="1" customWidth="1"/>
    <col min="10499" max="10499" width="54.140625" style="336" bestFit="1" customWidth="1"/>
    <col min="10500" max="10500" width="8.28515625" style="336" bestFit="1" customWidth="1"/>
    <col min="10501" max="10509" width="9.140625" style="336"/>
    <col min="10510" max="10512" width="9.140625" style="336" customWidth="1"/>
    <col min="10513" max="10752" width="9.140625" style="336"/>
    <col min="10753" max="10753" width="4" style="336" bestFit="1" customWidth="1"/>
    <col min="10754" max="10754" width="29.28515625" style="336" bestFit="1" customWidth="1"/>
    <col min="10755" max="10755" width="54.140625" style="336" bestFit="1" customWidth="1"/>
    <col min="10756" max="10756" width="8.28515625" style="336" bestFit="1" customWidth="1"/>
    <col min="10757" max="10765" width="9.140625" style="336"/>
    <col min="10766" max="10768" width="9.140625" style="336" customWidth="1"/>
    <col min="10769" max="11008" width="9.140625" style="336"/>
    <col min="11009" max="11009" width="4" style="336" bestFit="1" customWidth="1"/>
    <col min="11010" max="11010" width="29.28515625" style="336" bestFit="1" customWidth="1"/>
    <col min="11011" max="11011" width="54.140625" style="336" bestFit="1" customWidth="1"/>
    <col min="11012" max="11012" width="8.28515625" style="336" bestFit="1" customWidth="1"/>
    <col min="11013" max="11021" width="9.140625" style="336"/>
    <col min="11022" max="11024" width="9.140625" style="336" customWidth="1"/>
    <col min="11025" max="11264" width="9.140625" style="336"/>
    <col min="11265" max="11265" width="4" style="336" bestFit="1" customWidth="1"/>
    <col min="11266" max="11266" width="29.28515625" style="336" bestFit="1" customWidth="1"/>
    <col min="11267" max="11267" width="54.140625" style="336" bestFit="1" customWidth="1"/>
    <col min="11268" max="11268" width="8.28515625" style="336" bestFit="1" customWidth="1"/>
    <col min="11269" max="11277" width="9.140625" style="336"/>
    <col min="11278" max="11280" width="9.140625" style="336" customWidth="1"/>
    <col min="11281" max="11520" width="9.140625" style="336"/>
    <col min="11521" max="11521" width="4" style="336" bestFit="1" customWidth="1"/>
    <col min="11522" max="11522" width="29.28515625" style="336" bestFit="1" customWidth="1"/>
    <col min="11523" max="11523" width="54.140625" style="336" bestFit="1" customWidth="1"/>
    <col min="11524" max="11524" width="8.28515625" style="336" bestFit="1" customWidth="1"/>
    <col min="11525" max="11533" width="9.140625" style="336"/>
    <col min="11534" max="11536" width="9.140625" style="336" customWidth="1"/>
    <col min="11537" max="11776" width="9.140625" style="336"/>
    <col min="11777" max="11777" width="4" style="336" bestFit="1" customWidth="1"/>
    <col min="11778" max="11778" width="29.28515625" style="336" bestFit="1" customWidth="1"/>
    <col min="11779" max="11779" width="54.140625" style="336" bestFit="1" customWidth="1"/>
    <col min="11780" max="11780" width="8.28515625" style="336" bestFit="1" customWidth="1"/>
    <col min="11781" max="11789" width="9.140625" style="336"/>
    <col min="11790" max="11792" width="9.140625" style="336" customWidth="1"/>
    <col min="11793" max="12032" width="9.140625" style="336"/>
    <col min="12033" max="12033" width="4" style="336" bestFit="1" customWidth="1"/>
    <col min="12034" max="12034" width="29.28515625" style="336" bestFit="1" customWidth="1"/>
    <col min="12035" max="12035" width="54.140625" style="336" bestFit="1" customWidth="1"/>
    <col min="12036" max="12036" width="8.28515625" style="336" bestFit="1" customWidth="1"/>
    <col min="12037" max="12045" width="9.140625" style="336"/>
    <col min="12046" max="12048" width="9.140625" style="336" customWidth="1"/>
    <col min="12049" max="12288" width="9.140625" style="336"/>
    <col min="12289" max="12289" width="4" style="336" bestFit="1" customWidth="1"/>
    <col min="12290" max="12290" width="29.28515625" style="336" bestFit="1" customWidth="1"/>
    <col min="12291" max="12291" width="54.140625" style="336" bestFit="1" customWidth="1"/>
    <col min="12292" max="12292" width="8.28515625" style="336" bestFit="1" customWidth="1"/>
    <col min="12293" max="12301" width="9.140625" style="336"/>
    <col min="12302" max="12304" width="9.140625" style="336" customWidth="1"/>
    <col min="12305" max="12544" width="9.140625" style="336"/>
    <col min="12545" max="12545" width="4" style="336" bestFit="1" customWidth="1"/>
    <col min="12546" max="12546" width="29.28515625" style="336" bestFit="1" customWidth="1"/>
    <col min="12547" max="12547" width="54.140625" style="336" bestFit="1" customWidth="1"/>
    <col min="12548" max="12548" width="8.28515625" style="336" bestFit="1" customWidth="1"/>
    <col min="12549" max="12557" width="9.140625" style="336"/>
    <col min="12558" max="12560" width="9.140625" style="336" customWidth="1"/>
    <col min="12561" max="12800" width="9.140625" style="336"/>
    <col min="12801" max="12801" width="4" style="336" bestFit="1" customWidth="1"/>
    <col min="12802" max="12802" width="29.28515625" style="336" bestFit="1" customWidth="1"/>
    <col min="12803" max="12803" width="54.140625" style="336" bestFit="1" customWidth="1"/>
    <col min="12804" max="12804" width="8.28515625" style="336" bestFit="1" customWidth="1"/>
    <col min="12805" max="12813" width="9.140625" style="336"/>
    <col min="12814" max="12816" width="9.140625" style="336" customWidth="1"/>
    <col min="12817" max="13056" width="9.140625" style="336"/>
    <col min="13057" max="13057" width="4" style="336" bestFit="1" customWidth="1"/>
    <col min="13058" max="13058" width="29.28515625" style="336" bestFit="1" customWidth="1"/>
    <col min="13059" max="13059" width="54.140625" style="336" bestFit="1" customWidth="1"/>
    <col min="13060" max="13060" width="8.28515625" style="336" bestFit="1" customWidth="1"/>
    <col min="13061" max="13069" width="9.140625" style="336"/>
    <col min="13070" max="13072" width="9.140625" style="336" customWidth="1"/>
    <col min="13073" max="13312" width="9.140625" style="336"/>
    <col min="13313" max="13313" width="4" style="336" bestFit="1" customWidth="1"/>
    <col min="13314" max="13314" width="29.28515625" style="336" bestFit="1" customWidth="1"/>
    <col min="13315" max="13315" width="54.140625" style="336" bestFit="1" customWidth="1"/>
    <col min="13316" max="13316" width="8.28515625" style="336" bestFit="1" customWidth="1"/>
    <col min="13317" max="13325" width="9.140625" style="336"/>
    <col min="13326" max="13328" width="9.140625" style="336" customWidth="1"/>
    <col min="13329" max="13568" width="9.140625" style="336"/>
    <col min="13569" max="13569" width="4" style="336" bestFit="1" customWidth="1"/>
    <col min="13570" max="13570" width="29.28515625" style="336" bestFit="1" customWidth="1"/>
    <col min="13571" max="13571" width="54.140625" style="336" bestFit="1" customWidth="1"/>
    <col min="13572" max="13572" width="8.28515625" style="336" bestFit="1" customWidth="1"/>
    <col min="13573" max="13581" width="9.140625" style="336"/>
    <col min="13582" max="13584" width="9.140625" style="336" customWidth="1"/>
    <col min="13585" max="13824" width="9.140625" style="336"/>
    <col min="13825" max="13825" width="4" style="336" bestFit="1" customWidth="1"/>
    <col min="13826" max="13826" width="29.28515625" style="336" bestFit="1" customWidth="1"/>
    <col min="13827" max="13827" width="54.140625" style="336" bestFit="1" customWidth="1"/>
    <col min="13828" max="13828" width="8.28515625" style="336" bestFit="1" customWidth="1"/>
    <col min="13829" max="13837" width="9.140625" style="336"/>
    <col min="13838" max="13840" width="9.140625" style="336" customWidth="1"/>
    <col min="13841" max="14080" width="9.140625" style="336"/>
    <col min="14081" max="14081" width="4" style="336" bestFit="1" customWidth="1"/>
    <col min="14082" max="14082" width="29.28515625" style="336" bestFit="1" customWidth="1"/>
    <col min="14083" max="14083" width="54.140625" style="336" bestFit="1" customWidth="1"/>
    <col min="14084" max="14084" width="8.28515625" style="336" bestFit="1" customWidth="1"/>
    <col min="14085" max="14093" width="9.140625" style="336"/>
    <col min="14094" max="14096" width="9.140625" style="336" customWidth="1"/>
    <col min="14097" max="14336" width="9.140625" style="336"/>
    <col min="14337" max="14337" width="4" style="336" bestFit="1" customWidth="1"/>
    <col min="14338" max="14338" width="29.28515625" style="336" bestFit="1" customWidth="1"/>
    <col min="14339" max="14339" width="54.140625" style="336" bestFit="1" customWidth="1"/>
    <col min="14340" max="14340" width="8.28515625" style="336" bestFit="1" customWidth="1"/>
    <col min="14341" max="14349" width="9.140625" style="336"/>
    <col min="14350" max="14352" width="9.140625" style="336" customWidth="1"/>
    <col min="14353" max="14592" width="9.140625" style="336"/>
    <col min="14593" max="14593" width="4" style="336" bestFit="1" customWidth="1"/>
    <col min="14594" max="14594" width="29.28515625" style="336" bestFit="1" customWidth="1"/>
    <col min="14595" max="14595" width="54.140625" style="336" bestFit="1" customWidth="1"/>
    <col min="14596" max="14596" width="8.28515625" style="336" bestFit="1" customWidth="1"/>
    <col min="14597" max="14605" width="9.140625" style="336"/>
    <col min="14606" max="14608" width="9.140625" style="336" customWidth="1"/>
    <col min="14609" max="14848" width="9.140625" style="336"/>
    <col min="14849" max="14849" width="4" style="336" bestFit="1" customWidth="1"/>
    <col min="14850" max="14850" width="29.28515625" style="336" bestFit="1" customWidth="1"/>
    <col min="14851" max="14851" width="54.140625" style="336" bestFit="1" customWidth="1"/>
    <col min="14852" max="14852" width="8.28515625" style="336" bestFit="1" customWidth="1"/>
    <col min="14853" max="14861" width="9.140625" style="336"/>
    <col min="14862" max="14864" width="9.140625" style="336" customWidth="1"/>
    <col min="14865" max="15104" width="9.140625" style="336"/>
    <col min="15105" max="15105" width="4" style="336" bestFit="1" customWidth="1"/>
    <col min="15106" max="15106" width="29.28515625" style="336" bestFit="1" customWidth="1"/>
    <col min="15107" max="15107" width="54.140625" style="336" bestFit="1" customWidth="1"/>
    <col min="15108" max="15108" width="8.28515625" style="336" bestFit="1" customWidth="1"/>
    <col min="15109" max="15117" width="9.140625" style="336"/>
    <col min="15118" max="15120" width="9.140625" style="336" customWidth="1"/>
    <col min="15121" max="15360" width="9.140625" style="336"/>
    <col min="15361" max="15361" width="4" style="336" bestFit="1" customWidth="1"/>
    <col min="15362" max="15362" width="29.28515625" style="336" bestFit="1" customWidth="1"/>
    <col min="15363" max="15363" width="54.140625" style="336" bestFit="1" customWidth="1"/>
    <col min="15364" max="15364" width="8.28515625" style="336" bestFit="1" customWidth="1"/>
    <col min="15365" max="15373" width="9.140625" style="336"/>
    <col min="15374" max="15376" width="9.140625" style="336" customWidth="1"/>
    <col min="15377" max="15616" width="9.140625" style="336"/>
    <col min="15617" max="15617" width="4" style="336" bestFit="1" customWidth="1"/>
    <col min="15618" max="15618" width="29.28515625" style="336" bestFit="1" customWidth="1"/>
    <col min="15619" max="15619" width="54.140625" style="336" bestFit="1" customWidth="1"/>
    <col min="15620" max="15620" width="8.28515625" style="336" bestFit="1" customWidth="1"/>
    <col min="15621" max="15629" width="9.140625" style="336"/>
    <col min="15630" max="15632" width="9.140625" style="336" customWidth="1"/>
    <col min="15633" max="15872" width="9.140625" style="336"/>
    <col min="15873" max="15873" width="4" style="336" bestFit="1" customWidth="1"/>
    <col min="15874" max="15874" width="29.28515625" style="336" bestFit="1" customWidth="1"/>
    <col min="15875" max="15875" width="54.140625" style="336" bestFit="1" customWidth="1"/>
    <col min="15876" max="15876" width="8.28515625" style="336" bestFit="1" customWidth="1"/>
    <col min="15877" max="15885" width="9.140625" style="336"/>
    <col min="15886" max="15888" width="9.140625" style="336" customWidth="1"/>
    <col min="15889" max="16128" width="9.140625" style="336"/>
    <col min="16129" max="16129" width="4" style="336" bestFit="1" customWidth="1"/>
    <col min="16130" max="16130" width="29.28515625" style="336" bestFit="1" customWidth="1"/>
    <col min="16131" max="16131" width="54.140625" style="336" bestFit="1" customWidth="1"/>
    <col min="16132" max="16132" width="8.28515625" style="336" bestFit="1" customWidth="1"/>
    <col min="16133" max="16141" width="9.140625" style="336"/>
    <col min="16142" max="16144" width="9.140625" style="336" customWidth="1"/>
    <col min="16145" max="16384" width="9.140625" style="336"/>
  </cols>
  <sheetData>
    <row r="1" spans="1:18" ht="20.25" customHeight="1">
      <c r="A1" s="417" t="s">
        <v>464</v>
      </c>
      <c r="B1" s="417"/>
      <c r="C1" s="417"/>
      <c r="D1" s="417"/>
      <c r="E1" s="427"/>
    </row>
    <row r="2" spans="1:18" ht="20.25" customHeight="1">
      <c r="A2" s="418" t="s">
        <v>465</v>
      </c>
      <c r="B2" s="418"/>
      <c r="C2" s="418"/>
      <c r="D2" s="422" t="s">
        <v>472</v>
      </c>
    </row>
    <row r="3" spans="1:18" ht="24" customHeight="1">
      <c r="A3" s="339" t="s">
        <v>466</v>
      </c>
      <c r="B3" s="374" t="s">
        <v>467</v>
      </c>
      <c r="C3" s="419" t="s">
        <v>468</v>
      </c>
      <c r="D3" s="438" t="s">
        <v>474</v>
      </c>
    </row>
    <row r="4" spans="1:18" ht="21" customHeight="1">
      <c r="A4" s="420" t="s">
        <v>469</v>
      </c>
      <c r="B4" s="421"/>
      <c r="C4" s="421"/>
      <c r="D4" s="425" t="s">
        <v>14</v>
      </c>
      <c r="F4" s="340" t="s">
        <v>668</v>
      </c>
      <c r="G4" s="340"/>
      <c r="H4" s="340"/>
      <c r="I4" s="340"/>
    </row>
    <row r="5" spans="1:18">
      <c r="A5" s="341">
        <v>1</v>
      </c>
      <c r="B5" s="342" t="s">
        <v>470</v>
      </c>
      <c r="C5" s="342" t="s">
        <v>471</v>
      </c>
      <c r="D5" s="343" t="s">
        <v>23</v>
      </c>
      <c r="G5" s="344"/>
      <c r="H5" s="344"/>
      <c r="I5" s="344"/>
      <c r="J5" s="344"/>
      <c r="K5" s="344"/>
      <c r="L5" s="345"/>
    </row>
    <row r="6" spans="1:18">
      <c r="A6" s="341">
        <v>2</v>
      </c>
      <c r="B6" s="342" t="s">
        <v>470</v>
      </c>
      <c r="C6" s="342" t="s">
        <v>473</v>
      </c>
      <c r="D6" s="343" t="s">
        <v>27</v>
      </c>
      <c r="F6" s="178" t="s">
        <v>833</v>
      </c>
      <c r="G6" s="435" t="s">
        <v>834</v>
      </c>
      <c r="H6" s="435" t="s">
        <v>835</v>
      </c>
      <c r="I6" s="435" t="s">
        <v>836</v>
      </c>
      <c r="J6" s="346"/>
      <c r="K6" s="435" t="s">
        <v>836</v>
      </c>
      <c r="M6" s="178" t="s">
        <v>833</v>
      </c>
      <c r="N6" s="435" t="s">
        <v>834</v>
      </c>
      <c r="O6" s="435" t="s">
        <v>835</v>
      </c>
      <c r="P6" s="435" t="s">
        <v>836</v>
      </c>
      <c r="R6" s="447">
        <f>COUNTA(M7:M105)</f>
        <v>99</v>
      </c>
    </row>
    <row r="7" spans="1:18">
      <c r="A7" s="341">
        <v>3</v>
      </c>
      <c r="B7" s="342" t="s">
        <v>475</v>
      </c>
      <c r="C7" s="342" t="s">
        <v>476</v>
      </c>
      <c r="D7" s="343" t="s">
        <v>41</v>
      </c>
      <c r="F7" s="441" t="s">
        <v>472</v>
      </c>
      <c r="G7" s="442">
        <f>MATCH(F7,RANGE_H1,0)</f>
        <v>1</v>
      </c>
      <c r="H7" s="443">
        <f>MATCH(F7,RANGE_H2,0)</f>
        <v>1</v>
      </c>
      <c r="I7" s="443">
        <f>SUM(G7:H7)</f>
        <v>2</v>
      </c>
      <c r="J7"/>
      <c r="K7" s="437" t="s">
        <v>837</v>
      </c>
      <c r="M7" s="441" t="s">
        <v>472</v>
      </c>
      <c r="N7" s="442">
        <v>1</v>
      </c>
      <c r="O7" s="443">
        <v>1</v>
      </c>
      <c r="P7" s="443">
        <v>2</v>
      </c>
    </row>
    <row r="8" spans="1:18">
      <c r="A8" s="341">
        <v>4</v>
      </c>
      <c r="B8" s="342" t="s">
        <v>475</v>
      </c>
      <c r="C8" s="342" t="s">
        <v>477</v>
      </c>
      <c r="D8" s="343" t="s">
        <v>481</v>
      </c>
      <c r="F8" s="444" t="s">
        <v>474</v>
      </c>
      <c r="G8" s="445">
        <f>MATCH(F8,RANGE_H1,0)</f>
        <v>2</v>
      </c>
      <c r="H8" s="446">
        <f>MATCH(F8,RANGE_H2,0)</f>
        <v>2</v>
      </c>
      <c r="I8" s="446">
        <f t="shared" ref="I8:I71" si="0">SUM(G8:H8)</f>
        <v>4</v>
      </c>
      <c r="J8" s="346"/>
      <c r="K8" s="346"/>
      <c r="L8" s="347"/>
      <c r="M8" s="444" t="s">
        <v>474</v>
      </c>
      <c r="N8" s="445">
        <v>2</v>
      </c>
      <c r="O8" s="446">
        <v>2</v>
      </c>
      <c r="P8" s="446">
        <v>4</v>
      </c>
    </row>
    <row r="9" spans="1:18">
      <c r="A9" s="341">
        <v>5</v>
      </c>
      <c r="B9" s="342" t="s">
        <v>475</v>
      </c>
      <c r="C9" s="342" t="s">
        <v>478</v>
      </c>
      <c r="D9" s="343" t="s">
        <v>485</v>
      </c>
      <c r="F9" s="436" t="s">
        <v>14</v>
      </c>
      <c r="G9" s="437">
        <f>MATCH(F9,RANGE_H1,0)</f>
        <v>3</v>
      </c>
      <c r="H9" s="348">
        <f>MATCH(F9,RANGE_H2,0)</f>
        <v>3</v>
      </c>
      <c r="I9" s="348">
        <f t="shared" si="0"/>
        <v>6</v>
      </c>
      <c r="J9" s="346"/>
      <c r="K9" s="346"/>
      <c r="L9" s="347"/>
      <c r="M9" s="436" t="s">
        <v>14</v>
      </c>
      <c r="N9" s="437">
        <v>3</v>
      </c>
      <c r="O9" s="348">
        <v>3</v>
      </c>
      <c r="P9" s="348">
        <v>6</v>
      </c>
    </row>
    <row r="10" spans="1:18">
      <c r="A10" s="341">
        <v>6</v>
      </c>
      <c r="B10" s="342" t="s">
        <v>475</v>
      </c>
      <c r="C10" s="342" t="s">
        <v>479</v>
      </c>
      <c r="D10" s="343" t="s">
        <v>489</v>
      </c>
      <c r="F10" s="436" t="s">
        <v>23</v>
      </c>
      <c r="G10" s="437">
        <f>MATCH(F10,RANGE_H1,0)</f>
        <v>4</v>
      </c>
      <c r="H10" s="348">
        <f>MATCH(F10,RANGE_H2,0)</f>
        <v>4</v>
      </c>
      <c r="I10" s="348">
        <f t="shared" si="0"/>
        <v>8</v>
      </c>
      <c r="J10" s="344"/>
      <c r="K10" s="344"/>
      <c r="L10" s="345"/>
      <c r="M10" s="436" t="s">
        <v>23</v>
      </c>
      <c r="N10" s="437">
        <v>4</v>
      </c>
      <c r="O10" s="348">
        <v>4</v>
      </c>
      <c r="P10" s="348">
        <v>8</v>
      </c>
    </row>
    <row r="11" spans="1:18">
      <c r="A11" s="341">
        <v>7</v>
      </c>
      <c r="B11" s="342" t="s">
        <v>475</v>
      </c>
      <c r="C11" s="342" t="s">
        <v>480</v>
      </c>
      <c r="D11" s="343" t="s">
        <v>491</v>
      </c>
      <c r="F11" s="436" t="s">
        <v>27</v>
      </c>
      <c r="G11" s="437">
        <f>MATCH(F11,RANGE_H1,0)</f>
        <v>5</v>
      </c>
      <c r="H11" s="348">
        <f>MATCH(F11,RANGE_H2,0)</f>
        <v>5</v>
      </c>
      <c r="I11" s="348">
        <f t="shared" si="0"/>
        <v>10</v>
      </c>
      <c r="J11" s="344"/>
      <c r="K11" s="344"/>
      <c r="L11" s="345"/>
      <c r="M11" s="436" t="s">
        <v>27</v>
      </c>
      <c r="N11" s="437">
        <v>5</v>
      </c>
      <c r="O11" s="348">
        <v>5</v>
      </c>
      <c r="P11" s="348">
        <v>10</v>
      </c>
    </row>
    <row r="12" spans="1:18" ht="21" customHeight="1">
      <c r="A12" s="420" t="s">
        <v>482</v>
      </c>
      <c r="B12" s="421"/>
      <c r="C12" s="421"/>
      <c r="D12" s="426" t="s">
        <v>493</v>
      </c>
      <c r="F12" s="436" t="s">
        <v>41</v>
      </c>
      <c r="G12" s="437">
        <f>MATCH(F12,RANGE_H1,0)</f>
        <v>6</v>
      </c>
      <c r="H12" s="348">
        <f>MATCH(F12,RANGE_H2,0)</f>
        <v>6</v>
      </c>
      <c r="I12" s="348">
        <f t="shared" si="0"/>
        <v>12</v>
      </c>
      <c r="J12" s="344"/>
      <c r="K12" s="344"/>
      <c r="L12" s="345"/>
      <c r="M12" s="436" t="s">
        <v>41</v>
      </c>
      <c r="N12" s="437">
        <v>6</v>
      </c>
      <c r="O12" s="348">
        <v>6</v>
      </c>
      <c r="P12" s="348">
        <v>12</v>
      </c>
    </row>
    <row r="13" spans="1:18" ht="18" customHeight="1">
      <c r="A13" s="348">
        <v>8</v>
      </c>
      <c r="B13" s="342" t="s">
        <v>483</v>
      </c>
      <c r="C13" s="342" t="s">
        <v>484</v>
      </c>
      <c r="D13" s="343" t="s">
        <v>7</v>
      </c>
      <c r="F13" s="436" t="s">
        <v>481</v>
      </c>
      <c r="G13" s="437">
        <f>MATCH(F13,RANGE_H1,0)</f>
        <v>7</v>
      </c>
      <c r="H13" s="348">
        <f>MATCH(F13,RANGE_H2,0)</f>
        <v>7</v>
      </c>
      <c r="I13" s="348">
        <f t="shared" si="0"/>
        <v>14</v>
      </c>
      <c r="J13" s="344"/>
      <c r="K13" s="344"/>
      <c r="L13" s="345"/>
      <c r="M13" s="436" t="s">
        <v>481</v>
      </c>
      <c r="N13" s="437">
        <v>7</v>
      </c>
      <c r="O13" s="348">
        <v>7</v>
      </c>
      <c r="P13" s="348">
        <v>14</v>
      </c>
    </row>
    <row r="14" spans="1:18" ht="22.5" customHeight="1">
      <c r="A14" s="420" t="s">
        <v>486</v>
      </c>
      <c r="B14" s="421"/>
      <c r="C14" s="421"/>
      <c r="D14" s="425" t="s">
        <v>4</v>
      </c>
      <c r="F14" s="436" t="s">
        <v>485</v>
      </c>
      <c r="G14" s="437">
        <f>MATCH(F14,RANGE_H1,0)</f>
        <v>8</v>
      </c>
      <c r="H14" s="348" t="e">
        <f>MATCH(F14,RANGE_H2,0)</f>
        <v>#N/A</v>
      </c>
      <c r="I14" s="348" t="e">
        <f t="shared" si="0"/>
        <v>#N/A</v>
      </c>
      <c r="J14" s="344"/>
      <c r="K14" s="344"/>
      <c r="L14" s="345"/>
      <c r="M14" s="436" t="s">
        <v>489</v>
      </c>
      <c r="N14" s="437">
        <v>9</v>
      </c>
      <c r="O14" s="348">
        <v>8</v>
      </c>
      <c r="P14" s="348">
        <v>17</v>
      </c>
    </row>
    <row r="15" spans="1:18" ht="18" customHeight="1">
      <c r="A15" s="348">
        <v>9</v>
      </c>
      <c r="B15" s="342" t="s">
        <v>487</v>
      </c>
      <c r="C15" s="342" t="s">
        <v>488</v>
      </c>
      <c r="D15" s="349" t="s">
        <v>22</v>
      </c>
      <c r="F15" s="436" t="s">
        <v>489</v>
      </c>
      <c r="G15" s="437">
        <f>MATCH(F15,RANGE_H1,0)</f>
        <v>9</v>
      </c>
      <c r="H15" s="348">
        <f>MATCH(F15,RANGE_H2,0)</f>
        <v>8</v>
      </c>
      <c r="I15" s="348">
        <f t="shared" si="0"/>
        <v>17</v>
      </c>
      <c r="J15" s="344"/>
      <c r="K15" s="344"/>
      <c r="L15" s="345"/>
      <c r="M15" s="436" t="s">
        <v>491</v>
      </c>
      <c r="N15" s="437">
        <v>10</v>
      </c>
      <c r="O15" s="348">
        <v>9</v>
      </c>
      <c r="P15" s="348">
        <v>19</v>
      </c>
    </row>
    <row r="16" spans="1:18">
      <c r="A16" s="348">
        <v>10</v>
      </c>
      <c r="B16" s="342" t="s">
        <v>487</v>
      </c>
      <c r="C16" s="342" t="s">
        <v>490</v>
      </c>
      <c r="D16" s="343" t="s">
        <v>499</v>
      </c>
      <c r="F16" s="436" t="s">
        <v>491</v>
      </c>
      <c r="G16" s="437">
        <f>MATCH(F16,RANGE_H1,0)</f>
        <v>10</v>
      </c>
      <c r="H16" s="348">
        <f>MATCH(F16,RANGE_H2,0)</f>
        <v>9</v>
      </c>
      <c r="I16" s="348">
        <f t="shared" si="0"/>
        <v>19</v>
      </c>
      <c r="J16" s="344"/>
      <c r="K16" s="344"/>
      <c r="L16" s="345"/>
      <c r="M16" s="436" t="s">
        <v>493</v>
      </c>
      <c r="N16" s="437">
        <v>11</v>
      </c>
      <c r="O16" s="348">
        <v>11</v>
      </c>
      <c r="P16" s="348">
        <v>22</v>
      </c>
    </row>
    <row r="17" spans="1:16">
      <c r="A17" s="348">
        <v>11</v>
      </c>
      <c r="B17" s="342" t="s">
        <v>487</v>
      </c>
      <c r="C17" s="342" t="s">
        <v>492</v>
      </c>
      <c r="D17" s="343" t="s">
        <v>24</v>
      </c>
      <c r="F17" s="436" t="s">
        <v>493</v>
      </c>
      <c r="G17" s="437">
        <f>MATCH(F17,RANGE_H1,0)</f>
        <v>11</v>
      </c>
      <c r="H17" s="348">
        <f>MATCH(F17,RANGE_H2,0)</f>
        <v>11</v>
      </c>
      <c r="I17" s="348">
        <f t="shared" si="0"/>
        <v>22</v>
      </c>
      <c r="J17" s="344"/>
      <c r="K17" s="344"/>
      <c r="L17" s="345"/>
      <c r="M17" s="436" t="s">
        <v>7</v>
      </c>
      <c r="N17" s="437">
        <v>12</v>
      </c>
      <c r="O17" s="348">
        <v>12</v>
      </c>
      <c r="P17" s="348">
        <v>24</v>
      </c>
    </row>
    <row r="18" spans="1:16">
      <c r="A18" s="348">
        <v>12</v>
      </c>
      <c r="B18" s="342" t="s">
        <v>494</v>
      </c>
      <c r="C18" s="342" t="s">
        <v>495</v>
      </c>
      <c r="D18" s="349" t="s">
        <v>35</v>
      </c>
      <c r="F18" s="436" t="s">
        <v>7</v>
      </c>
      <c r="G18" s="437">
        <f>MATCH(F18,RANGE_H1,0)</f>
        <v>12</v>
      </c>
      <c r="H18" s="348">
        <f>MATCH(F18,RANGE_H2,0)</f>
        <v>12</v>
      </c>
      <c r="I18" s="348">
        <f t="shared" si="0"/>
        <v>24</v>
      </c>
      <c r="J18" s="344"/>
      <c r="K18" s="344"/>
      <c r="L18" s="345"/>
      <c r="M18" s="436" t="s">
        <v>4</v>
      </c>
      <c r="N18" s="437">
        <v>13</v>
      </c>
      <c r="O18" s="348">
        <v>13</v>
      </c>
      <c r="P18" s="348">
        <v>26</v>
      </c>
    </row>
    <row r="19" spans="1:16">
      <c r="A19" s="348">
        <v>13</v>
      </c>
      <c r="B19" s="342" t="s">
        <v>494</v>
      </c>
      <c r="C19" s="342" t="s">
        <v>496</v>
      </c>
      <c r="D19" s="343" t="s">
        <v>42</v>
      </c>
      <c r="F19" s="436" t="s">
        <v>4</v>
      </c>
      <c r="G19" s="437">
        <f>MATCH(F19,RANGE_H1,0)</f>
        <v>13</v>
      </c>
      <c r="H19" s="348">
        <f>MATCH(F19,RANGE_H2,0)</f>
        <v>13</v>
      </c>
      <c r="I19" s="348">
        <f t="shared" si="0"/>
        <v>26</v>
      </c>
      <c r="J19" s="344"/>
      <c r="K19" s="344"/>
      <c r="L19" s="345"/>
      <c r="M19" s="436" t="s">
        <v>22</v>
      </c>
      <c r="N19" s="437">
        <v>14</v>
      </c>
      <c r="O19" s="348">
        <v>14</v>
      </c>
      <c r="P19" s="348">
        <v>28</v>
      </c>
    </row>
    <row r="20" spans="1:16">
      <c r="A20" s="348">
        <v>14</v>
      </c>
      <c r="B20" s="342" t="s">
        <v>494</v>
      </c>
      <c r="C20" s="342" t="s">
        <v>497</v>
      </c>
      <c r="D20" s="343" t="s">
        <v>504</v>
      </c>
      <c r="F20" s="436" t="s">
        <v>22</v>
      </c>
      <c r="G20" s="437">
        <f>MATCH(F20,RANGE_H1,0)</f>
        <v>14</v>
      </c>
      <c r="H20" s="348">
        <f>MATCH(F20,RANGE_H2,0)</f>
        <v>14</v>
      </c>
      <c r="I20" s="348">
        <f t="shared" si="0"/>
        <v>28</v>
      </c>
      <c r="J20" s="344"/>
      <c r="K20" s="344"/>
      <c r="L20" s="345"/>
      <c r="M20" s="436" t="s">
        <v>499</v>
      </c>
      <c r="N20" s="437">
        <v>15</v>
      </c>
      <c r="O20" s="348">
        <v>15</v>
      </c>
      <c r="P20" s="348">
        <v>30</v>
      </c>
    </row>
    <row r="21" spans="1:16" ht="16.5" customHeight="1">
      <c r="A21" s="348">
        <v>15</v>
      </c>
      <c r="B21" s="342" t="s">
        <v>494</v>
      </c>
      <c r="C21" s="342" t="s">
        <v>498</v>
      </c>
      <c r="D21" s="343" t="s">
        <v>44</v>
      </c>
      <c r="F21" s="436" t="s">
        <v>499</v>
      </c>
      <c r="G21" s="437">
        <f>MATCH(F21,RANGE_H1,0)</f>
        <v>15</v>
      </c>
      <c r="H21" s="348">
        <f>MATCH(F21,RANGE_H2,0)</f>
        <v>15</v>
      </c>
      <c r="I21" s="348">
        <f t="shared" si="0"/>
        <v>30</v>
      </c>
      <c r="J21" s="344"/>
      <c r="K21" s="344"/>
      <c r="L21" s="345"/>
      <c r="M21" s="436" t="s">
        <v>24</v>
      </c>
      <c r="N21" s="437">
        <v>16</v>
      </c>
      <c r="O21" s="348">
        <v>16</v>
      </c>
      <c r="P21" s="348">
        <v>32</v>
      </c>
    </row>
    <row r="22" spans="1:16">
      <c r="A22" s="348">
        <v>16</v>
      </c>
      <c r="B22" s="342" t="s">
        <v>494</v>
      </c>
      <c r="C22" s="342" t="s">
        <v>500</v>
      </c>
      <c r="D22" s="343" t="s">
        <v>508</v>
      </c>
      <c r="F22" s="436" t="s">
        <v>24</v>
      </c>
      <c r="G22" s="437">
        <f>MATCH(F22,RANGE_H1,0)</f>
        <v>16</v>
      </c>
      <c r="H22" s="348">
        <f>MATCH(F22,RANGE_H2,0)</f>
        <v>16</v>
      </c>
      <c r="I22" s="348">
        <f t="shared" si="0"/>
        <v>32</v>
      </c>
      <c r="J22" s="344"/>
      <c r="K22" s="344"/>
      <c r="L22" s="345"/>
      <c r="M22" s="436" t="s">
        <v>35</v>
      </c>
      <c r="N22" s="437">
        <v>17</v>
      </c>
      <c r="O22" s="348">
        <v>17</v>
      </c>
      <c r="P22" s="348">
        <v>34</v>
      </c>
    </row>
    <row r="23" spans="1:16">
      <c r="A23" s="348">
        <v>17</v>
      </c>
      <c r="B23" s="342" t="s">
        <v>494</v>
      </c>
      <c r="C23" s="342" t="s">
        <v>501</v>
      </c>
      <c r="D23" s="343" t="s">
        <v>512</v>
      </c>
      <c r="F23" s="436" t="s">
        <v>35</v>
      </c>
      <c r="G23" s="437">
        <f>MATCH(F23,RANGE_H1,0)</f>
        <v>17</v>
      </c>
      <c r="H23" s="348">
        <f>MATCH(F23,RANGE_H2,0)</f>
        <v>17</v>
      </c>
      <c r="I23" s="348">
        <f t="shared" si="0"/>
        <v>34</v>
      </c>
      <c r="J23" s="344"/>
      <c r="K23" s="344"/>
      <c r="L23" s="345"/>
      <c r="M23" s="436" t="s">
        <v>42</v>
      </c>
      <c r="N23" s="437">
        <v>18</v>
      </c>
      <c r="O23" s="348">
        <v>18</v>
      </c>
      <c r="P23" s="348">
        <v>36</v>
      </c>
    </row>
    <row r="24" spans="1:16">
      <c r="A24" s="348">
        <v>18</v>
      </c>
      <c r="B24" s="342" t="s">
        <v>494</v>
      </c>
      <c r="C24" s="342" t="s">
        <v>502</v>
      </c>
      <c r="D24" s="343" t="s">
        <v>514</v>
      </c>
      <c r="F24" s="436" t="s">
        <v>42</v>
      </c>
      <c r="G24" s="437">
        <f>MATCH(F24,RANGE_H1,0)</f>
        <v>18</v>
      </c>
      <c r="H24" s="348">
        <f>MATCH(F24,RANGE_H2,0)</f>
        <v>18</v>
      </c>
      <c r="I24" s="348">
        <f t="shared" si="0"/>
        <v>36</v>
      </c>
      <c r="J24" s="344"/>
      <c r="K24" s="344"/>
      <c r="L24" s="345"/>
      <c r="M24" s="436" t="s">
        <v>504</v>
      </c>
      <c r="N24" s="437">
        <v>19</v>
      </c>
      <c r="O24" s="348">
        <v>19</v>
      </c>
      <c r="P24" s="348">
        <v>38</v>
      </c>
    </row>
    <row r="25" spans="1:16">
      <c r="A25" s="348">
        <v>19</v>
      </c>
      <c r="B25" s="342" t="s">
        <v>494</v>
      </c>
      <c r="C25" s="342" t="s">
        <v>503</v>
      </c>
      <c r="D25" s="343" t="s">
        <v>517</v>
      </c>
      <c r="F25" s="436" t="s">
        <v>504</v>
      </c>
      <c r="G25" s="437">
        <f>MATCH(F25,RANGE_H1,0)</f>
        <v>19</v>
      </c>
      <c r="H25" s="348">
        <f>MATCH(F25,RANGE_H2,0)</f>
        <v>19</v>
      </c>
      <c r="I25" s="348">
        <f t="shared" si="0"/>
        <v>38</v>
      </c>
      <c r="J25" s="344"/>
      <c r="K25" s="344"/>
      <c r="L25" s="345"/>
      <c r="M25" s="436" t="s">
        <v>44</v>
      </c>
      <c r="N25" s="437">
        <v>20</v>
      </c>
      <c r="O25" s="348">
        <v>20</v>
      </c>
      <c r="P25" s="348">
        <v>40</v>
      </c>
    </row>
    <row r="26" spans="1:16">
      <c r="A26" s="348">
        <v>20</v>
      </c>
      <c r="B26" s="342" t="s">
        <v>494</v>
      </c>
      <c r="C26" s="342" t="s">
        <v>505</v>
      </c>
      <c r="D26" s="343" t="s">
        <v>520</v>
      </c>
      <c r="F26" s="436" t="s">
        <v>44</v>
      </c>
      <c r="G26" s="437">
        <f>MATCH(F26,RANGE_H1,0)</f>
        <v>20</v>
      </c>
      <c r="H26" s="348">
        <f>MATCH(F26,RANGE_H2,0)</f>
        <v>20</v>
      </c>
      <c r="I26" s="348">
        <f t="shared" si="0"/>
        <v>40</v>
      </c>
      <c r="J26" s="344"/>
      <c r="K26" s="344"/>
      <c r="L26" s="345"/>
      <c r="M26" s="436" t="s">
        <v>508</v>
      </c>
      <c r="N26" s="437">
        <v>21</v>
      </c>
      <c r="O26" s="348">
        <v>21</v>
      </c>
      <c r="P26" s="348">
        <v>42</v>
      </c>
    </row>
    <row r="27" spans="1:16">
      <c r="A27" s="348">
        <v>21</v>
      </c>
      <c r="B27" s="342" t="s">
        <v>506</v>
      </c>
      <c r="C27" s="342" t="s">
        <v>507</v>
      </c>
      <c r="D27" s="343" t="s">
        <v>522</v>
      </c>
      <c r="F27" s="436" t="s">
        <v>508</v>
      </c>
      <c r="G27" s="437">
        <f>MATCH(F27,RANGE_H1,0)</f>
        <v>21</v>
      </c>
      <c r="H27" s="348">
        <f>MATCH(F27,RANGE_H2,0)</f>
        <v>21</v>
      </c>
      <c r="I27" s="348">
        <f t="shared" si="0"/>
        <v>42</v>
      </c>
      <c r="J27" s="344"/>
      <c r="K27" s="344"/>
      <c r="L27" s="345"/>
      <c r="M27" s="436" t="s">
        <v>512</v>
      </c>
      <c r="N27" s="437">
        <v>22</v>
      </c>
      <c r="O27" s="348">
        <v>24</v>
      </c>
      <c r="P27" s="348">
        <v>46</v>
      </c>
    </row>
    <row r="28" spans="1:16" ht="21" customHeight="1">
      <c r="A28" s="420" t="s">
        <v>509</v>
      </c>
      <c r="B28" s="421"/>
      <c r="C28" s="421"/>
      <c r="D28" s="425" t="s">
        <v>524</v>
      </c>
      <c r="F28" s="436" t="s">
        <v>512</v>
      </c>
      <c r="G28" s="437">
        <f>MATCH(F28,RANGE_H1,0)</f>
        <v>22</v>
      </c>
      <c r="H28" s="348">
        <f>MATCH(F28,RANGE_H2,0)</f>
        <v>24</v>
      </c>
      <c r="I28" s="348">
        <f t="shared" si="0"/>
        <v>46</v>
      </c>
      <c r="J28" s="344"/>
      <c r="K28" s="344"/>
      <c r="L28" s="345"/>
      <c r="M28" s="436" t="s">
        <v>514</v>
      </c>
      <c r="N28" s="437">
        <v>23</v>
      </c>
      <c r="O28" s="348">
        <v>25</v>
      </c>
      <c r="P28" s="348">
        <v>48</v>
      </c>
    </row>
    <row r="29" spans="1:16">
      <c r="A29" s="348">
        <v>22</v>
      </c>
      <c r="B29" s="342" t="s">
        <v>510</v>
      </c>
      <c r="C29" s="342" t="s">
        <v>511</v>
      </c>
      <c r="D29" s="350" t="s">
        <v>526</v>
      </c>
      <c r="F29" s="436" t="s">
        <v>514</v>
      </c>
      <c r="G29" s="437">
        <f>MATCH(F29,RANGE_H1,0)</f>
        <v>23</v>
      </c>
      <c r="H29" s="348">
        <f>MATCH(F29,RANGE_H2,0)</f>
        <v>25</v>
      </c>
      <c r="I29" s="348">
        <f t="shared" si="0"/>
        <v>48</v>
      </c>
      <c r="J29" s="344"/>
      <c r="K29" s="344"/>
      <c r="L29" s="345"/>
      <c r="M29" s="436" t="s">
        <v>517</v>
      </c>
      <c r="N29" s="437">
        <v>24</v>
      </c>
      <c r="O29" s="348">
        <v>27</v>
      </c>
      <c r="P29" s="348">
        <v>51</v>
      </c>
    </row>
    <row r="30" spans="1:16">
      <c r="A30" s="348">
        <v>23</v>
      </c>
      <c r="B30" s="342" t="s">
        <v>510</v>
      </c>
      <c r="C30" s="342" t="s">
        <v>513</v>
      </c>
      <c r="D30" s="343" t="s">
        <v>530</v>
      </c>
      <c r="F30" s="436" t="s">
        <v>517</v>
      </c>
      <c r="G30" s="437">
        <f>MATCH(F30,RANGE_H1,0)</f>
        <v>24</v>
      </c>
      <c r="H30" s="348">
        <f>MATCH(F30,RANGE_H2,0)</f>
        <v>27</v>
      </c>
      <c r="I30" s="348">
        <f t="shared" si="0"/>
        <v>51</v>
      </c>
      <c r="J30" s="344"/>
      <c r="K30" s="344"/>
      <c r="L30" s="345"/>
      <c r="M30" s="436" t="s">
        <v>520</v>
      </c>
      <c r="N30" s="437">
        <v>25</v>
      </c>
      <c r="O30" s="348">
        <v>29</v>
      </c>
      <c r="P30" s="348">
        <v>54</v>
      </c>
    </row>
    <row r="31" spans="1:16">
      <c r="A31" s="348">
        <v>24</v>
      </c>
      <c r="B31" s="342" t="s">
        <v>515</v>
      </c>
      <c r="C31" s="342" t="s">
        <v>516</v>
      </c>
      <c r="D31" s="343" t="s">
        <v>532</v>
      </c>
      <c r="F31" s="436" t="s">
        <v>520</v>
      </c>
      <c r="G31" s="437">
        <f>MATCH(F31,RANGE_H1,0)</f>
        <v>25</v>
      </c>
      <c r="H31" s="348">
        <f>MATCH(F31,RANGE_H2,0)</f>
        <v>29</v>
      </c>
      <c r="I31" s="348">
        <f t="shared" si="0"/>
        <v>54</v>
      </c>
      <c r="J31" s="344"/>
      <c r="K31" s="344"/>
      <c r="L31" s="345"/>
      <c r="M31" s="436" t="s">
        <v>522</v>
      </c>
      <c r="N31" s="437">
        <v>26</v>
      </c>
      <c r="O31" s="348">
        <v>30</v>
      </c>
      <c r="P31" s="348">
        <v>56</v>
      </c>
    </row>
    <row r="32" spans="1:16">
      <c r="A32" s="348">
        <v>25</v>
      </c>
      <c r="B32" s="342" t="s">
        <v>518</v>
      </c>
      <c r="C32" s="342" t="s">
        <v>519</v>
      </c>
      <c r="D32" s="349" t="s">
        <v>534</v>
      </c>
      <c r="F32" s="436" t="s">
        <v>522</v>
      </c>
      <c r="G32" s="437">
        <f>MATCH(F32,RANGE_H1,0)</f>
        <v>26</v>
      </c>
      <c r="H32" s="348">
        <f>MATCH(F32,RANGE_H2,0)</f>
        <v>30</v>
      </c>
      <c r="I32" s="348">
        <f t="shared" si="0"/>
        <v>56</v>
      </c>
      <c r="J32" s="344"/>
      <c r="K32" s="344"/>
      <c r="L32" s="345"/>
      <c r="M32" s="436" t="s">
        <v>524</v>
      </c>
      <c r="N32" s="437">
        <v>27</v>
      </c>
      <c r="O32" s="348">
        <v>28</v>
      </c>
      <c r="P32" s="348">
        <v>55</v>
      </c>
    </row>
    <row r="33" spans="1:16">
      <c r="A33" s="348">
        <v>26</v>
      </c>
      <c r="B33" s="342" t="s">
        <v>518</v>
      </c>
      <c r="C33" s="342" t="s">
        <v>521</v>
      </c>
      <c r="D33" s="343" t="s">
        <v>536</v>
      </c>
      <c r="F33" s="436" t="s">
        <v>524</v>
      </c>
      <c r="G33" s="437">
        <f>MATCH(F33,RANGE_H1,0)</f>
        <v>27</v>
      </c>
      <c r="H33" s="348">
        <f>MATCH(F33,RANGE_H2,0)</f>
        <v>28</v>
      </c>
      <c r="I33" s="348">
        <f t="shared" si="0"/>
        <v>55</v>
      </c>
      <c r="J33" s="344"/>
      <c r="K33" s="344"/>
      <c r="L33" s="345"/>
      <c r="M33" s="436" t="s">
        <v>526</v>
      </c>
      <c r="N33" s="437">
        <v>28</v>
      </c>
      <c r="O33" s="348">
        <v>32</v>
      </c>
      <c r="P33" s="348">
        <v>60</v>
      </c>
    </row>
    <row r="34" spans="1:16">
      <c r="A34" s="348">
        <v>27</v>
      </c>
      <c r="B34" s="342" t="s">
        <v>518</v>
      </c>
      <c r="C34" s="342" t="s">
        <v>523</v>
      </c>
      <c r="D34" s="343" t="s">
        <v>13</v>
      </c>
      <c r="F34" s="436" t="s">
        <v>526</v>
      </c>
      <c r="G34" s="437">
        <f>MATCH(F34,RANGE_H1,0)</f>
        <v>28</v>
      </c>
      <c r="H34" s="348">
        <f>MATCH(F34,RANGE_H2,0)</f>
        <v>32</v>
      </c>
      <c r="I34" s="348">
        <f t="shared" si="0"/>
        <v>60</v>
      </c>
      <c r="J34" s="344"/>
      <c r="K34" s="344"/>
      <c r="L34" s="345"/>
      <c r="M34" s="436" t="s">
        <v>530</v>
      </c>
      <c r="N34" s="437">
        <v>29</v>
      </c>
      <c r="O34" s="348">
        <v>33</v>
      </c>
      <c r="P34" s="348">
        <v>62</v>
      </c>
    </row>
    <row r="35" spans="1:16">
      <c r="A35" s="348">
        <v>28</v>
      </c>
      <c r="B35" s="342" t="s">
        <v>518</v>
      </c>
      <c r="C35" s="342" t="s">
        <v>525</v>
      </c>
      <c r="D35" s="343" t="s">
        <v>539</v>
      </c>
      <c r="F35" s="436" t="s">
        <v>530</v>
      </c>
      <c r="G35" s="437">
        <f>MATCH(F35,RANGE_H1,0)</f>
        <v>29</v>
      </c>
      <c r="H35" s="348">
        <f>MATCH(F35,RANGE_H2,0)</f>
        <v>33</v>
      </c>
      <c r="I35" s="348">
        <f t="shared" si="0"/>
        <v>62</v>
      </c>
      <c r="J35" s="344"/>
      <c r="K35" s="344"/>
      <c r="L35" s="345"/>
      <c r="M35" s="436" t="s">
        <v>532</v>
      </c>
      <c r="N35" s="437">
        <v>30</v>
      </c>
      <c r="O35" s="348">
        <v>34</v>
      </c>
      <c r="P35" s="348">
        <v>64</v>
      </c>
    </row>
    <row r="36" spans="1:16" ht="21" customHeight="1">
      <c r="A36" s="420" t="s">
        <v>527</v>
      </c>
      <c r="B36" s="421"/>
      <c r="C36" s="421"/>
      <c r="D36" s="425" t="s">
        <v>21</v>
      </c>
      <c r="F36" s="436" t="s">
        <v>532</v>
      </c>
      <c r="G36" s="437">
        <f>MATCH(F36,RANGE_H1,0)</f>
        <v>30</v>
      </c>
      <c r="H36" s="348">
        <f>MATCH(F36,RANGE_H2,0)</f>
        <v>34</v>
      </c>
      <c r="I36" s="348">
        <f t="shared" si="0"/>
        <v>64</v>
      </c>
      <c r="J36" s="344"/>
      <c r="K36" s="344"/>
      <c r="L36" s="345"/>
      <c r="M36" s="436" t="s">
        <v>534</v>
      </c>
      <c r="N36" s="437">
        <v>31</v>
      </c>
      <c r="O36" s="348">
        <v>35</v>
      </c>
      <c r="P36" s="348">
        <v>66</v>
      </c>
    </row>
    <row r="37" spans="1:16">
      <c r="A37" s="348">
        <v>29</v>
      </c>
      <c r="B37" s="342" t="s">
        <v>528</v>
      </c>
      <c r="C37" s="342" t="s">
        <v>529</v>
      </c>
      <c r="D37" s="343" t="s">
        <v>25</v>
      </c>
      <c r="F37" s="436" t="s">
        <v>534</v>
      </c>
      <c r="G37" s="437">
        <f>MATCH(F37,RANGE_H1,0)</f>
        <v>31</v>
      </c>
      <c r="H37" s="348">
        <f>MATCH(F37,RANGE_H2,0)</f>
        <v>35</v>
      </c>
      <c r="I37" s="348">
        <f t="shared" si="0"/>
        <v>66</v>
      </c>
      <c r="J37" s="344"/>
      <c r="K37" s="344"/>
      <c r="L37" s="345"/>
      <c r="M37" s="436" t="s">
        <v>536</v>
      </c>
      <c r="N37" s="437">
        <v>32</v>
      </c>
      <c r="O37" s="348">
        <v>36</v>
      </c>
      <c r="P37" s="348">
        <v>68</v>
      </c>
    </row>
    <row r="38" spans="1:16">
      <c r="A38" s="348">
        <v>30</v>
      </c>
      <c r="B38" s="342" t="s">
        <v>528</v>
      </c>
      <c r="C38" s="342" t="s">
        <v>531</v>
      </c>
      <c r="D38" s="349" t="s">
        <v>543</v>
      </c>
      <c r="F38" s="436" t="s">
        <v>536</v>
      </c>
      <c r="G38" s="437">
        <f>MATCH(F38,RANGE_H1,0)</f>
        <v>32</v>
      </c>
      <c r="H38" s="348">
        <f>MATCH(F38,RANGE_H2,0)</f>
        <v>36</v>
      </c>
      <c r="I38" s="348">
        <f t="shared" si="0"/>
        <v>68</v>
      </c>
      <c r="J38" s="344"/>
      <c r="K38" s="344"/>
      <c r="L38" s="345"/>
      <c r="M38" s="436" t="s">
        <v>13</v>
      </c>
      <c r="N38" s="437">
        <v>33</v>
      </c>
      <c r="O38" s="348">
        <v>37</v>
      </c>
      <c r="P38" s="348">
        <v>70</v>
      </c>
    </row>
    <row r="39" spans="1:16">
      <c r="A39" s="348">
        <v>31</v>
      </c>
      <c r="B39" s="342" t="s">
        <v>528</v>
      </c>
      <c r="C39" s="342" t="s">
        <v>533</v>
      </c>
      <c r="D39" s="343" t="s">
        <v>29</v>
      </c>
      <c r="F39" s="436" t="s">
        <v>13</v>
      </c>
      <c r="G39" s="437">
        <f>MATCH(F39,RANGE_H1,0)</f>
        <v>33</v>
      </c>
      <c r="H39" s="348">
        <f>MATCH(F39,RANGE_H2,0)</f>
        <v>37</v>
      </c>
      <c r="I39" s="348">
        <f t="shared" si="0"/>
        <v>70</v>
      </c>
      <c r="J39" s="344"/>
      <c r="K39" s="344"/>
      <c r="L39" s="345"/>
      <c r="M39" s="436" t="s">
        <v>539</v>
      </c>
      <c r="N39" s="437">
        <v>34</v>
      </c>
      <c r="O39" s="348">
        <v>38</v>
      </c>
      <c r="P39" s="348">
        <v>72</v>
      </c>
    </row>
    <row r="40" spans="1:16">
      <c r="A40" s="348">
        <v>32</v>
      </c>
      <c r="B40" s="342" t="s">
        <v>528</v>
      </c>
      <c r="C40" s="342" t="s">
        <v>535</v>
      </c>
      <c r="D40" s="343" t="s">
        <v>546</v>
      </c>
      <c r="F40" s="436" t="s">
        <v>539</v>
      </c>
      <c r="G40" s="437">
        <f>MATCH(F40,RANGE_H1,0)</f>
        <v>34</v>
      </c>
      <c r="H40" s="348">
        <f>MATCH(F40,RANGE_H2,0)</f>
        <v>38</v>
      </c>
      <c r="I40" s="348">
        <f t="shared" si="0"/>
        <v>72</v>
      </c>
      <c r="J40" s="344"/>
      <c r="K40" s="344"/>
      <c r="L40" s="345"/>
      <c r="M40" s="436" t="s">
        <v>21</v>
      </c>
      <c r="N40" s="437">
        <v>35</v>
      </c>
      <c r="O40" s="348">
        <v>39</v>
      </c>
      <c r="P40" s="348">
        <v>74</v>
      </c>
    </row>
    <row r="41" spans="1:16">
      <c r="A41" s="348">
        <v>33</v>
      </c>
      <c r="B41" s="342" t="s">
        <v>528</v>
      </c>
      <c r="C41" s="342" t="s">
        <v>537</v>
      </c>
      <c r="D41" s="343" t="s">
        <v>548</v>
      </c>
      <c r="F41" s="436" t="s">
        <v>21</v>
      </c>
      <c r="G41" s="437">
        <f>MATCH(F41,RANGE_H1,0)</f>
        <v>35</v>
      </c>
      <c r="H41" s="348">
        <f>MATCH(F41,RANGE_H2,0)</f>
        <v>39</v>
      </c>
      <c r="I41" s="348">
        <f t="shared" si="0"/>
        <v>74</v>
      </c>
      <c r="J41" s="344"/>
      <c r="K41" s="344"/>
      <c r="L41" s="345"/>
      <c r="M41" s="436" t="s">
        <v>25</v>
      </c>
      <c r="N41" s="437">
        <v>36</v>
      </c>
      <c r="O41" s="348">
        <v>40</v>
      </c>
      <c r="P41" s="348">
        <v>76</v>
      </c>
    </row>
    <row r="42" spans="1:16">
      <c r="A42" s="348">
        <v>34</v>
      </c>
      <c r="B42" s="342" t="s">
        <v>528</v>
      </c>
      <c r="C42" s="342" t="s">
        <v>538</v>
      </c>
      <c r="D42" s="343" t="s">
        <v>550</v>
      </c>
      <c r="F42" s="436" t="s">
        <v>25</v>
      </c>
      <c r="G42" s="437">
        <f>MATCH(F42,RANGE_H1,0)</f>
        <v>36</v>
      </c>
      <c r="H42" s="348">
        <f>MATCH(F42,RANGE_H2,0)</f>
        <v>40</v>
      </c>
      <c r="I42" s="348">
        <f t="shared" si="0"/>
        <v>76</v>
      </c>
      <c r="J42" s="344"/>
      <c r="K42" s="344"/>
      <c r="L42" s="345"/>
      <c r="M42" s="436" t="s">
        <v>543</v>
      </c>
      <c r="N42" s="437">
        <v>37</v>
      </c>
      <c r="O42" s="348">
        <v>41</v>
      </c>
      <c r="P42" s="348">
        <v>78</v>
      </c>
    </row>
    <row r="43" spans="1:16">
      <c r="A43" s="348">
        <v>35</v>
      </c>
      <c r="B43" s="342" t="s">
        <v>528</v>
      </c>
      <c r="C43" s="342" t="s">
        <v>540</v>
      </c>
      <c r="D43" s="343" t="s">
        <v>552</v>
      </c>
      <c r="F43" s="436" t="s">
        <v>543</v>
      </c>
      <c r="G43" s="437">
        <f>MATCH(F43,RANGE_H1,0)</f>
        <v>37</v>
      </c>
      <c r="H43" s="348">
        <f>MATCH(F43,RANGE_H2,0)</f>
        <v>41</v>
      </c>
      <c r="I43" s="348">
        <f t="shared" si="0"/>
        <v>78</v>
      </c>
      <c r="J43" s="344"/>
      <c r="K43" s="344"/>
      <c r="L43" s="345"/>
      <c r="M43" s="436" t="s">
        <v>29</v>
      </c>
      <c r="N43" s="437">
        <v>38</v>
      </c>
      <c r="O43" s="348">
        <v>42</v>
      </c>
      <c r="P43" s="348">
        <v>80</v>
      </c>
    </row>
    <row r="44" spans="1:16">
      <c r="A44" s="348">
        <v>36</v>
      </c>
      <c r="B44" s="342" t="s">
        <v>528</v>
      </c>
      <c r="C44" s="342" t="s">
        <v>541</v>
      </c>
      <c r="D44" s="349" t="s">
        <v>554</v>
      </c>
      <c r="F44" s="436" t="s">
        <v>29</v>
      </c>
      <c r="G44" s="437">
        <f>MATCH(F44,RANGE_H1,0)</f>
        <v>38</v>
      </c>
      <c r="H44" s="348">
        <f>MATCH(F44,RANGE_H2,0)</f>
        <v>42</v>
      </c>
      <c r="I44" s="348">
        <f t="shared" si="0"/>
        <v>80</v>
      </c>
      <c r="J44" s="344"/>
      <c r="K44" s="344"/>
      <c r="L44" s="345"/>
      <c r="M44" s="436" t="s">
        <v>546</v>
      </c>
      <c r="N44" s="437">
        <v>39</v>
      </c>
      <c r="O44" s="348">
        <v>43</v>
      </c>
      <c r="P44" s="348">
        <v>82</v>
      </c>
    </row>
    <row r="45" spans="1:16">
      <c r="A45" s="348">
        <v>37</v>
      </c>
      <c r="B45" s="342" t="s">
        <v>528</v>
      </c>
      <c r="C45" s="342" t="s">
        <v>542</v>
      </c>
      <c r="D45" s="343" t="s">
        <v>556</v>
      </c>
      <c r="F45" s="436" t="s">
        <v>546</v>
      </c>
      <c r="G45" s="437">
        <f>MATCH(F45,RANGE_H1,0)</f>
        <v>39</v>
      </c>
      <c r="H45" s="348">
        <f>MATCH(F45,RANGE_H2,0)</f>
        <v>43</v>
      </c>
      <c r="I45" s="348">
        <f t="shared" si="0"/>
        <v>82</v>
      </c>
      <c r="J45" s="344"/>
      <c r="K45" s="344"/>
      <c r="L45" s="345"/>
      <c r="M45" s="436" t="s">
        <v>550</v>
      </c>
      <c r="N45" s="437">
        <v>41</v>
      </c>
      <c r="O45" s="348">
        <v>45</v>
      </c>
      <c r="P45" s="348">
        <v>86</v>
      </c>
    </row>
    <row r="46" spans="1:16">
      <c r="A46" s="348">
        <v>38</v>
      </c>
      <c r="B46" s="342" t="s">
        <v>528</v>
      </c>
      <c r="C46" s="342" t="s">
        <v>544</v>
      </c>
      <c r="D46" s="343" t="s">
        <v>558</v>
      </c>
      <c r="F46" s="436" t="s">
        <v>548</v>
      </c>
      <c r="G46" s="437">
        <f>MATCH(F46,RANGE_H1,0)</f>
        <v>40</v>
      </c>
      <c r="H46" s="348" t="e">
        <f>MATCH(F46,RANGE_H2,0)</f>
        <v>#N/A</v>
      </c>
      <c r="I46" s="348" t="e">
        <f t="shared" si="0"/>
        <v>#N/A</v>
      </c>
      <c r="J46" s="344"/>
      <c r="K46" s="344"/>
      <c r="L46" s="345"/>
      <c r="M46" s="436" t="s">
        <v>552</v>
      </c>
      <c r="N46" s="437">
        <v>42</v>
      </c>
      <c r="O46" s="348">
        <v>46</v>
      </c>
      <c r="P46" s="348">
        <v>88</v>
      </c>
    </row>
    <row r="47" spans="1:16">
      <c r="A47" s="348">
        <v>39</v>
      </c>
      <c r="B47" s="342" t="s">
        <v>528</v>
      </c>
      <c r="C47" s="342" t="s">
        <v>545</v>
      </c>
      <c r="D47" s="343" t="s">
        <v>561</v>
      </c>
      <c r="F47" s="436" t="s">
        <v>550</v>
      </c>
      <c r="G47" s="437">
        <f>MATCH(F47,RANGE_H1,0)</f>
        <v>41</v>
      </c>
      <c r="H47" s="348">
        <f>MATCH(F47,RANGE_H2,0)</f>
        <v>45</v>
      </c>
      <c r="I47" s="348">
        <f t="shared" si="0"/>
        <v>86</v>
      </c>
      <c r="J47" s="344"/>
      <c r="K47" s="344"/>
      <c r="L47" s="345"/>
      <c r="M47" s="436" t="s">
        <v>554</v>
      </c>
      <c r="N47" s="437">
        <v>43</v>
      </c>
      <c r="O47" s="348">
        <v>47</v>
      </c>
      <c r="P47" s="348">
        <v>90</v>
      </c>
    </row>
    <row r="48" spans="1:16">
      <c r="A48" s="348">
        <v>40</v>
      </c>
      <c r="B48" s="342" t="s">
        <v>528</v>
      </c>
      <c r="C48" s="342" t="s">
        <v>547</v>
      </c>
      <c r="D48" s="343" t="s">
        <v>33</v>
      </c>
      <c r="F48" s="436" t="s">
        <v>552</v>
      </c>
      <c r="G48" s="437">
        <f>MATCH(F48,RANGE_H1,0)</f>
        <v>42</v>
      </c>
      <c r="H48" s="348">
        <f>MATCH(F48,RANGE_H2,0)</f>
        <v>46</v>
      </c>
      <c r="I48" s="348">
        <f t="shared" si="0"/>
        <v>88</v>
      </c>
      <c r="J48" s="344"/>
      <c r="K48" s="344"/>
      <c r="L48" s="345"/>
      <c r="M48" s="436" t="s">
        <v>556</v>
      </c>
      <c r="N48" s="437">
        <v>44</v>
      </c>
      <c r="O48" s="348">
        <v>48</v>
      </c>
      <c r="P48" s="348">
        <v>92</v>
      </c>
    </row>
    <row r="49" spans="1:16">
      <c r="A49" s="348">
        <v>41</v>
      </c>
      <c r="B49" s="342" t="s">
        <v>528</v>
      </c>
      <c r="C49" s="342" t="s">
        <v>549</v>
      </c>
      <c r="D49" s="343" t="s">
        <v>34</v>
      </c>
      <c r="F49" s="436" t="s">
        <v>554</v>
      </c>
      <c r="G49" s="437">
        <f>MATCH(F49,RANGE_H1,0)</f>
        <v>43</v>
      </c>
      <c r="H49" s="348">
        <f>MATCH(F49,RANGE_H2,0)</f>
        <v>47</v>
      </c>
      <c r="I49" s="348">
        <f t="shared" si="0"/>
        <v>90</v>
      </c>
      <c r="J49" s="344"/>
      <c r="K49" s="344"/>
      <c r="L49" s="345"/>
      <c r="M49" s="436" t="s">
        <v>561</v>
      </c>
      <c r="N49" s="437">
        <v>46</v>
      </c>
      <c r="O49" s="348">
        <v>50</v>
      </c>
      <c r="P49" s="348">
        <v>96</v>
      </c>
    </row>
    <row r="50" spans="1:16">
      <c r="A50" s="348">
        <v>42</v>
      </c>
      <c r="B50" s="342" t="s">
        <v>528</v>
      </c>
      <c r="C50" s="342" t="s">
        <v>551</v>
      </c>
      <c r="D50" s="343" t="s">
        <v>565</v>
      </c>
      <c r="F50" s="436" t="s">
        <v>556</v>
      </c>
      <c r="G50" s="437">
        <f>MATCH(F50,RANGE_H1,0)</f>
        <v>44</v>
      </c>
      <c r="H50" s="348">
        <f>MATCH(F50,RANGE_H2,0)</f>
        <v>48</v>
      </c>
      <c r="I50" s="348">
        <f t="shared" si="0"/>
        <v>92</v>
      </c>
      <c r="J50" s="344"/>
      <c r="K50" s="344"/>
      <c r="L50" s="345"/>
      <c r="M50" s="436" t="s">
        <v>33</v>
      </c>
      <c r="N50" s="437">
        <v>47</v>
      </c>
      <c r="O50" s="348">
        <v>51</v>
      </c>
      <c r="P50" s="348">
        <v>98</v>
      </c>
    </row>
    <row r="51" spans="1:16">
      <c r="A51" s="348">
        <v>43</v>
      </c>
      <c r="B51" s="342" t="s">
        <v>528</v>
      </c>
      <c r="C51" s="342" t="s">
        <v>553</v>
      </c>
      <c r="D51" s="343" t="s">
        <v>567</v>
      </c>
      <c r="F51" s="436" t="s">
        <v>558</v>
      </c>
      <c r="G51" s="437">
        <f>MATCH(F51,RANGE_H1,0)</f>
        <v>45</v>
      </c>
      <c r="H51" s="348" t="e">
        <f>MATCH(F51,RANGE_H2,0)</f>
        <v>#N/A</v>
      </c>
      <c r="I51" s="348" t="e">
        <f t="shared" si="0"/>
        <v>#N/A</v>
      </c>
      <c r="J51" s="344"/>
      <c r="K51" s="344"/>
      <c r="L51" s="345"/>
      <c r="M51" s="436" t="s">
        <v>34</v>
      </c>
      <c r="N51" s="437">
        <v>48</v>
      </c>
      <c r="O51" s="348">
        <v>52</v>
      </c>
      <c r="P51" s="348">
        <v>100</v>
      </c>
    </row>
    <row r="52" spans="1:16">
      <c r="A52" s="348">
        <v>44</v>
      </c>
      <c r="B52" s="342" t="s">
        <v>528</v>
      </c>
      <c r="C52" s="342" t="s">
        <v>555</v>
      </c>
      <c r="D52" s="349" t="s">
        <v>37</v>
      </c>
      <c r="F52" s="436" t="s">
        <v>561</v>
      </c>
      <c r="G52" s="437">
        <f>MATCH(F52,RANGE_H1,0)</f>
        <v>46</v>
      </c>
      <c r="H52" s="348">
        <f>MATCH(F52,RANGE_H2,0)</f>
        <v>50</v>
      </c>
      <c r="I52" s="348">
        <f t="shared" si="0"/>
        <v>96</v>
      </c>
      <c r="J52" s="344"/>
      <c r="K52" s="344"/>
      <c r="L52" s="345"/>
      <c r="M52" s="436" t="s">
        <v>565</v>
      </c>
      <c r="N52" s="437">
        <v>49</v>
      </c>
      <c r="O52" s="348">
        <v>53</v>
      </c>
      <c r="P52" s="348">
        <v>102</v>
      </c>
    </row>
    <row r="53" spans="1:16">
      <c r="A53" s="348">
        <v>45</v>
      </c>
      <c r="B53" s="342" t="s">
        <v>528</v>
      </c>
      <c r="C53" s="342" t="s">
        <v>557</v>
      </c>
      <c r="D53" s="343" t="s">
        <v>570</v>
      </c>
      <c r="F53" s="436" t="s">
        <v>33</v>
      </c>
      <c r="G53" s="437">
        <f>MATCH(F53,RANGE_H1,0)</f>
        <v>47</v>
      </c>
      <c r="H53" s="348">
        <f>MATCH(F53,RANGE_H2,0)</f>
        <v>51</v>
      </c>
      <c r="I53" s="348">
        <f t="shared" si="0"/>
        <v>98</v>
      </c>
      <c r="J53" s="344"/>
      <c r="K53" s="344"/>
      <c r="L53" s="345"/>
      <c r="M53" s="436" t="s">
        <v>567</v>
      </c>
      <c r="N53" s="437">
        <v>50</v>
      </c>
      <c r="O53" s="348">
        <v>54</v>
      </c>
      <c r="P53" s="348">
        <v>104</v>
      </c>
    </row>
    <row r="54" spans="1:16">
      <c r="A54" s="348">
        <v>46</v>
      </c>
      <c r="B54" s="342" t="s">
        <v>559</v>
      </c>
      <c r="C54" s="342" t="s">
        <v>560</v>
      </c>
      <c r="D54" s="349" t="s">
        <v>8</v>
      </c>
      <c r="F54" s="436" t="s">
        <v>34</v>
      </c>
      <c r="G54" s="437">
        <f>MATCH(F54,RANGE_H1,0)</f>
        <v>48</v>
      </c>
      <c r="H54" s="348">
        <f>MATCH(F54,RANGE_H2,0)</f>
        <v>52</v>
      </c>
      <c r="I54" s="348">
        <f t="shared" si="0"/>
        <v>100</v>
      </c>
      <c r="J54" s="344"/>
      <c r="K54" s="344"/>
      <c r="L54" s="345"/>
      <c r="M54" s="436" t="s">
        <v>570</v>
      </c>
      <c r="N54" s="437">
        <v>52</v>
      </c>
      <c r="O54" s="348">
        <v>55</v>
      </c>
      <c r="P54" s="348">
        <v>107</v>
      </c>
    </row>
    <row r="55" spans="1:16">
      <c r="A55" s="348">
        <v>47</v>
      </c>
      <c r="B55" s="342" t="s">
        <v>559</v>
      </c>
      <c r="C55" s="342" t="s">
        <v>562</v>
      </c>
      <c r="D55" s="349" t="s">
        <v>575</v>
      </c>
      <c r="F55" s="436" t="s">
        <v>565</v>
      </c>
      <c r="G55" s="437">
        <f>MATCH(F55,RANGE_H1,0)</f>
        <v>49</v>
      </c>
      <c r="H55" s="348">
        <f>MATCH(F55,RANGE_H2,0)</f>
        <v>53</v>
      </c>
      <c r="I55" s="348">
        <f t="shared" si="0"/>
        <v>102</v>
      </c>
      <c r="J55" s="344"/>
      <c r="K55" s="344"/>
      <c r="L55" s="345"/>
      <c r="M55" s="436" t="s">
        <v>8</v>
      </c>
      <c r="N55" s="437">
        <v>53</v>
      </c>
      <c r="O55" s="348">
        <v>58</v>
      </c>
      <c r="P55" s="348">
        <v>111</v>
      </c>
    </row>
    <row r="56" spans="1:16">
      <c r="A56" s="348">
        <v>48</v>
      </c>
      <c r="B56" s="342" t="s">
        <v>559</v>
      </c>
      <c r="C56" s="342" t="s">
        <v>563</v>
      </c>
      <c r="D56" s="349" t="s">
        <v>17</v>
      </c>
      <c r="F56" s="436" t="s">
        <v>567</v>
      </c>
      <c r="G56" s="437">
        <f>MATCH(F56,RANGE_H1,0)</f>
        <v>50</v>
      </c>
      <c r="H56" s="348">
        <f>MATCH(F56,RANGE_H2,0)</f>
        <v>54</v>
      </c>
      <c r="I56" s="348">
        <f t="shared" si="0"/>
        <v>104</v>
      </c>
      <c r="J56" s="344"/>
      <c r="K56" s="344"/>
      <c r="L56" s="345"/>
      <c r="M56" s="436" t="s">
        <v>575</v>
      </c>
      <c r="N56" s="437">
        <v>54</v>
      </c>
      <c r="O56" s="348">
        <v>66</v>
      </c>
      <c r="P56" s="348">
        <v>120</v>
      </c>
    </row>
    <row r="57" spans="1:16">
      <c r="A57" s="348">
        <v>49</v>
      </c>
      <c r="B57" s="342" t="s">
        <v>559</v>
      </c>
      <c r="C57" s="342" t="s">
        <v>564</v>
      </c>
      <c r="D57" s="349" t="s">
        <v>578</v>
      </c>
      <c r="F57" s="436" t="s">
        <v>37</v>
      </c>
      <c r="G57" s="437">
        <f>MATCH(F57,RANGE_H1,0)</f>
        <v>51</v>
      </c>
      <c r="H57" s="348" t="e">
        <f>MATCH(F57,RANGE_H2,0)</f>
        <v>#N/A</v>
      </c>
      <c r="I57" s="348" t="e">
        <f t="shared" si="0"/>
        <v>#N/A</v>
      </c>
      <c r="J57" s="344"/>
      <c r="K57" s="344"/>
      <c r="L57" s="345"/>
      <c r="M57" s="436" t="s">
        <v>17</v>
      </c>
      <c r="N57" s="437">
        <v>55</v>
      </c>
      <c r="O57" s="348">
        <v>64</v>
      </c>
      <c r="P57" s="348">
        <v>119</v>
      </c>
    </row>
    <row r="58" spans="1:16">
      <c r="A58" s="348">
        <v>50</v>
      </c>
      <c r="B58" s="342" t="s">
        <v>559</v>
      </c>
      <c r="C58" s="342" t="s">
        <v>566</v>
      </c>
      <c r="D58" s="349" t="s">
        <v>18</v>
      </c>
      <c r="F58" s="436" t="s">
        <v>570</v>
      </c>
      <c r="G58" s="437">
        <f>MATCH(F58,RANGE_H1,0)</f>
        <v>52</v>
      </c>
      <c r="H58" s="348">
        <f>MATCH(F58,RANGE_H2,0)</f>
        <v>55</v>
      </c>
      <c r="I58" s="348">
        <f t="shared" si="0"/>
        <v>107</v>
      </c>
      <c r="J58" s="344"/>
      <c r="K58" s="344"/>
      <c r="L58" s="345"/>
      <c r="M58" s="436" t="s">
        <v>578</v>
      </c>
      <c r="N58" s="437">
        <v>56</v>
      </c>
      <c r="O58" s="348">
        <v>65</v>
      </c>
      <c r="P58" s="348">
        <v>121</v>
      </c>
    </row>
    <row r="59" spans="1:16">
      <c r="A59" s="348">
        <v>51</v>
      </c>
      <c r="B59" s="342" t="s">
        <v>559</v>
      </c>
      <c r="C59" s="342" t="s">
        <v>568</v>
      </c>
      <c r="D59" s="349" t="s">
        <v>20</v>
      </c>
      <c r="F59" s="436" t="s">
        <v>8</v>
      </c>
      <c r="G59" s="437">
        <f>MATCH(F59,RANGE_H1,0)</f>
        <v>53</v>
      </c>
      <c r="H59" s="348">
        <f>MATCH(F59,RANGE_H2,0)</f>
        <v>58</v>
      </c>
      <c r="I59" s="348">
        <f t="shared" si="0"/>
        <v>111</v>
      </c>
      <c r="J59" s="344"/>
      <c r="K59" s="344"/>
      <c r="L59" s="345"/>
      <c r="M59" s="436" t="s">
        <v>18</v>
      </c>
      <c r="N59" s="437">
        <v>57</v>
      </c>
      <c r="O59" s="348">
        <v>62</v>
      </c>
      <c r="P59" s="348">
        <v>119</v>
      </c>
    </row>
    <row r="60" spans="1:16">
      <c r="A60" s="348">
        <v>52</v>
      </c>
      <c r="B60" s="342" t="s">
        <v>559</v>
      </c>
      <c r="C60" s="342" t="s">
        <v>569</v>
      </c>
      <c r="D60" s="349" t="s">
        <v>582</v>
      </c>
      <c r="F60" s="436" t="s">
        <v>575</v>
      </c>
      <c r="G60" s="437">
        <f>MATCH(F60,RANGE_H1,0)</f>
        <v>54</v>
      </c>
      <c r="H60" s="348">
        <f>MATCH(F60,RANGE_H2,0)</f>
        <v>66</v>
      </c>
      <c r="I60" s="348">
        <f t="shared" si="0"/>
        <v>120</v>
      </c>
      <c r="J60" s="344"/>
      <c r="K60" s="344"/>
      <c r="L60" s="345"/>
      <c r="M60" s="436" t="s">
        <v>20</v>
      </c>
      <c r="N60" s="437">
        <v>58</v>
      </c>
      <c r="O60" s="348">
        <v>60</v>
      </c>
      <c r="P60" s="348">
        <v>118</v>
      </c>
    </row>
    <row r="61" spans="1:16" ht="21" customHeight="1">
      <c r="A61" s="420" t="s">
        <v>571</v>
      </c>
      <c r="B61" s="421"/>
      <c r="C61" s="421"/>
      <c r="D61" s="426" t="s">
        <v>31</v>
      </c>
      <c r="F61" s="436" t="s">
        <v>17</v>
      </c>
      <c r="G61" s="437">
        <f>MATCH(F61,RANGE_H1,0)</f>
        <v>55</v>
      </c>
      <c r="H61" s="348">
        <f>MATCH(F61,RANGE_H2,0)</f>
        <v>64</v>
      </c>
      <c r="I61" s="348">
        <f t="shared" si="0"/>
        <v>119</v>
      </c>
      <c r="J61" s="344"/>
      <c r="K61" s="344"/>
      <c r="L61" s="345"/>
      <c r="M61" s="436" t="s">
        <v>582</v>
      </c>
      <c r="N61" s="437">
        <v>59</v>
      </c>
      <c r="O61" s="348">
        <v>69</v>
      </c>
      <c r="P61" s="348">
        <v>128</v>
      </c>
    </row>
    <row r="62" spans="1:16">
      <c r="A62" s="348">
        <v>53</v>
      </c>
      <c r="B62" s="342" t="s">
        <v>572</v>
      </c>
      <c r="C62" s="342" t="s">
        <v>573</v>
      </c>
      <c r="D62" s="349" t="s">
        <v>585</v>
      </c>
      <c r="F62" s="436" t="s">
        <v>578</v>
      </c>
      <c r="G62" s="437">
        <f>MATCH(F62,RANGE_H1,0)</f>
        <v>56</v>
      </c>
      <c r="H62" s="348">
        <f>MATCH(F62,RANGE_H2,0)</f>
        <v>65</v>
      </c>
      <c r="I62" s="348">
        <f t="shared" si="0"/>
        <v>121</v>
      </c>
      <c r="J62" s="344"/>
      <c r="K62" s="344"/>
      <c r="L62" s="345"/>
      <c r="M62" s="436" t="s">
        <v>31</v>
      </c>
      <c r="N62" s="437">
        <v>60</v>
      </c>
      <c r="O62" s="348">
        <v>56</v>
      </c>
      <c r="P62" s="348">
        <v>116</v>
      </c>
    </row>
    <row r="63" spans="1:16">
      <c r="A63" s="348">
        <v>54</v>
      </c>
      <c r="B63" s="342" t="s">
        <v>572</v>
      </c>
      <c r="C63" s="342" t="s">
        <v>574</v>
      </c>
      <c r="D63" s="349" t="s">
        <v>30</v>
      </c>
      <c r="F63" s="436" t="s">
        <v>18</v>
      </c>
      <c r="G63" s="437">
        <f>MATCH(F63,RANGE_H1,0)</f>
        <v>57</v>
      </c>
      <c r="H63" s="348">
        <f>MATCH(F63,RANGE_H2,0)</f>
        <v>62</v>
      </c>
      <c r="I63" s="348">
        <f t="shared" si="0"/>
        <v>119</v>
      </c>
      <c r="J63" s="344"/>
      <c r="K63" s="344"/>
      <c r="L63" s="345"/>
      <c r="M63" s="436" t="s">
        <v>585</v>
      </c>
      <c r="N63" s="437">
        <v>61</v>
      </c>
      <c r="O63" s="348">
        <v>61</v>
      </c>
      <c r="P63" s="348">
        <v>122</v>
      </c>
    </row>
    <row r="64" spans="1:16">
      <c r="A64" s="348">
        <v>55</v>
      </c>
      <c r="B64" s="342" t="s">
        <v>572</v>
      </c>
      <c r="C64" s="342" t="s">
        <v>576</v>
      </c>
      <c r="D64" s="349" t="s">
        <v>32</v>
      </c>
      <c r="F64" s="436" t="s">
        <v>20</v>
      </c>
      <c r="G64" s="437">
        <f>MATCH(F64,RANGE_H1,0)</f>
        <v>58</v>
      </c>
      <c r="H64" s="348">
        <f>MATCH(F64,RANGE_H2,0)</f>
        <v>60</v>
      </c>
      <c r="I64" s="348">
        <f t="shared" si="0"/>
        <v>118</v>
      </c>
      <c r="J64" s="344"/>
      <c r="K64" s="344"/>
      <c r="L64" s="345"/>
      <c r="M64" s="436" t="s">
        <v>30</v>
      </c>
      <c r="N64" s="437">
        <v>62</v>
      </c>
      <c r="O64" s="348">
        <v>57</v>
      </c>
      <c r="P64" s="348">
        <v>119</v>
      </c>
    </row>
    <row r="65" spans="1:16">
      <c r="A65" s="348">
        <v>56</v>
      </c>
      <c r="B65" s="342" t="s">
        <v>572</v>
      </c>
      <c r="C65" s="342" t="s">
        <v>577</v>
      </c>
      <c r="D65" s="343" t="s">
        <v>589</v>
      </c>
      <c r="F65" s="436" t="s">
        <v>582</v>
      </c>
      <c r="G65" s="437">
        <f>MATCH(F65,RANGE_H1,0)</f>
        <v>59</v>
      </c>
      <c r="H65" s="348">
        <f>MATCH(F65,RANGE_H2,0)</f>
        <v>69</v>
      </c>
      <c r="I65" s="348">
        <f t="shared" si="0"/>
        <v>128</v>
      </c>
      <c r="J65" s="344"/>
      <c r="K65" s="344"/>
      <c r="L65" s="345"/>
      <c r="M65" s="436" t="s">
        <v>32</v>
      </c>
      <c r="N65" s="437">
        <v>63</v>
      </c>
      <c r="O65" s="348">
        <v>63</v>
      </c>
      <c r="P65" s="348">
        <v>126</v>
      </c>
    </row>
    <row r="66" spans="1:16">
      <c r="A66" s="348">
        <v>57</v>
      </c>
      <c r="B66" s="342" t="s">
        <v>572</v>
      </c>
      <c r="C66" s="342" t="s">
        <v>579</v>
      </c>
      <c r="D66" s="349" t="s">
        <v>39</v>
      </c>
      <c r="F66" s="436" t="s">
        <v>31</v>
      </c>
      <c r="G66" s="437">
        <f>MATCH(F66,RANGE_H1,0)</f>
        <v>60</v>
      </c>
      <c r="H66" s="348">
        <f>MATCH(F66,RANGE_H2,0)</f>
        <v>56</v>
      </c>
      <c r="I66" s="348">
        <f t="shared" si="0"/>
        <v>116</v>
      </c>
      <c r="J66" s="344"/>
      <c r="K66" s="344"/>
      <c r="L66" s="345"/>
      <c r="M66" s="436" t="s">
        <v>589</v>
      </c>
      <c r="N66" s="437">
        <v>64</v>
      </c>
      <c r="O66" s="348">
        <v>68</v>
      </c>
      <c r="P66" s="348">
        <v>132</v>
      </c>
    </row>
    <row r="67" spans="1:16">
      <c r="A67" s="348">
        <v>58</v>
      </c>
      <c r="B67" s="342" t="s">
        <v>572</v>
      </c>
      <c r="C67" s="342" t="s">
        <v>580</v>
      </c>
      <c r="D67" s="349" t="s">
        <v>592</v>
      </c>
      <c r="F67" s="436" t="s">
        <v>585</v>
      </c>
      <c r="G67" s="437">
        <f>MATCH(F67,RANGE_H1,0)</f>
        <v>61</v>
      </c>
      <c r="H67" s="348">
        <f>MATCH(F67,RANGE_H2,0)</f>
        <v>61</v>
      </c>
      <c r="I67" s="348">
        <f t="shared" si="0"/>
        <v>122</v>
      </c>
      <c r="J67" s="344"/>
      <c r="K67" s="344"/>
      <c r="L67" s="345"/>
      <c r="M67" s="436" t="s">
        <v>39</v>
      </c>
      <c r="N67" s="437">
        <v>65</v>
      </c>
      <c r="O67" s="348">
        <v>59</v>
      </c>
      <c r="P67" s="348">
        <v>124</v>
      </c>
    </row>
    <row r="68" spans="1:16">
      <c r="A68" s="348">
        <v>59</v>
      </c>
      <c r="B68" s="342" t="s">
        <v>572</v>
      </c>
      <c r="C68" s="342" t="s">
        <v>581</v>
      </c>
      <c r="D68" s="349" t="s">
        <v>595</v>
      </c>
      <c r="F68" s="436" t="s">
        <v>30</v>
      </c>
      <c r="G68" s="437">
        <f>MATCH(F68,RANGE_H1,0)</f>
        <v>62</v>
      </c>
      <c r="H68" s="348">
        <f>MATCH(F68,RANGE_H2,0)</f>
        <v>57</v>
      </c>
      <c r="I68" s="348">
        <f t="shared" si="0"/>
        <v>119</v>
      </c>
      <c r="J68" s="344"/>
      <c r="K68" s="344"/>
      <c r="L68" s="345"/>
      <c r="M68" s="436" t="s">
        <v>592</v>
      </c>
      <c r="N68" s="437">
        <v>66</v>
      </c>
      <c r="O68" s="348">
        <v>67</v>
      </c>
      <c r="P68" s="348">
        <v>133</v>
      </c>
    </row>
    <row r="69" spans="1:16" ht="15" customHeight="1">
      <c r="A69" s="348">
        <v>60</v>
      </c>
      <c r="B69" s="342" t="s">
        <v>572</v>
      </c>
      <c r="C69" s="342" t="s">
        <v>583</v>
      </c>
      <c r="D69" s="343" t="s">
        <v>15</v>
      </c>
      <c r="F69" s="436" t="s">
        <v>32</v>
      </c>
      <c r="G69" s="437">
        <f>MATCH(F69,RANGE_H1,0)</f>
        <v>63</v>
      </c>
      <c r="H69" s="348">
        <f>MATCH(F69,RANGE_H2,0)</f>
        <v>63</v>
      </c>
      <c r="I69" s="348">
        <f t="shared" si="0"/>
        <v>126</v>
      </c>
      <c r="J69" s="344"/>
      <c r="K69" s="344"/>
      <c r="L69" s="345"/>
      <c r="M69" s="436" t="s">
        <v>595</v>
      </c>
      <c r="N69" s="437">
        <v>67</v>
      </c>
      <c r="O69" s="348">
        <v>70</v>
      </c>
      <c r="P69" s="348">
        <v>137</v>
      </c>
    </row>
    <row r="70" spans="1:16">
      <c r="A70" s="348">
        <v>61</v>
      </c>
      <c r="B70" s="342" t="s">
        <v>572</v>
      </c>
      <c r="C70" s="342" t="s">
        <v>584</v>
      </c>
      <c r="D70" s="343" t="s">
        <v>38</v>
      </c>
      <c r="F70" s="436" t="s">
        <v>589</v>
      </c>
      <c r="G70" s="437">
        <f>MATCH(F70,RANGE_H1,0)</f>
        <v>64</v>
      </c>
      <c r="H70" s="348">
        <f>MATCH(F70,RANGE_H2,0)</f>
        <v>68</v>
      </c>
      <c r="I70" s="348">
        <f t="shared" si="0"/>
        <v>132</v>
      </c>
      <c r="J70" s="344"/>
      <c r="K70" s="344"/>
      <c r="L70" s="345"/>
      <c r="M70" s="436" t="s">
        <v>15</v>
      </c>
      <c r="N70" s="437">
        <v>68</v>
      </c>
      <c r="O70" s="348">
        <v>83</v>
      </c>
      <c r="P70" s="348">
        <v>151</v>
      </c>
    </row>
    <row r="71" spans="1:16">
      <c r="A71" s="348">
        <v>62</v>
      </c>
      <c r="B71" s="342" t="s">
        <v>572</v>
      </c>
      <c r="C71" s="342" t="s">
        <v>586</v>
      </c>
      <c r="D71" s="343" t="s">
        <v>9</v>
      </c>
      <c r="F71" s="436" t="s">
        <v>39</v>
      </c>
      <c r="G71" s="437">
        <f>MATCH(F71,RANGE_H1,0)</f>
        <v>65</v>
      </c>
      <c r="H71" s="348">
        <f>MATCH(F71,RANGE_H2,0)</f>
        <v>59</v>
      </c>
      <c r="I71" s="348">
        <f t="shared" si="0"/>
        <v>124</v>
      </c>
      <c r="J71" s="344"/>
      <c r="K71" s="344"/>
      <c r="L71" s="345"/>
      <c r="M71" s="436" t="s">
        <v>38</v>
      </c>
      <c r="N71" s="437">
        <v>69</v>
      </c>
      <c r="O71" s="348">
        <v>80</v>
      </c>
      <c r="P71" s="348">
        <v>149</v>
      </c>
    </row>
    <row r="72" spans="1:16">
      <c r="A72" s="348">
        <v>63</v>
      </c>
      <c r="B72" s="342" t="s">
        <v>572</v>
      </c>
      <c r="C72" s="342" t="s">
        <v>587</v>
      </c>
      <c r="D72" s="343" t="s">
        <v>3</v>
      </c>
      <c r="F72" s="436" t="s">
        <v>592</v>
      </c>
      <c r="G72" s="437">
        <f>MATCH(F72,RANGE_H1,0)</f>
        <v>66</v>
      </c>
      <c r="H72" s="348">
        <f>MATCH(F72,RANGE_H2,0)</f>
        <v>67</v>
      </c>
      <c r="I72" s="348">
        <f t="shared" ref="I72:I118" si="1">SUM(G72:H72)</f>
        <v>133</v>
      </c>
      <c r="J72" s="344"/>
      <c r="K72" s="344"/>
      <c r="L72" s="345"/>
      <c r="M72" s="436" t="s">
        <v>9</v>
      </c>
      <c r="N72" s="437">
        <v>70</v>
      </c>
      <c r="O72" s="348">
        <v>89</v>
      </c>
      <c r="P72" s="348">
        <v>159</v>
      </c>
    </row>
    <row r="73" spans="1:16">
      <c r="A73" s="348">
        <v>64</v>
      </c>
      <c r="B73" s="342" t="s">
        <v>572</v>
      </c>
      <c r="C73" s="342" t="s">
        <v>588</v>
      </c>
      <c r="D73" s="343" t="s">
        <v>10</v>
      </c>
      <c r="F73" s="436" t="s">
        <v>595</v>
      </c>
      <c r="G73" s="437">
        <f>MATCH(F73,RANGE_H1,0)</f>
        <v>67</v>
      </c>
      <c r="H73" s="348">
        <f>MATCH(F73,RANGE_H2,0)</f>
        <v>70</v>
      </c>
      <c r="I73" s="348">
        <f t="shared" si="1"/>
        <v>137</v>
      </c>
      <c r="J73" s="344"/>
      <c r="K73" s="344"/>
      <c r="L73" s="345"/>
      <c r="M73" s="436" t="s">
        <v>3</v>
      </c>
      <c r="N73" s="437">
        <v>71</v>
      </c>
      <c r="O73" s="348">
        <v>75</v>
      </c>
      <c r="P73" s="348">
        <v>146</v>
      </c>
    </row>
    <row r="74" spans="1:16">
      <c r="A74" s="348">
        <v>65</v>
      </c>
      <c r="B74" s="342" t="s">
        <v>572</v>
      </c>
      <c r="C74" s="342" t="s">
        <v>590</v>
      </c>
      <c r="D74" s="343" t="s">
        <v>606</v>
      </c>
      <c r="F74" s="436" t="s">
        <v>15</v>
      </c>
      <c r="G74" s="437">
        <f>MATCH(F74,RANGE_H1,0)</f>
        <v>68</v>
      </c>
      <c r="H74" s="348">
        <f>MATCH(F74,RANGE_H2,0)</f>
        <v>83</v>
      </c>
      <c r="I74" s="348">
        <f t="shared" si="1"/>
        <v>151</v>
      </c>
      <c r="J74" s="344"/>
      <c r="K74" s="344"/>
      <c r="L74" s="345"/>
      <c r="M74" s="436" t="s">
        <v>10</v>
      </c>
      <c r="N74" s="437">
        <v>72</v>
      </c>
      <c r="O74" s="348">
        <v>82</v>
      </c>
      <c r="P74" s="348">
        <v>154</v>
      </c>
    </row>
    <row r="75" spans="1:16">
      <c r="A75" s="348">
        <v>66</v>
      </c>
      <c r="B75" s="342" t="s">
        <v>572</v>
      </c>
      <c r="C75" s="342" t="s">
        <v>591</v>
      </c>
      <c r="D75" s="343" t="s">
        <v>5</v>
      </c>
      <c r="F75" s="436" t="s">
        <v>38</v>
      </c>
      <c r="G75" s="437">
        <f>MATCH(F75,RANGE_H1,0)</f>
        <v>69</v>
      </c>
      <c r="H75" s="348">
        <f>MATCH(F75,RANGE_H2,0)</f>
        <v>80</v>
      </c>
      <c r="I75" s="348">
        <f t="shared" si="1"/>
        <v>149</v>
      </c>
      <c r="J75" s="344"/>
      <c r="K75" s="344"/>
      <c r="L75" s="345"/>
      <c r="M75" s="436" t="s">
        <v>606</v>
      </c>
      <c r="N75" s="437">
        <v>73</v>
      </c>
      <c r="O75" s="348">
        <v>77</v>
      </c>
      <c r="P75" s="348">
        <v>150</v>
      </c>
    </row>
    <row r="76" spans="1:16">
      <c r="A76" s="348">
        <v>67</v>
      </c>
      <c r="B76" s="342" t="s">
        <v>593</v>
      </c>
      <c r="C76" s="342" t="s">
        <v>594</v>
      </c>
      <c r="D76" s="343" t="s">
        <v>610</v>
      </c>
      <c r="F76" s="436" t="s">
        <v>9</v>
      </c>
      <c r="G76" s="437">
        <f>MATCH(F76,RANGE_H1,0)</f>
        <v>70</v>
      </c>
      <c r="H76" s="348">
        <f>MATCH(F76,RANGE_H2,0)</f>
        <v>89</v>
      </c>
      <c r="I76" s="348">
        <f t="shared" si="1"/>
        <v>159</v>
      </c>
      <c r="J76" s="344"/>
      <c r="K76" s="344"/>
      <c r="L76" s="345"/>
      <c r="M76" s="436" t="s">
        <v>5</v>
      </c>
      <c r="N76" s="437">
        <v>74</v>
      </c>
      <c r="O76" s="348">
        <v>72</v>
      </c>
      <c r="P76" s="348">
        <v>146</v>
      </c>
    </row>
    <row r="77" spans="1:16" ht="21" customHeight="1">
      <c r="A77" s="420" t="s">
        <v>596</v>
      </c>
      <c r="B77" s="421"/>
      <c r="C77" s="421"/>
      <c r="D77" s="423" t="s">
        <v>36</v>
      </c>
      <c r="F77" s="436" t="s">
        <v>3</v>
      </c>
      <c r="G77" s="437">
        <f>MATCH(F77,RANGE_H1,0)</f>
        <v>71</v>
      </c>
      <c r="H77" s="348">
        <f>MATCH(F77,RANGE_H2,0)</f>
        <v>75</v>
      </c>
      <c r="I77" s="348">
        <f t="shared" si="1"/>
        <v>146</v>
      </c>
      <c r="J77" s="344"/>
      <c r="K77" s="344"/>
      <c r="L77" s="345"/>
      <c r="M77" s="436" t="s">
        <v>610</v>
      </c>
      <c r="N77" s="437">
        <v>75</v>
      </c>
      <c r="O77" s="348">
        <v>85</v>
      </c>
      <c r="P77" s="348">
        <v>160</v>
      </c>
    </row>
    <row r="78" spans="1:16">
      <c r="A78" s="348">
        <v>68</v>
      </c>
      <c r="B78" s="342" t="s">
        <v>597</v>
      </c>
      <c r="C78" s="342" t="s">
        <v>598</v>
      </c>
      <c r="D78" s="352" t="s">
        <v>613</v>
      </c>
      <c r="F78" s="436" t="s">
        <v>10</v>
      </c>
      <c r="G78" s="437">
        <f>MATCH(F78,RANGE_H1,0)</f>
        <v>72</v>
      </c>
      <c r="H78" s="348">
        <f>MATCH(F78,RANGE_H2,0)</f>
        <v>82</v>
      </c>
      <c r="I78" s="348">
        <f t="shared" si="1"/>
        <v>154</v>
      </c>
      <c r="J78" s="344"/>
      <c r="K78" s="344"/>
      <c r="L78" s="345"/>
      <c r="M78" s="436" t="s">
        <v>36</v>
      </c>
      <c r="N78" s="437">
        <v>76</v>
      </c>
      <c r="O78" s="348">
        <v>87</v>
      </c>
      <c r="P78" s="348">
        <v>163</v>
      </c>
    </row>
    <row r="79" spans="1:16">
      <c r="A79" s="348">
        <v>69</v>
      </c>
      <c r="B79" s="342" t="s">
        <v>599</v>
      </c>
      <c r="C79" s="342" t="s">
        <v>600</v>
      </c>
      <c r="D79" s="352" t="s">
        <v>615</v>
      </c>
      <c r="F79" s="436" t="s">
        <v>606</v>
      </c>
      <c r="G79" s="437">
        <f>MATCH(F79,RANGE_H1,0)</f>
        <v>73</v>
      </c>
      <c r="H79" s="348">
        <f>MATCH(F79,RANGE_H2,0)</f>
        <v>77</v>
      </c>
      <c r="I79" s="348">
        <f t="shared" si="1"/>
        <v>150</v>
      </c>
      <c r="J79" s="344"/>
      <c r="K79" s="344"/>
      <c r="L79" s="345"/>
      <c r="M79" s="436" t="s">
        <v>613</v>
      </c>
      <c r="N79" s="437">
        <v>77</v>
      </c>
      <c r="O79" s="348">
        <v>84</v>
      </c>
      <c r="P79" s="348">
        <v>161</v>
      </c>
    </row>
    <row r="80" spans="1:16">
      <c r="A80" s="348">
        <v>70</v>
      </c>
      <c r="B80" s="342" t="s">
        <v>601</v>
      </c>
      <c r="C80" s="342" t="s">
        <v>602</v>
      </c>
      <c r="D80" s="352" t="s">
        <v>617</v>
      </c>
      <c r="F80" s="436" t="s">
        <v>5</v>
      </c>
      <c r="G80" s="437">
        <f>MATCH(F80,RANGE_H1,0)</f>
        <v>74</v>
      </c>
      <c r="H80" s="348">
        <f>MATCH(F80,RANGE_H2,0)</f>
        <v>72</v>
      </c>
      <c r="I80" s="348">
        <f t="shared" si="1"/>
        <v>146</v>
      </c>
      <c r="J80" s="344"/>
      <c r="K80" s="344"/>
      <c r="L80" s="345"/>
      <c r="M80" s="436" t="s">
        <v>615</v>
      </c>
      <c r="N80" s="437">
        <v>78</v>
      </c>
      <c r="O80" s="348">
        <v>86</v>
      </c>
      <c r="P80" s="348">
        <v>164</v>
      </c>
    </row>
    <row r="81" spans="1:16">
      <c r="A81" s="348">
        <v>71</v>
      </c>
      <c r="B81" s="342" t="s">
        <v>599</v>
      </c>
      <c r="C81" s="342" t="s">
        <v>603</v>
      </c>
      <c r="D81" s="351" t="s">
        <v>11</v>
      </c>
      <c r="F81" s="436" t="s">
        <v>610</v>
      </c>
      <c r="G81" s="437">
        <f>MATCH(F81,RANGE_H1,0)</f>
        <v>75</v>
      </c>
      <c r="H81" s="348">
        <f>MATCH(F81,RANGE_H2,0)</f>
        <v>85</v>
      </c>
      <c r="I81" s="348">
        <f t="shared" si="1"/>
        <v>160</v>
      </c>
      <c r="J81" s="344"/>
      <c r="K81" s="344"/>
      <c r="L81" s="345"/>
      <c r="M81" s="436" t="s">
        <v>617</v>
      </c>
      <c r="N81" s="437">
        <v>79</v>
      </c>
      <c r="O81" s="348">
        <v>88</v>
      </c>
      <c r="P81" s="348">
        <v>167</v>
      </c>
    </row>
    <row r="82" spans="1:16">
      <c r="A82" s="348">
        <v>72</v>
      </c>
      <c r="B82" s="342" t="s">
        <v>597</v>
      </c>
      <c r="C82" s="342" t="s">
        <v>604</v>
      </c>
      <c r="D82" s="352" t="s">
        <v>620</v>
      </c>
      <c r="F82" s="436" t="s">
        <v>36</v>
      </c>
      <c r="G82" s="437">
        <f>MATCH(F82,RANGE_H1,0)</f>
        <v>76</v>
      </c>
      <c r="H82" s="348">
        <f>MATCH(F82,RANGE_H2,0)</f>
        <v>87</v>
      </c>
      <c r="I82" s="348">
        <f t="shared" si="1"/>
        <v>163</v>
      </c>
      <c r="J82" s="344"/>
      <c r="K82" s="344"/>
      <c r="L82" s="345"/>
      <c r="M82" s="436" t="s">
        <v>11</v>
      </c>
      <c r="N82" s="437">
        <v>80</v>
      </c>
      <c r="O82" s="348">
        <v>73</v>
      </c>
      <c r="P82" s="348">
        <v>153</v>
      </c>
    </row>
    <row r="83" spans="1:16">
      <c r="A83" s="348">
        <v>73</v>
      </c>
      <c r="B83" s="342" t="s">
        <v>599</v>
      </c>
      <c r="C83" s="342" t="s">
        <v>605</v>
      </c>
      <c r="D83" s="352" t="s">
        <v>622</v>
      </c>
      <c r="F83" s="436" t="s">
        <v>613</v>
      </c>
      <c r="G83" s="437">
        <f>MATCH(F83,RANGE_H1,0)</f>
        <v>77</v>
      </c>
      <c r="H83" s="348">
        <f>MATCH(F83,RANGE_H2,0)</f>
        <v>84</v>
      </c>
      <c r="I83" s="348">
        <f t="shared" si="1"/>
        <v>161</v>
      </c>
      <c r="J83" s="344"/>
      <c r="K83" s="344"/>
      <c r="L83" s="345"/>
      <c r="M83" s="436" t="s">
        <v>620</v>
      </c>
      <c r="N83" s="437">
        <v>81</v>
      </c>
      <c r="O83" s="348">
        <v>74</v>
      </c>
      <c r="P83" s="348">
        <v>155</v>
      </c>
    </row>
    <row r="84" spans="1:16">
      <c r="A84" s="348">
        <v>74</v>
      </c>
      <c r="B84" s="342" t="s">
        <v>607</v>
      </c>
      <c r="C84" s="342" t="s">
        <v>608</v>
      </c>
      <c r="D84" s="352" t="s">
        <v>26</v>
      </c>
      <c r="F84" s="436" t="s">
        <v>615</v>
      </c>
      <c r="G84" s="437">
        <f>MATCH(F84,RANGE_H1,0)</f>
        <v>78</v>
      </c>
      <c r="H84" s="348">
        <f>MATCH(F84,RANGE_H2,0)</f>
        <v>86</v>
      </c>
      <c r="I84" s="348">
        <f t="shared" si="1"/>
        <v>164</v>
      </c>
      <c r="J84" s="344"/>
      <c r="K84" s="344"/>
      <c r="L84" s="345"/>
      <c r="M84" s="436" t="s">
        <v>622</v>
      </c>
      <c r="N84" s="437">
        <v>82</v>
      </c>
      <c r="O84" s="348">
        <v>90</v>
      </c>
      <c r="P84" s="348">
        <v>172</v>
      </c>
    </row>
    <row r="85" spans="1:16">
      <c r="A85" s="348">
        <v>75</v>
      </c>
      <c r="B85" s="342" t="s">
        <v>597</v>
      </c>
      <c r="C85" s="342" t="s">
        <v>609</v>
      </c>
      <c r="D85" s="352" t="s">
        <v>626</v>
      </c>
      <c r="F85" s="436" t="s">
        <v>617</v>
      </c>
      <c r="G85" s="437">
        <f>MATCH(F85,RANGE_H1,0)</f>
        <v>79</v>
      </c>
      <c r="H85" s="348">
        <f>MATCH(F85,RANGE_H2,0)</f>
        <v>88</v>
      </c>
      <c r="I85" s="348">
        <f t="shared" si="1"/>
        <v>167</v>
      </c>
      <c r="J85" s="344"/>
      <c r="K85" s="344"/>
      <c r="L85" s="345"/>
      <c r="M85" s="436" t="s">
        <v>26</v>
      </c>
      <c r="N85" s="437">
        <v>83</v>
      </c>
      <c r="O85" s="348">
        <v>91</v>
      </c>
      <c r="P85" s="348">
        <v>174</v>
      </c>
    </row>
    <row r="86" spans="1:16">
      <c r="A86" s="348">
        <v>76</v>
      </c>
      <c r="B86" s="342" t="s">
        <v>597</v>
      </c>
      <c r="C86" s="342" t="s">
        <v>611</v>
      </c>
      <c r="D86" s="352" t="s">
        <v>6</v>
      </c>
      <c r="F86" s="436" t="s">
        <v>11</v>
      </c>
      <c r="G86" s="437">
        <f>MATCH(F86,RANGE_H1,0)</f>
        <v>80</v>
      </c>
      <c r="H86" s="348">
        <f>MATCH(F86,RANGE_H2,0)</f>
        <v>73</v>
      </c>
      <c r="I86" s="348">
        <f t="shared" si="1"/>
        <v>153</v>
      </c>
      <c r="J86" s="344"/>
      <c r="K86" s="344"/>
      <c r="L86" s="345"/>
      <c r="M86" s="436" t="s">
        <v>626</v>
      </c>
      <c r="N86" s="437">
        <v>84</v>
      </c>
      <c r="O86" s="348">
        <v>71</v>
      </c>
      <c r="P86" s="348">
        <v>155</v>
      </c>
    </row>
    <row r="87" spans="1:16">
      <c r="A87" s="348">
        <v>77</v>
      </c>
      <c r="B87" s="352" t="s">
        <v>597</v>
      </c>
      <c r="C87" s="352" t="s">
        <v>612</v>
      </c>
      <c r="D87" s="352" t="s">
        <v>28</v>
      </c>
      <c r="F87" s="436" t="s">
        <v>620</v>
      </c>
      <c r="G87" s="437">
        <f>MATCH(F87,RANGE_H1,0)</f>
        <v>81</v>
      </c>
      <c r="H87" s="348">
        <f>MATCH(F87,RANGE_H2,0)</f>
        <v>74</v>
      </c>
      <c r="I87" s="348">
        <f t="shared" si="1"/>
        <v>155</v>
      </c>
      <c r="J87" s="344"/>
      <c r="K87" s="344"/>
      <c r="L87" s="345"/>
      <c r="M87" s="436" t="s">
        <v>6</v>
      </c>
      <c r="N87" s="437">
        <v>85</v>
      </c>
      <c r="O87" s="348">
        <v>76</v>
      </c>
      <c r="P87" s="348">
        <v>161</v>
      </c>
    </row>
    <row r="88" spans="1:16">
      <c r="A88" s="348">
        <v>78</v>
      </c>
      <c r="B88" s="352" t="s">
        <v>597</v>
      </c>
      <c r="C88" s="352" t="s">
        <v>614</v>
      </c>
      <c r="D88" s="352" t="s">
        <v>630</v>
      </c>
      <c r="F88" s="436" t="s">
        <v>622</v>
      </c>
      <c r="G88" s="437">
        <f>MATCH(F88,RANGE_H1,0)</f>
        <v>82</v>
      </c>
      <c r="H88" s="348">
        <f>MATCH(F88,RANGE_H2,0)</f>
        <v>90</v>
      </c>
      <c r="I88" s="348">
        <f t="shared" si="1"/>
        <v>172</v>
      </c>
      <c r="J88" s="344"/>
      <c r="K88" s="344"/>
      <c r="L88" s="345"/>
      <c r="M88" s="436" t="s">
        <v>28</v>
      </c>
      <c r="N88" s="437">
        <v>86</v>
      </c>
      <c r="O88" s="348">
        <v>78</v>
      </c>
      <c r="P88" s="348">
        <v>164</v>
      </c>
    </row>
    <row r="89" spans="1:16">
      <c r="A89" s="348">
        <v>79</v>
      </c>
      <c r="B89" s="352" t="s">
        <v>597</v>
      </c>
      <c r="C89" s="352" t="s">
        <v>616</v>
      </c>
      <c r="D89" s="352" t="s">
        <v>632</v>
      </c>
      <c r="F89" s="436" t="s">
        <v>26</v>
      </c>
      <c r="G89" s="437">
        <f>MATCH(F89,RANGE_H1,0)</f>
        <v>83</v>
      </c>
      <c r="H89" s="348">
        <f>MATCH(F89,RANGE_H2,0)</f>
        <v>91</v>
      </c>
      <c r="I89" s="348">
        <f t="shared" si="1"/>
        <v>174</v>
      </c>
      <c r="J89" s="344"/>
      <c r="K89" s="344"/>
      <c r="L89" s="345"/>
      <c r="M89" s="436" t="s">
        <v>630</v>
      </c>
      <c r="N89" s="437">
        <v>87</v>
      </c>
      <c r="O89" s="348">
        <v>79</v>
      </c>
      <c r="P89" s="348">
        <v>166</v>
      </c>
    </row>
    <row r="90" spans="1:16">
      <c r="A90" s="348">
        <v>80</v>
      </c>
      <c r="B90" s="352" t="s">
        <v>607</v>
      </c>
      <c r="C90" s="352" t="s">
        <v>618</v>
      </c>
      <c r="D90" s="352" t="s">
        <v>12</v>
      </c>
      <c r="F90" s="436" t="s">
        <v>626</v>
      </c>
      <c r="G90" s="437">
        <f>MATCH(F90,RANGE_H1,0)</f>
        <v>84</v>
      </c>
      <c r="H90" s="348">
        <f>MATCH(F90,RANGE_H2,0)</f>
        <v>71</v>
      </c>
      <c r="I90" s="348">
        <f t="shared" si="1"/>
        <v>155</v>
      </c>
      <c r="J90" s="344"/>
      <c r="K90" s="344"/>
      <c r="L90" s="345"/>
      <c r="M90" s="436" t="s">
        <v>632</v>
      </c>
      <c r="N90" s="437">
        <v>88</v>
      </c>
      <c r="O90" s="348">
        <v>81</v>
      </c>
      <c r="P90" s="348">
        <v>169</v>
      </c>
    </row>
    <row r="91" spans="1:16">
      <c r="A91" s="348">
        <v>81</v>
      </c>
      <c r="B91" s="352" t="s">
        <v>607</v>
      </c>
      <c r="C91" s="352" t="s">
        <v>619</v>
      </c>
      <c r="D91" s="352" t="s">
        <v>16</v>
      </c>
      <c r="F91" s="436" t="s">
        <v>6</v>
      </c>
      <c r="G91" s="437">
        <f>MATCH(F91,RANGE_H1,0)</f>
        <v>85</v>
      </c>
      <c r="H91" s="348">
        <f>MATCH(F91,RANGE_H2,0)</f>
        <v>76</v>
      </c>
      <c r="I91" s="348">
        <f t="shared" si="1"/>
        <v>161</v>
      </c>
      <c r="J91" s="344"/>
      <c r="K91" s="344"/>
      <c r="L91" s="345"/>
      <c r="M91" s="436" t="s">
        <v>16</v>
      </c>
      <c r="N91" s="437">
        <v>90</v>
      </c>
      <c r="O91" s="348">
        <v>92</v>
      </c>
      <c r="P91" s="348">
        <v>182</v>
      </c>
    </row>
    <row r="92" spans="1:16">
      <c r="A92" s="348">
        <v>82</v>
      </c>
      <c r="B92" s="352" t="s">
        <v>601</v>
      </c>
      <c r="C92" s="352" t="s">
        <v>621</v>
      </c>
      <c r="D92" s="352" t="s">
        <v>19</v>
      </c>
      <c r="F92" s="436" t="s">
        <v>28</v>
      </c>
      <c r="G92" s="437">
        <f>MATCH(F92,RANGE_H1,0)</f>
        <v>86</v>
      </c>
      <c r="H92" s="348">
        <f>MATCH(F92,RANGE_H2,0)</f>
        <v>78</v>
      </c>
      <c r="I92" s="348">
        <f t="shared" si="1"/>
        <v>164</v>
      </c>
      <c r="J92" s="344"/>
      <c r="K92" s="344"/>
      <c r="L92" s="345"/>
      <c r="M92" s="436" t="s">
        <v>19</v>
      </c>
      <c r="N92" s="437">
        <v>91</v>
      </c>
      <c r="O92" s="348">
        <v>93</v>
      </c>
      <c r="P92" s="348">
        <v>184</v>
      </c>
    </row>
    <row r="93" spans="1:16">
      <c r="A93" s="348">
        <v>83</v>
      </c>
      <c r="B93" s="352" t="s">
        <v>601</v>
      </c>
      <c r="C93" s="352" t="s">
        <v>623</v>
      </c>
      <c r="D93" s="351" t="s">
        <v>639</v>
      </c>
      <c r="F93" s="436" t="s">
        <v>630</v>
      </c>
      <c r="G93" s="437">
        <f>MATCH(F93,RANGE_H1,0)</f>
        <v>87</v>
      </c>
      <c r="H93" s="348">
        <f>MATCH(F93,RANGE_H2,0)</f>
        <v>79</v>
      </c>
      <c r="I93" s="348">
        <f t="shared" si="1"/>
        <v>166</v>
      </c>
      <c r="J93" s="344"/>
      <c r="K93" s="344"/>
      <c r="L93" s="345"/>
      <c r="M93" s="436" t="s">
        <v>639</v>
      </c>
      <c r="N93" s="437">
        <v>92</v>
      </c>
      <c r="O93" s="348">
        <v>94</v>
      </c>
      <c r="P93" s="348">
        <v>186</v>
      </c>
    </row>
    <row r="94" spans="1:16">
      <c r="A94" s="348">
        <v>84</v>
      </c>
      <c r="B94" s="352" t="s">
        <v>624</v>
      </c>
      <c r="C94" s="352" t="s">
        <v>625</v>
      </c>
      <c r="D94" s="352" t="s">
        <v>641</v>
      </c>
      <c r="F94" s="436" t="s">
        <v>632</v>
      </c>
      <c r="G94" s="437">
        <f>MATCH(F94,RANGE_H1,0)</f>
        <v>88</v>
      </c>
      <c r="H94" s="348">
        <f>MATCH(F94,RANGE_H2,0)</f>
        <v>81</v>
      </c>
      <c r="I94" s="348">
        <f t="shared" si="1"/>
        <v>169</v>
      </c>
      <c r="J94" s="344"/>
      <c r="K94" s="344"/>
      <c r="L94" s="345"/>
      <c r="M94" s="436" t="s">
        <v>641</v>
      </c>
      <c r="N94" s="437">
        <v>93</v>
      </c>
      <c r="O94" s="348">
        <v>95</v>
      </c>
      <c r="P94" s="348">
        <v>188</v>
      </c>
    </row>
    <row r="95" spans="1:16">
      <c r="A95" s="348">
        <v>85</v>
      </c>
      <c r="B95" s="352" t="s">
        <v>599</v>
      </c>
      <c r="C95" s="352" t="s">
        <v>627</v>
      </c>
      <c r="D95" s="352" t="s">
        <v>2</v>
      </c>
      <c r="F95" s="436" t="s">
        <v>12</v>
      </c>
      <c r="G95" s="437">
        <f>MATCH(F95,RANGE_H1,0)</f>
        <v>89</v>
      </c>
      <c r="H95" s="348" t="e">
        <f>MATCH(F95,RANGE_H2,0)</f>
        <v>#N/A</v>
      </c>
      <c r="I95" s="348" t="e">
        <f t="shared" si="1"/>
        <v>#N/A</v>
      </c>
      <c r="J95" s="344"/>
      <c r="K95" s="344"/>
      <c r="L95" s="345"/>
      <c r="M95" s="436" t="s">
        <v>2</v>
      </c>
      <c r="N95" s="437">
        <v>94</v>
      </c>
      <c r="O95" s="348">
        <v>96</v>
      </c>
      <c r="P95" s="348">
        <v>190</v>
      </c>
    </row>
    <row r="96" spans="1:16">
      <c r="A96" s="348">
        <v>86</v>
      </c>
      <c r="B96" s="352" t="s">
        <v>599</v>
      </c>
      <c r="C96" s="352" t="s">
        <v>628</v>
      </c>
      <c r="D96" s="352" t="s">
        <v>645</v>
      </c>
      <c r="F96" s="436" t="s">
        <v>16</v>
      </c>
      <c r="G96" s="437">
        <f>MATCH(F96,RANGE_H1,0)</f>
        <v>90</v>
      </c>
      <c r="H96" s="348">
        <f>MATCH(F96,RANGE_H2,0)</f>
        <v>92</v>
      </c>
      <c r="I96" s="348">
        <f t="shared" si="1"/>
        <v>182</v>
      </c>
      <c r="J96" s="344"/>
      <c r="K96" s="344"/>
      <c r="L96" s="345"/>
      <c r="M96" s="436" t="s">
        <v>645</v>
      </c>
      <c r="N96" s="437">
        <v>95</v>
      </c>
      <c r="O96" s="348">
        <v>97</v>
      </c>
      <c r="P96" s="348">
        <v>192</v>
      </c>
    </row>
    <row r="97" spans="1:16">
      <c r="A97" s="348">
        <v>87</v>
      </c>
      <c r="B97" s="352" t="s">
        <v>599</v>
      </c>
      <c r="C97" s="352" t="s">
        <v>629</v>
      </c>
      <c r="D97" s="351" t="s">
        <v>647</v>
      </c>
      <c r="F97" s="436" t="s">
        <v>19</v>
      </c>
      <c r="G97" s="437">
        <f>MATCH(F97,RANGE_H1,0)</f>
        <v>91</v>
      </c>
      <c r="H97" s="348">
        <f>MATCH(F97,RANGE_H2,0)</f>
        <v>93</v>
      </c>
      <c r="I97" s="348">
        <f t="shared" si="1"/>
        <v>184</v>
      </c>
      <c r="J97" s="344"/>
      <c r="K97" s="344"/>
      <c r="L97" s="345"/>
      <c r="M97" s="436" t="s">
        <v>647</v>
      </c>
      <c r="N97" s="437">
        <v>96</v>
      </c>
      <c r="O97" s="348">
        <v>98</v>
      </c>
      <c r="P97" s="348">
        <v>194</v>
      </c>
    </row>
    <row r="98" spans="1:16">
      <c r="A98" s="348">
        <v>88</v>
      </c>
      <c r="B98" s="352" t="s">
        <v>599</v>
      </c>
      <c r="C98" s="352" t="s">
        <v>631</v>
      </c>
      <c r="D98" s="352" t="s">
        <v>649</v>
      </c>
      <c r="F98" s="436" t="s">
        <v>639</v>
      </c>
      <c r="G98" s="437">
        <f>MATCH(F98,RANGE_H1,0)</f>
        <v>92</v>
      </c>
      <c r="H98" s="348">
        <f>MATCH(F98,RANGE_H2,0)</f>
        <v>94</v>
      </c>
      <c r="I98" s="348">
        <f t="shared" si="1"/>
        <v>186</v>
      </c>
      <c r="J98" s="344"/>
      <c r="K98" s="344"/>
      <c r="L98" s="345"/>
      <c r="M98" s="436" t="s">
        <v>649</v>
      </c>
      <c r="N98" s="437">
        <v>97</v>
      </c>
      <c r="O98" s="348">
        <v>99</v>
      </c>
      <c r="P98" s="348">
        <v>196</v>
      </c>
    </row>
    <row r="99" spans="1:16" ht="21" customHeight="1">
      <c r="A99" s="420" t="s">
        <v>633</v>
      </c>
      <c r="B99" s="421"/>
      <c r="C99" s="421"/>
      <c r="D99" s="424" t="s">
        <v>651</v>
      </c>
      <c r="F99" s="436" t="s">
        <v>641</v>
      </c>
      <c r="G99" s="437">
        <f>MATCH(F99,RANGE_H1,0)</f>
        <v>93</v>
      </c>
      <c r="H99" s="348">
        <f>MATCH(F99,RANGE_H2,0)</f>
        <v>95</v>
      </c>
      <c r="I99" s="348">
        <f t="shared" si="1"/>
        <v>188</v>
      </c>
      <c r="J99" s="344"/>
      <c r="K99" s="344"/>
      <c r="L99" s="345"/>
      <c r="M99" s="436" t="s">
        <v>651</v>
      </c>
      <c r="N99" s="437">
        <v>98</v>
      </c>
      <c r="O99" s="348">
        <v>100</v>
      </c>
      <c r="P99" s="348">
        <v>198</v>
      </c>
    </row>
    <row r="100" spans="1:16">
      <c r="A100" s="348">
        <v>89</v>
      </c>
      <c r="B100" s="353" t="s">
        <v>634</v>
      </c>
      <c r="C100" s="353" t="s">
        <v>635</v>
      </c>
      <c r="D100" s="352" t="s">
        <v>653</v>
      </c>
      <c r="F100" s="436" t="s">
        <v>2</v>
      </c>
      <c r="G100" s="437">
        <f>MATCH(F100,RANGE_H1,0)</f>
        <v>94</v>
      </c>
      <c r="H100" s="348">
        <f>MATCH(F100,RANGE_H2,0)</f>
        <v>96</v>
      </c>
      <c r="I100" s="348">
        <f t="shared" si="1"/>
        <v>190</v>
      </c>
      <c r="J100" s="344"/>
      <c r="K100" s="344"/>
      <c r="L100" s="345"/>
      <c r="M100" s="436" t="s">
        <v>653</v>
      </c>
      <c r="N100" s="437">
        <v>99</v>
      </c>
      <c r="O100" s="348">
        <v>101</v>
      </c>
      <c r="P100" s="348">
        <v>200</v>
      </c>
    </row>
    <row r="101" spans="1:16">
      <c r="A101" s="348">
        <v>90</v>
      </c>
      <c r="B101" s="353" t="s">
        <v>634</v>
      </c>
      <c r="C101" s="353" t="s">
        <v>636</v>
      </c>
      <c r="D101" s="352" t="s">
        <v>655</v>
      </c>
      <c r="F101" s="436" t="s">
        <v>645</v>
      </c>
      <c r="G101" s="437">
        <f>MATCH(F101,RANGE_H1,0)</f>
        <v>95</v>
      </c>
      <c r="H101" s="348">
        <f>MATCH(F101,RANGE_H2,0)</f>
        <v>97</v>
      </c>
      <c r="I101" s="348">
        <f t="shared" si="1"/>
        <v>192</v>
      </c>
      <c r="J101" s="344"/>
      <c r="K101" s="344"/>
      <c r="L101" s="345"/>
      <c r="M101" s="436" t="s">
        <v>655</v>
      </c>
      <c r="N101" s="437">
        <v>100</v>
      </c>
      <c r="O101" s="348">
        <v>102</v>
      </c>
      <c r="P101" s="348">
        <v>202</v>
      </c>
    </row>
    <row r="102" spans="1:16">
      <c r="A102" s="348">
        <v>91</v>
      </c>
      <c r="B102" s="353" t="s">
        <v>634</v>
      </c>
      <c r="C102" s="353" t="s">
        <v>637</v>
      </c>
      <c r="D102" s="343" t="s">
        <v>658</v>
      </c>
      <c r="F102" s="436" t="s">
        <v>647</v>
      </c>
      <c r="G102" s="437">
        <f>MATCH(F102,RANGE_H1,0)</f>
        <v>96</v>
      </c>
      <c r="H102" s="348">
        <f>MATCH(F102,RANGE_H2,0)</f>
        <v>98</v>
      </c>
      <c r="I102" s="348">
        <f t="shared" si="1"/>
        <v>194</v>
      </c>
      <c r="J102" s="344"/>
      <c r="K102" s="344"/>
      <c r="L102" s="345"/>
      <c r="M102" s="436" t="s">
        <v>660</v>
      </c>
      <c r="N102" s="437">
        <v>102</v>
      </c>
      <c r="O102" s="348">
        <v>105</v>
      </c>
      <c r="P102" s="348">
        <v>207</v>
      </c>
    </row>
    <row r="103" spans="1:16">
      <c r="A103" s="348">
        <v>92</v>
      </c>
      <c r="B103" s="353" t="s">
        <v>634</v>
      </c>
      <c r="C103" s="353" t="s">
        <v>638</v>
      </c>
      <c r="D103" s="343" t="s">
        <v>660</v>
      </c>
      <c r="F103" s="436" t="s">
        <v>649</v>
      </c>
      <c r="G103" s="437">
        <f>MATCH(F103,RANGE_H1,0)</f>
        <v>97</v>
      </c>
      <c r="H103" s="348">
        <f>MATCH(F103,RANGE_H2,0)</f>
        <v>99</v>
      </c>
      <c r="I103" s="348">
        <f t="shared" si="1"/>
        <v>196</v>
      </c>
      <c r="J103" s="344"/>
      <c r="K103" s="344"/>
      <c r="L103" s="345"/>
      <c r="M103" s="436" t="s">
        <v>662</v>
      </c>
      <c r="N103" s="437">
        <v>103</v>
      </c>
      <c r="O103" s="348">
        <v>31</v>
      </c>
      <c r="P103" s="348">
        <v>134</v>
      </c>
    </row>
    <row r="104" spans="1:16">
      <c r="A104" s="348">
        <v>93</v>
      </c>
      <c r="B104" s="353" t="s">
        <v>634</v>
      </c>
      <c r="C104" s="353" t="s">
        <v>640</v>
      </c>
      <c r="D104" s="343" t="s">
        <v>662</v>
      </c>
      <c r="F104" s="436" t="s">
        <v>651</v>
      </c>
      <c r="G104" s="437">
        <f>MATCH(F104,RANGE_H1,0)</f>
        <v>98</v>
      </c>
      <c r="H104" s="348">
        <f>MATCH(F104,RANGE_H2,0)</f>
        <v>100</v>
      </c>
      <c r="I104" s="348">
        <f t="shared" si="1"/>
        <v>198</v>
      </c>
      <c r="J104" s="344"/>
      <c r="K104" s="344"/>
      <c r="L104" s="345"/>
      <c r="M104" s="436" t="s">
        <v>664</v>
      </c>
      <c r="N104" s="437">
        <v>104</v>
      </c>
      <c r="O104" s="348">
        <v>106</v>
      </c>
      <c r="P104" s="348">
        <v>210</v>
      </c>
    </row>
    <row r="105" spans="1:16">
      <c r="A105" s="348">
        <v>94</v>
      </c>
      <c r="B105" s="353" t="s">
        <v>642</v>
      </c>
      <c r="C105" s="353" t="s">
        <v>643</v>
      </c>
      <c r="D105" s="343" t="s">
        <v>664</v>
      </c>
      <c r="F105" s="436" t="s">
        <v>653</v>
      </c>
      <c r="G105" s="437">
        <f>MATCH(F105,RANGE_H1,0)</f>
        <v>99</v>
      </c>
      <c r="H105" s="348">
        <f>MATCH(F105,RANGE_H2,0)</f>
        <v>101</v>
      </c>
      <c r="I105" s="348">
        <f t="shared" si="1"/>
        <v>200</v>
      </c>
      <c r="J105" s="344"/>
      <c r="K105" s="344"/>
      <c r="L105" s="345"/>
      <c r="M105" s="436" t="s">
        <v>666</v>
      </c>
      <c r="N105" s="437">
        <v>105</v>
      </c>
      <c r="O105" s="348">
        <v>49</v>
      </c>
      <c r="P105" s="348">
        <v>154</v>
      </c>
    </row>
    <row r="106" spans="1:16">
      <c r="A106" s="348">
        <v>95</v>
      </c>
      <c r="B106" s="353" t="s">
        <v>642</v>
      </c>
      <c r="C106" s="353" t="s">
        <v>644</v>
      </c>
      <c r="D106" s="343" t="s">
        <v>666</v>
      </c>
      <c r="F106" s="436" t="s">
        <v>655</v>
      </c>
      <c r="G106" s="437">
        <f>MATCH(F106,RANGE_H1,0)</f>
        <v>100</v>
      </c>
      <c r="H106" s="348">
        <f>MATCH(F106,RANGE_H2,0)</f>
        <v>102</v>
      </c>
      <c r="I106" s="348">
        <f t="shared" si="1"/>
        <v>202</v>
      </c>
      <c r="J106" s="344"/>
      <c r="K106" s="344"/>
      <c r="L106" s="345"/>
    </row>
    <row r="107" spans="1:16">
      <c r="A107" s="348">
        <v>96</v>
      </c>
      <c r="B107" s="353" t="s">
        <v>642</v>
      </c>
      <c r="C107" s="353" t="s">
        <v>646</v>
      </c>
      <c r="D107" t="s">
        <v>839</v>
      </c>
      <c r="F107" s="436" t="s">
        <v>658</v>
      </c>
      <c r="G107" s="437">
        <f>MATCH(F107,RANGE_H1,0)</f>
        <v>101</v>
      </c>
      <c r="H107" s="348" t="e">
        <f>MATCH(F107,RANGE_H2,0)</f>
        <v>#N/A</v>
      </c>
      <c r="I107" s="348" t="e">
        <f t="shared" si="1"/>
        <v>#N/A</v>
      </c>
      <c r="J107" s="344"/>
      <c r="K107" s="344"/>
      <c r="L107" s="345"/>
    </row>
    <row r="108" spans="1:16">
      <c r="A108" s="348">
        <v>97</v>
      </c>
      <c r="B108" s="353" t="s">
        <v>642</v>
      </c>
      <c r="C108" s="353" t="s">
        <v>648</v>
      </c>
      <c r="D108" t="s">
        <v>839</v>
      </c>
      <c r="F108" s="436" t="s">
        <v>660</v>
      </c>
      <c r="G108" s="437">
        <f>MATCH(F108,RANGE_H1,0)</f>
        <v>102</v>
      </c>
      <c r="H108" s="348">
        <f>MATCH(F108,RANGE_H2,0)</f>
        <v>105</v>
      </c>
      <c r="I108" s="348">
        <f t="shared" si="1"/>
        <v>207</v>
      </c>
      <c r="J108" s="344"/>
      <c r="K108" s="344"/>
      <c r="L108" s="345"/>
    </row>
    <row r="109" spans="1:16">
      <c r="A109" s="348">
        <v>98</v>
      </c>
      <c r="B109" s="353" t="s">
        <v>642</v>
      </c>
      <c r="C109" s="353" t="s">
        <v>650</v>
      </c>
      <c r="D109" t="s">
        <v>839</v>
      </c>
      <c r="F109" s="436" t="s">
        <v>662</v>
      </c>
      <c r="G109" s="437">
        <f>MATCH(F109,RANGE_H1,0)</f>
        <v>103</v>
      </c>
      <c r="H109" s="348">
        <f>MATCH(F109,RANGE_H2,0)</f>
        <v>31</v>
      </c>
      <c r="I109" s="348">
        <f t="shared" si="1"/>
        <v>134</v>
      </c>
      <c r="J109" s="344"/>
      <c r="K109" s="344"/>
      <c r="L109" s="345"/>
    </row>
    <row r="110" spans="1:16">
      <c r="A110" s="348">
        <v>99</v>
      </c>
      <c r="B110" s="353" t="s">
        <v>642</v>
      </c>
      <c r="C110" s="353" t="s">
        <v>652</v>
      </c>
      <c r="D110" t="s">
        <v>839</v>
      </c>
      <c r="F110" s="436" t="s">
        <v>664</v>
      </c>
      <c r="G110" s="437">
        <f>MATCH(F110,RANGE_H1,0)</f>
        <v>104</v>
      </c>
      <c r="H110" s="348">
        <f>MATCH(F110,RANGE_H2,0)</f>
        <v>106</v>
      </c>
      <c r="I110" s="348">
        <f t="shared" si="1"/>
        <v>210</v>
      </c>
      <c r="J110" s="344"/>
      <c r="K110" s="344"/>
      <c r="L110" s="345"/>
    </row>
    <row r="111" spans="1:16">
      <c r="A111" s="348">
        <v>100</v>
      </c>
      <c r="B111" s="353" t="s">
        <v>642</v>
      </c>
      <c r="C111" s="353" t="s">
        <v>654</v>
      </c>
      <c r="D111" t="s">
        <v>839</v>
      </c>
      <c r="F111" s="436" t="s">
        <v>666</v>
      </c>
      <c r="G111" s="437">
        <f>MATCH(F111,RANGE_H1,0)</f>
        <v>105</v>
      </c>
      <c r="H111" s="348">
        <f>MATCH(F111,RANGE_H2,0)</f>
        <v>49</v>
      </c>
      <c r="I111" s="348">
        <f t="shared" si="1"/>
        <v>154</v>
      </c>
      <c r="J111" s="344"/>
      <c r="K111" s="344"/>
      <c r="L111" s="345"/>
    </row>
    <row r="112" spans="1:16" ht="21" customHeight="1">
      <c r="A112" s="420" t="s">
        <v>656</v>
      </c>
      <c r="B112" s="421"/>
      <c r="C112" s="421"/>
      <c r="D112" t="s">
        <v>839</v>
      </c>
      <c r="F112" s="436" t="s">
        <v>725</v>
      </c>
      <c r="G112" s="437" t="e">
        <f>MATCH(F112,RANGE_H1,0)</f>
        <v>#N/A</v>
      </c>
      <c r="H112" s="348">
        <f>MATCH(F112,RANGE_H2,0)</f>
        <v>10</v>
      </c>
      <c r="I112" s="348" t="e">
        <f t="shared" si="1"/>
        <v>#N/A</v>
      </c>
      <c r="J112" s="344"/>
      <c r="K112" s="344"/>
      <c r="L112" s="345"/>
    </row>
    <row r="113" spans="1:12">
      <c r="A113" s="348">
        <v>1</v>
      </c>
      <c r="B113" s="343" t="s">
        <v>515</v>
      </c>
      <c r="C113" s="343" t="s">
        <v>657</v>
      </c>
      <c r="D113" t="s">
        <v>839</v>
      </c>
      <c r="F113" s="436" t="s">
        <v>729</v>
      </c>
      <c r="G113" s="437" t="e">
        <f>MATCH(F113,RANGE_H1,0)</f>
        <v>#N/A</v>
      </c>
      <c r="H113" s="348">
        <f>MATCH(F113,RANGE_H2,0)</f>
        <v>22</v>
      </c>
      <c r="I113" s="348" t="e">
        <f t="shared" si="1"/>
        <v>#N/A</v>
      </c>
      <c r="J113" s="344"/>
      <c r="K113" s="344"/>
      <c r="L113" s="345"/>
    </row>
    <row r="114" spans="1:12">
      <c r="A114" s="348">
        <v>2</v>
      </c>
      <c r="B114" s="343" t="s">
        <v>634</v>
      </c>
      <c r="C114" s="343" t="s">
        <v>659</v>
      </c>
      <c r="D114" t="s">
        <v>839</v>
      </c>
      <c r="F114" s="436" t="s">
        <v>731</v>
      </c>
      <c r="G114" s="437" t="e">
        <f>MATCH(F114,RANGE_H1,0)</f>
        <v>#N/A</v>
      </c>
      <c r="H114" s="348">
        <f>MATCH(F114,RANGE_H2,0)</f>
        <v>23</v>
      </c>
      <c r="I114" s="348" t="e">
        <f t="shared" si="1"/>
        <v>#N/A</v>
      </c>
      <c r="J114" s="344"/>
      <c r="K114" s="344"/>
      <c r="L114" s="345"/>
    </row>
    <row r="115" spans="1:12">
      <c r="A115" s="348">
        <v>3</v>
      </c>
      <c r="B115" s="343" t="s">
        <v>559</v>
      </c>
      <c r="C115" s="343" t="s">
        <v>661</v>
      </c>
      <c r="D115" t="s">
        <v>839</v>
      </c>
      <c r="F115" s="436" t="s">
        <v>734</v>
      </c>
      <c r="G115" s="437" t="e">
        <f>MATCH(F115,RANGE_H1,0)</f>
        <v>#N/A</v>
      </c>
      <c r="H115" s="348">
        <f>MATCH(F115,RANGE_H2,0)</f>
        <v>26</v>
      </c>
      <c r="I115" s="348" t="e">
        <f t="shared" si="1"/>
        <v>#N/A</v>
      </c>
      <c r="J115" s="344"/>
      <c r="K115" s="344"/>
      <c r="L115" s="345"/>
    </row>
    <row r="116" spans="1:12">
      <c r="A116" s="348">
        <v>4</v>
      </c>
      <c r="B116" s="343" t="s">
        <v>559</v>
      </c>
      <c r="C116" s="343" t="s">
        <v>663</v>
      </c>
      <c r="D116" t="s">
        <v>839</v>
      </c>
      <c r="F116" s="436" t="s">
        <v>738</v>
      </c>
      <c r="G116" s="437" t="e">
        <f>MATCH(F116,RANGE_H1,0)</f>
        <v>#N/A</v>
      </c>
      <c r="H116" s="348">
        <f>MATCH(F116,RANGE_H2,0)</f>
        <v>44</v>
      </c>
      <c r="I116" s="348" t="e">
        <f t="shared" si="1"/>
        <v>#N/A</v>
      </c>
      <c r="J116" s="344"/>
      <c r="K116" s="344"/>
      <c r="L116" s="345"/>
    </row>
    <row r="117" spans="1:12">
      <c r="A117" s="348">
        <v>5</v>
      </c>
      <c r="B117" s="343" t="s">
        <v>528</v>
      </c>
      <c r="C117" s="343" t="s">
        <v>665</v>
      </c>
      <c r="D117" t="s">
        <v>839</v>
      </c>
      <c r="F117" s="436" t="s">
        <v>742</v>
      </c>
      <c r="G117" s="437" t="e">
        <f>MATCH(F117,RANGE_H1,0)</f>
        <v>#N/A</v>
      </c>
      <c r="H117" s="348">
        <f>MATCH(F117,RANGE_H2,0)</f>
        <v>103</v>
      </c>
      <c r="I117" s="348" t="e">
        <f t="shared" si="1"/>
        <v>#N/A</v>
      </c>
      <c r="J117" s="344"/>
      <c r="K117" s="344"/>
      <c r="L117" s="345"/>
    </row>
    <row r="118" spans="1:12">
      <c r="D118" t="s">
        <v>839</v>
      </c>
      <c r="F118" s="436" t="s">
        <v>744</v>
      </c>
      <c r="G118" s="437" t="e">
        <f>MATCH(F118,RANGE_H1,0)</f>
        <v>#N/A</v>
      </c>
      <c r="H118" s="348">
        <f>MATCH(F118,RANGE_H2,0)</f>
        <v>104</v>
      </c>
      <c r="I118" s="348" t="e">
        <f t="shared" si="1"/>
        <v>#N/A</v>
      </c>
      <c r="J118" s="344"/>
      <c r="K118" s="344"/>
      <c r="L118" s="345"/>
    </row>
    <row r="119" spans="1:12">
      <c r="D119"/>
      <c r="F119"/>
      <c r="G119" s="344"/>
      <c r="H119" s="344"/>
      <c r="I119" s="344"/>
      <c r="J119" s="344"/>
      <c r="K119" s="344"/>
      <c r="L119" s="345"/>
    </row>
    <row r="120" spans="1:12">
      <c r="D120"/>
      <c r="F120"/>
      <c r="G120" s="344"/>
      <c r="H120" s="344"/>
      <c r="I120" s="344"/>
      <c r="J120" s="344"/>
      <c r="K120" s="344"/>
      <c r="L120" s="345"/>
    </row>
    <row r="121" spans="1:12">
      <c r="D121"/>
      <c r="F121"/>
      <c r="G121" s="344"/>
      <c r="H121" s="344"/>
      <c r="I121" s="344"/>
      <c r="J121" s="344"/>
      <c r="K121" s="344"/>
      <c r="L121" s="345"/>
    </row>
    <row r="122" spans="1:12">
      <c r="D122"/>
      <c r="F122"/>
      <c r="G122" s="344"/>
      <c r="H122" s="344"/>
      <c r="I122" s="344"/>
      <c r="J122" s="344"/>
      <c r="K122" s="344"/>
      <c r="L122" s="345"/>
    </row>
    <row r="123" spans="1:12">
      <c r="D123"/>
      <c r="F123"/>
      <c r="G123" s="344"/>
      <c r="H123" s="344"/>
      <c r="I123" s="344"/>
      <c r="J123" s="344"/>
      <c r="K123" s="344"/>
      <c r="L123" s="345"/>
    </row>
    <row r="124" spans="1:12">
      <c r="D124"/>
      <c r="F124"/>
      <c r="G124" s="344"/>
      <c r="H124" s="344"/>
      <c r="I124" s="344"/>
      <c r="J124" s="344"/>
      <c r="K124" s="344"/>
      <c r="L124" s="345"/>
    </row>
    <row r="125" spans="1:12">
      <c r="D125"/>
      <c r="F125"/>
      <c r="G125" s="344"/>
      <c r="H125" s="344"/>
      <c r="I125" s="344"/>
      <c r="J125" s="344"/>
      <c r="K125" s="344"/>
      <c r="L125" s="345"/>
    </row>
    <row r="126" spans="1:12">
      <c r="D126"/>
      <c r="F126"/>
      <c r="G126" s="344"/>
      <c r="H126" s="344"/>
      <c r="I126" s="344"/>
      <c r="J126" s="344"/>
      <c r="K126" s="344"/>
      <c r="L126" s="345"/>
    </row>
    <row r="127" spans="1:12">
      <c r="D127"/>
      <c r="F127"/>
      <c r="G127" s="344"/>
      <c r="H127" s="344"/>
      <c r="I127" s="344"/>
      <c r="J127" s="344"/>
      <c r="K127" s="344"/>
      <c r="L127" s="345"/>
    </row>
    <row r="128" spans="1:12">
      <c r="D128"/>
      <c r="F128"/>
      <c r="G128" s="344"/>
      <c r="H128" s="344"/>
      <c r="I128" s="344"/>
      <c r="J128" s="344"/>
      <c r="K128" s="344"/>
      <c r="L128" s="345"/>
    </row>
    <row r="129" spans="4:12">
      <c r="D129"/>
      <c r="F129"/>
      <c r="G129" s="344"/>
      <c r="H129" s="344"/>
      <c r="I129" s="344"/>
      <c r="J129" s="344"/>
      <c r="K129" s="344"/>
      <c r="L129" s="345"/>
    </row>
    <row r="130" spans="4:12">
      <c r="D130"/>
      <c r="F130"/>
      <c r="G130" s="344"/>
      <c r="H130" s="344"/>
      <c r="I130" s="344"/>
      <c r="J130" s="344"/>
      <c r="K130" s="344"/>
      <c r="L130" s="345"/>
    </row>
    <row r="131" spans="4:12">
      <c r="D131"/>
      <c r="F131"/>
      <c r="G131" s="344"/>
      <c r="H131" s="344"/>
      <c r="I131" s="344"/>
      <c r="J131" s="344"/>
      <c r="K131" s="344"/>
      <c r="L131" s="345"/>
    </row>
    <row r="132" spans="4:12">
      <c r="D132"/>
      <c r="F132"/>
      <c r="G132" s="344"/>
      <c r="H132" s="344"/>
      <c r="I132" s="344"/>
      <c r="J132" s="344"/>
      <c r="K132" s="344"/>
      <c r="L132" s="345"/>
    </row>
    <row r="133" spans="4:12">
      <c r="D133"/>
      <c r="F133"/>
      <c r="G133" s="344"/>
      <c r="H133" s="344"/>
      <c r="I133" s="344"/>
      <c r="J133" s="344"/>
      <c r="K133" s="344"/>
      <c r="L133" s="345"/>
    </row>
    <row r="134" spans="4:12">
      <c r="D134"/>
      <c r="F134"/>
      <c r="G134" s="344"/>
      <c r="H134" s="344"/>
      <c r="I134" s="344"/>
      <c r="J134" s="344"/>
      <c r="K134" s="344"/>
      <c r="L134" s="345"/>
    </row>
    <row r="135" spans="4:12">
      <c r="D135"/>
      <c r="F135"/>
      <c r="G135" s="344"/>
      <c r="H135" s="344"/>
      <c r="I135" s="344"/>
      <c r="J135" s="344"/>
      <c r="K135" s="344"/>
      <c r="L135" s="345"/>
    </row>
    <row r="136" spans="4:12">
      <c r="D136"/>
      <c r="F136"/>
      <c r="G136" s="344"/>
      <c r="H136" s="344"/>
      <c r="I136" s="344"/>
      <c r="J136" s="344"/>
      <c r="K136" s="344"/>
      <c r="L136" s="345"/>
    </row>
    <row r="137" spans="4:12">
      <c r="D137"/>
      <c r="F137"/>
      <c r="G137" s="344"/>
      <c r="H137" s="344"/>
      <c r="I137" s="344"/>
      <c r="J137" s="344"/>
      <c r="K137" s="344"/>
      <c r="L137" s="345"/>
    </row>
    <row r="138" spans="4:12">
      <c r="D138"/>
      <c r="F138"/>
      <c r="G138" s="344"/>
      <c r="H138" s="344"/>
      <c r="I138" s="344"/>
      <c r="J138" s="344"/>
      <c r="K138" s="344"/>
      <c r="L138" s="345"/>
    </row>
    <row r="139" spans="4:12">
      <c r="D139"/>
      <c r="F139"/>
      <c r="G139" s="344"/>
      <c r="H139" s="344"/>
      <c r="I139" s="344"/>
      <c r="J139" s="344"/>
      <c r="K139" s="344"/>
      <c r="L139" s="345"/>
    </row>
    <row r="140" spans="4:12">
      <c r="D140"/>
      <c r="F140"/>
      <c r="G140" s="344"/>
      <c r="H140" s="344"/>
      <c r="I140" s="344"/>
      <c r="J140" s="344"/>
      <c r="K140" s="344"/>
      <c r="L140" s="345"/>
    </row>
    <row r="141" spans="4:12">
      <c r="D141"/>
      <c r="F141"/>
      <c r="G141" s="344"/>
      <c r="H141" s="344"/>
      <c r="I141" s="344"/>
      <c r="J141" s="344"/>
      <c r="K141" s="344"/>
      <c r="L141" s="345"/>
    </row>
    <row r="142" spans="4:12">
      <c r="D142"/>
      <c r="F142"/>
      <c r="G142" s="344"/>
      <c r="H142" s="344"/>
      <c r="I142" s="344"/>
      <c r="J142" s="344"/>
      <c r="K142" s="344"/>
      <c r="L142" s="345"/>
    </row>
    <row r="143" spans="4:12">
      <c r="D143"/>
      <c r="F143"/>
      <c r="G143" s="344"/>
      <c r="H143" s="344"/>
      <c r="I143" s="344"/>
      <c r="J143" s="344"/>
      <c r="K143" s="344"/>
      <c r="L143" s="345"/>
    </row>
    <row r="144" spans="4:12">
      <c r="D144"/>
      <c r="F144"/>
      <c r="G144" s="344"/>
      <c r="H144" s="344"/>
      <c r="I144" s="344"/>
      <c r="J144" s="344"/>
      <c r="K144" s="344"/>
      <c r="L144" s="345"/>
    </row>
    <row r="145" spans="4:12">
      <c r="D145"/>
      <c r="F145"/>
      <c r="G145" s="344"/>
      <c r="H145" s="344"/>
      <c r="I145" s="344"/>
      <c r="J145" s="344"/>
      <c r="K145" s="344"/>
      <c r="L145" s="345"/>
    </row>
    <row r="146" spans="4:12">
      <c r="D146"/>
      <c r="F146"/>
      <c r="G146" s="344"/>
      <c r="H146" s="344"/>
      <c r="I146" s="344"/>
      <c r="J146" s="344"/>
      <c r="K146" s="344"/>
      <c r="L146" s="345"/>
    </row>
    <row r="147" spans="4:12">
      <c r="D147"/>
      <c r="F147"/>
      <c r="G147" s="344"/>
      <c r="H147" s="344"/>
      <c r="I147" s="344"/>
      <c r="J147" s="344"/>
      <c r="K147" s="344"/>
      <c r="L147" s="345"/>
    </row>
    <row r="148" spans="4:12">
      <c r="D148"/>
      <c r="F148"/>
      <c r="G148" s="344"/>
      <c r="H148" s="344"/>
      <c r="I148" s="344"/>
      <c r="J148" s="344"/>
      <c r="K148" s="344"/>
      <c r="L148" s="345"/>
    </row>
    <row r="149" spans="4:12">
      <c r="D149"/>
      <c r="F149"/>
      <c r="G149" s="344"/>
      <c r="H149" s="344"/>
      <c r="I149" s="344"/>
      <c r="J149" s="344"/>
      <c r="K149" s="344"/>
      <c r="L149" s="345"/>
    </row>
    <row r="150" spans="4:12">
      <c r="D150"/>
      <c r="F150"/>
      <c r="G150" s="344"/>
      <c r="H150" s="344"/>
      <c r="I150" s="344"/>
      <c r="J150" s="344"/>
      <c r="K150" s="344"/>
      <c r="L150" s="345"/>
    </row>
    <row r="151" spans="4:12">
      <c r="D151"/>
      <c r="F151"/>
      <c r="G151" s="344"/>
      <c r="H151" s="344"/>
      <c r="I151" s="344"/>
      <c r="J151" s="344"/>
      <c r="K151" s="344"/>
      <c r="L151" s="345"/>
    </row>
    <row r="152" spans="4:12">
      <c r="D152"/>
      <c r="F152"/>
      <c r="G152" s="344"/>
      <c r="H152" s="344"/>
      <c r="I152" s="344"/>
      <c r="J152" s="344"/>
      <c r="K152" s="344"/>
      <c r="L152" s="345"/>
    </row>
    <row r="153" spans="4:12">
      <c r="D153"/>
      <c r="F153"/>
      <c r="G153" s="344"/>
      <c r="H153" s="344"/>
      <c r="I153" s="344"/>
      <c r="J153" s="344"/>
      <c r="K153" s="344"/>
      <c r="L153" s="345"/>
    </row>
    <row r="154" spans="4:12">
      <c r="D154"/>
      <c r="F154"/>
      <c r="G154" s="344"/>
      <c r="H154" s="344"/>
      <c r="I154" s="344"/>
      <c r="J154" s="344"/>
      <c r="K154" s="344"/>
      <c r="L154" s="345"/>
    </row>
    <row r="155" spans="4:12">
      <c r="D155"/>
      <c r="F155"/>
      <c r="G155" s="344"/>
      <c r="H155" s="344"/>
      <c r="I155" s="344"/>
      <c r="J155" s="344"/>
      <c r="K155" s="344"/>
      <c r="L155" s="345"/>
    </row>
    <row r="156" spans="4:12">
      <c r="D156"/>
      <c r="F156"/>
      <c r="G156" s="344"/>
      <c r="H156" s="344"/>
      <c r="I156" s="344"/>
      <c r="J156" s="344"/>
      <c r="K156" s="344"/>
      <c r="L156" s="345"/>
    </row>
    <row r="157" spans="4:12">
      <c r="D157"/>
      <c r="F157"/>
      <c r="G157" s="344"/>
      <c r="H157" s="344"/>
      <c r="I157" s="344"/>
      <c r="J157" s="344"/>
      <c r="K157" s="344"/>
      <c r="L157" s="345"/>
    </row>
    <row r="158" spans="4:12">
      <c r="D158"/>
      <c r="F158"/>
      <c r="G158" s="344"/>
      <c r="H158" s="344"/>
      <c r="I158" s="344"/>
      <c r="J158" s="344"/>
      <c r="K158" s="344"/>
      <c r="L158" s="345"/>
    </row>
    <row r="159" spans="4:12">
      <c r="D159"/>
      <c r="F159"/>
      <c r="G159" s="344"/>
      <c r="H159" s="344"/>
      <c r="I159" s="344"/>
      <c r="J159" s="344"/>
      <c r="K159" s="344"/>
      <c r="L159" s="345"/>
    </row>
    <row r="160" spans="4:12">
      <c r="D160"/>
      <c r="F160"/>
      <c r="G160" s="344"/>
      <c r="H160" s="344"/>
      <c r="I160" s="344"/>
      <c r="J160" s="344"/>
      <c r="K160" s="344"/>
      <c r="L160" s="345"/>
    </row>
    <row r="161" spans="4:12">
      <c r="D161"/>
      <c r="F161"/>
      <c r="G161" s="344"/>
      <c r="H161" s="344"/>
      <c r="I161" s="344"/>
      <c r="J161" s="344"/>
      <c r="K161" s="344"/>
      <c r="L161" s="345"/>
    </row>
    <row r="162" spans="4:12">
      <c r="D162"/>
      <c r="F162"/>
      <c r="G162" s="344"/>
      <c r="H162" s="344"/>
      <c r="I162" s="344"/>
      <c r="J162" s="344"/>
      <c r="K162" s="344"/>
      <c r="L162" s="345"/>
    </row>
    <row r="163" spans="4:12">
      <c r="D163"/>
      <c r="F163"/>
      <c r="G163" s="344"/>
      <c r="H163" s="344"/>
      <c r="I163" s="344"/>
      <c r="J163" s="344"/>
      <c r="K163" s="344"/>
      <c r="L163" s="345"/>
    </row>
    <row r="164" spans="4:12">
      <c r="D164"/>
      <c r="F164"/>
      <c r="G164" s="344"/>
      <c r="H164" s="344"/>
      <c r="I164" s="344"/>
      <c r="J164" s="344"/>
      <c r="K164" s="344"/>
      <c r="L164" s="345"/>
    </row>
    <row r="165" spans="4:12">
      <c r="D165"/>
      <c r="F165"/>
      <c r="G165" s="344"/>
      <c r="H165" s="344"/>
      <c r="I165" s="344"/>
      <c r="J165" s="344"/>
      <c r="K165" s="344"/>
      <c r="L165" s="345"/>
    </row>
    <row r="166" spans="4:12">
      <c r="D166"/>
      <c r="F166"/>
      <c r="G166" s="344"/>
      <c r="H166" s="344"/>
      <c r="I166" s="344"/>
      <c r="J166" s="344"/>
      <c r="K166" s="344"/>
      <c r="L166" s="345"/>
    </row>
    <row r="167" spans="4:12">
      <c r="D167"/>
      <c r="F167"/>
      <c r="G167" s="344"/>
      <c r="H167" s="344"/>
      <c r="I167" s="344"/>
      <c r="J167" s="344"/>
      <c r="K167" s="344"/>
      <c r="L167" s="345"/>
    </row>
    <row r="168" spans="4:12">
      <c r="D168"/>
      <c r="F168"/>
      <c r="G168" s="344"/>
      <c r="H168" s="344"/>
      <c r="I168" s="344"/>
      <c r="J168" s="344"/>
      <c r="K168" s="344"/>
      <c r="L168" s="345"/>
    </row>
    <row r="169" spans="4:12">
      <c r="D169"/>
      <c r="F169"/>
      <c r="G169" s="344"/>
      <c r="H169" s="344"/>
      <c r="I169" s="344"/>
      <c r="J169" s="344"/>
      <c r="K169" s="344"/>
      <c r="L169" s="345"/>
    </row>
    <row r="170" spans="4:12">
      <c r="D170"/>
      <c r="F170"/>
      <c r="G170" s="344"/>
      <c r="H170" s="344"/>
      <c r="I170" s="344"/>
      <c r="J170" s="344"/>
      <c r="K170" s="344"/>
      <c r="L170" s="345"/>
    </row>
    <row r="171" spans="4:12">
      <c r="D171"/>
      <c r="F171"/>
      <c r="G171" s="344"/>
      <c r="H171" s="344"/>
      <c r="I171" s="344"/>
      <c r="J171" s="344"/>
      <c r="K171" s="344"/>
      <c r="L171" s="345"/>
    </row>
    <row r="172" spans="4:12">
      <c r="D172"/>
      <c r="F172"/>
      <c r="G172" s="344"/>
      <c r="H172" s="344"/>
      <c r="I172" s="344"/>
      <c r="J172" s="344"/>
      <c r="K172" s="344"/>
      <c r="L172" s="345"/>
    </row>
    <row r="173" spans="4:12">
      <c r="D173"/>
      <c r="F173"/>
      <c r="G173" s="344"/>
      <c r="H173" s="344"/>
      <c r="I173" s="344"/>
      <c r="J173" s="344"/>
      <c r="K173" s="344"/>
      <c r="L173" s="345"/>
    </row>
    <row r="174" spans="4:12">
      <c r="D174"/>
      <c r="F174"/>
      <c r="G174" s="344"/>
      <c r="H174" s="344"/>
      <c r="I174" s="344"/>
      <c r="J174" s="344"/>
      <c r="K174" s="344"/>
      <c r="L174" s="345"/>
    </row>
    <row r="175" spans="4:12">
      <c r="D175"/>
      <c r="F175"/>
      <c r="G175" s="344"/>
      <c r="H175" s="344"/>
      <c r="I175" s="344"/>
      <c r="J175" s="344"/>
      <c r="K175" s="344"/>
      <c r="L175" s="345"/>
    </row>
    <row r="176" spans="4:12">
      <c r="D176"/>
      <c r="F176"/>
      <c r="G176" s="344"/>
      <c r="H176" s="344"/>
      <c r="I176" s="344"/>
      <c r="J176" s="344"/>
      <c r="K176" s="344"/>
      <c r="L176" s="345"/>
    </row>
    <row r="177" spans="4:12">
      <c r="D177"/>
      <c r="F177"/>
      <c r="G177" s="344"/>
      <c r="H177" s="344"/>
      <c r="I177" s="344"/>
      <c r="J177" s="344"/>
      <c r="K177" s="344"/>
      <c r="L177" s="345"/>
    </row>
    <row r="178" spans="4:12">
      <c r="D178"/>
      <c r="F178"/>
      <c r="G178" s="344"/>
      <c r="H178" s="344"/>
      <c r="I178" s="344"/>
      <c r="J178" s="344"/>
      <c r="K178" s="344"/>
      <c r="L178" s="345"/>
    </row>
    <row r="179" spans="4:12">
      <c r="D179"/>
      <c r="F179"/>
      <c r="G179" s="344"/>
      <c r="H179" s="344"/>
      <c r="I179" s="344"/>
      <c r="J179" s="344"/>
      <c r="K179" s="344"/>
      <c r="L179" s="345"/>
    </row>
    <row r="180" spans="4:12">
      <c r="D180"/>
      <c r="F180"/>
      <c r="G180" s="344"/>
      <c r="H180" s="344"/>
      <c r="I180" s="344"/>
      <c r="J180" s="344"/>
      <c r="K180" s="344"/>
      <c r="L180" s="345"/>
    </row>
    <row r="181" spans="4:12">
      <c r="D181"/>
      <c r="F181"/>
      <c r="G181" s="344"/>
      <c r="H181" s="344"/>
      <c r="I181" s="344"/>
      <c r="J181" s="344"/>
      <c r="K181" s="344"/>
      <c r="L181" s="345"/>
    </row>
    <row r="182" spans="4:12">
      <c r="D182"/>
      <c r="F182"/>
      <c r="G182" s="344"/>
      <c r="H182" s="344"/>
      <c r="I182" s="344"/>
      <c r="J182" s="344"/>
      <c r="K182" s="344"/>
      <c r="L182" s="345"/>
    </row>
    <row r="183" spans="4:12">
      <c r="D183"/>
      <c r="F183"/>
      <c r="G183" s="344"/>
      <c r="H183" s="344"/>
      <c r="I183" s="344"/>
      <c r="J183" s="344"/>
      <c r="K183" s="344"/>
      <c r="L183" s="345"/>
    </row>
    <row r="184" spans="4:12">
      <c r="D184"/>
      <c r="F184"/>
      <c r="G184" s="344"/>
      <c r="H184" s="344"/>
      <c r="I184" s="344"/>
      <c r="J184" s="344"/>
      <c r="K184" s="344"/>
      <c r="L184" s="345"/>
    </row>
    <row r="185" spans="4:12">
      <c r="D185"/>
      <c r="F185"/>
      <c r="G185" s="344"/>
      <c r="H185" s="344"/>
      <c r="I185" s="344"/>
      <c r="J185" s="344"/>
      <c r="K185" s="344"/>
      <c r="L185" s="345"/>
    </row>
    <row r="186" spans="4:12">
      <c r="D186"/>
      <c r="F186"/>
      <c r="G186" s="344"/>
      <c r="H186" s="344"/>
      <c r="I186" s="344"/>
      <c r="J186" s="344"/>
      <c r="K186" s="344"/>
      <c r="L186" s="345"/>
    </row>
    <row r="187" spans="4:12">
      <c r="D187"/>
      <c r="F187"/>
      <c r="G187" s="344"/>
      <c r="H187" s="344"/>
      <c r="I187" s="344"/>
      <c r="J187" s="344"/>
      <c r="K187" s="344"/>
      <c r="L187" s="345"/>
    </row>
    <row r="188" spans="4:12">
      <c r="D188"/>
      <c r="F188"/>
      <c r="G188" s="344"/>
      <c r="H188" s="344"/>
      <c r="I188" s="344"/>
      <c r="J188" s="344"/>
      <c r="K188" s="344"/>
      <c r="L188" s="345"/>
    </row>
    <row r="189" spans="4:12">
      <c r="D189"/>
      <c r="F189"/>
      <c r="G189" s="344"/>
      <c r="H189" s="344"/>
      <c r="I189" s="344"/>
      <c r="J189" s="344"/>
      <c r="K189" s="344"/>
      <c r="L189" s="345"/>
    </row>
    <row r="190" spans="4:12">
      <c r="D190"/>
      <c r="F190"/>
      <c r="G190" s="344"/>
      <c r="H190" s="344"/>
      <c r="I190" s="344"/>
      <c r="J190" s="344"/>
      <c r="K190" s="344"/>
      <c r="L190" s="345"/>
    </row>
    <row r="191" spans="4:12">
      <c r="D191"/>
      <c r="F191"/>
      <c r="G191" s="344"/>
      <c r="H191" s="344"/>
      <c r="I191" s="344"/>
      <c r="J191" s="344"/>
      <c r="K191" s="344"/>
      <c r="L191" s="345"/>
    </row>
    <row r="192" spans="4:12">
      <c r="D192"/>
      <c r="F192"/>
      <c r="G192" s="344"/>
      <c r="H192" s="344"/>
      <c r="I192" s="344"/>
      <c r="J192" s="344"/>
      <c r="K192" s="344"/>
      <c r="L192" s="345"/>
    </row>
    <row r="193" spans="4:12">
      <c r="D193"/>
      <c r="F193"/>
      <c r="G193" s="344"/>
      <c r="H193" s="344"/>
      <c r="I193" s="344"/>
      <c r="J193" s="344"/>
      <c r="K193" s="344"/>
      <c r="L193" s="345"/>
    </row>
    <row r="194" spans="4:12">
      <c r="D194"/>
      <c r="F194"/>
      <c r="G194" s="344"/>
      <c r="H194" s="344"/>
      <c r="I194" s="344"/>
      <c r="J194" s="344"/>
      <c r="K194" s="344"/>
      <c r="L194" s="345"/>
    </row>
    <row r="195" spans="4:12">
      <c r="D195"/>
      <c r="F195"/>
      <c r="G195" s="344"/>
      <c r="H195" s="344"/>
      <c r="I195" s="344"/>
      <c r="J195" s="344"/>
      <c r="K195" s="344"/>
      <c r="L195" s="345"/>
    </row>
    <row r="196" spans="4:12">
      <c r="D196"/>
      <c r="F196"/>
      <c r="G196" s="344"/>
      <c r="H196" s="344"/>
      <c r="I196" s="344"/>
      <c r="J196" s="344"/>
      <c r="K196" s="344"/>
      <c r="L196" s="345"/>
    </row>
    <row r="197" spans="4:12">
      <c r="D197"/>
      <c r="F197"/>
      <c r="G197" s="344"/>
      <c r="H197" s="344"/>
      <c r="I197" s="344"/>
      <c r="J197" s="344"/>
      <c r="K197" s="344"/>
      <c r="L197" s="345"/>
    </row>
    <row r="198" spans="4:12">
      <c r="D198"/>
      <c r="F198"/>
      <c r="G198" s="344"/>
      <c r="H198" s="344"/>
      <c r="I198" s="344"/>
      <c r="J198" s="344"/>
      <c r="K198" s="344"/>
      <c r="L198" s="345"/>
    </row>
    <row r="199" spans="4:12">
      <c r="D199"/>
      <c r="F199"/>
      <c r="G199" s="344"/>
      <c r="H199" s="344"/>
      <c r="I199" s="344"/>
      <c r="J199" s="344"/>
      <c r="K199" s="344"/>
      <c r="L199" s="345"/>
    </row>
    <row r="200" spans="4:12">
      <c r="D200"/>
      <c r="F200"/>
      <c r="G200" s="344"/>
      <c r="H200" s="344"/>
      <c r="I200" s="344"/>
      <c r="J200" s="344"/>
      <c r="K200" s="344"/>
      <c r="L200" s="345"/>
    </row>
    <row r="201" spans="4:12">
      <c r="D201"/>
      <c r="F201"/>
      <c r="G201" s="344"/>
      <c r="H201" s="344"/>
      <c r="I201" s="344"/>
      <c r="J201" s="344"/>
      <c r="K201" s="344"/>
      <c r="L201" s="345"/>
    </row>
    <row r="202" spans="4:12">
      <c r="D202"/>
      <c r="F202"/>
      <c r="G202" s="344"/>
      <c r="H202" s="344"/>
      <c r="I202" s="344"/>
      <c r="J202" s="344"/>
      <c r="K202" s="344"/>
      <c r="L202" s="345"/>
    </row>
    <row r="203" spans="4:12">
      <c r="D203"/>
      <c r="F203"/>
      <c r="G203" s="344"/>
      <c r="H203" s="344"/>
      <c r="I203" s="344"/>
      <c r="J203" s="344"/>
      <c r="K203" s="344"/>
      <c r="L203" s="345"/>
    </row>
    <row r="204" spans="4:12">
      <c r="D204"/>
      <c r="F204"/>
      <c r="G204" s="344"/>
      <c r="H204" s="344"/>
      <c r="I204" s="344"/>
      <c r="J204" s="344"/>
      <c r="K204" s="344"/>
      <c r="L204" s="345"/>
    </row>
    <row r="205" spans="4:12">
      <c r="F205"/>
    </row>
    <row r="206" spans="4:12">
      <c r="F206"/>
    </row>
    <row r="207" spans="4:12">
      <c r="F207"/>
    </row>
    <row r="208" spans="4:12">
      <c r="F208"/>
    </row>
    <row r="209" spans="6:6">
      <c r="F209"/>
    </row>
    <row r="210" spans="6:6">
      <c r="F210"/>
    </row>
    <row r="211" spans="6:6">
      <c r="F211"/>
    </row>
    <row r="212" spans="6:6">
      <c r="F212"/>
    </row>
    <row r="213" spans="6:6">
      <c r="F213"/>
    </row>
    <row r="214" spans="6:6">
      <c r="F214"/>
    </row>
    <row r="215" spans="6:6">
      <c r="F215"/>
    </row>
    <row r="216" spans="6:6">
      <c r="F216"/>
    </row>
    <row r="217" spans="6:6">
      <c r="F217"/>
    </row>
  </sheetData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FFFF00"/>
    <pageSetUpPr fitToPage="1"/>
  </sheetPr>
  <dimension ref="A1:N204"/>
  <sheetViews>
    <sheetView zoomScaleNormal="100" zoomScaleSheetLayoutView="75" workbookViewId="0">
      <selection activeCell="A16" sqref="A16"/>
    </sheetView>
  </sheetViews>
  <sheetFormatPr defaultRowHeight="20.25"/>
  <cols>
    <col min="1" max="1" width="4" style="372" bestFit="1" customWidth="1"/>
    <col min="2" max="2" width="29.28515625" style="355" bestFit="1" customWidth="1"/>
    <col min="3" max="3" width="58.7109375" style="355" customWidth="1"/>
    <col min="4" max="4" width="8.28515625" style="362" bestFit="1" customWidth="1"/>
    <col min="5" max="5" width="44.28515625" style="362" bestFit="1" customWidth="1"/>
    <col min="6" max="256" width="9.140625" style="355"/>
    <col min="257" max="257" width="4" style="355" bestFit="1" customWidth="1"/>
    <col min="258" max="258" width="29.28515625" style="355" bestFit="1" customWidth="1"/>
    <col min="259" max="259" width="58.7109375" style="355" customWidth="1"/>
    <col min="260" max="260" width="8.28515625" style="355" bestFit="1" customWidth="1"/>
    <col min="261" max="261" width="44.28515625" style="355" bestFit="1" customWidth="1"/>
    <col min="262" max="512" width="9.140625" style="355"/>
    <col min="513" max="513" width="4" style="355" bestFit="1" customWidth="1"/>
    <col min="514" max="514" width="29.28515625" style="355" bestFit="1" customWidth="1"/>
    <col min="515" max="515" width="58.7109375" style="355" customWidth="1"/>
    <col min="516" max="516" width="8.28515625" style="355" bestFit="1" customWidth="1"/>
    <col min="517" max="517" width="44.28515625" style="355" bestFit="1" customWidth="1"/>
    <col min="518" max="768" width="9.140625" style="355"/>
    <col min="769" max="769" width="4" style="355" bestFit="1" customWidth="1"/>
    <col min="770" max="770" width="29.28515625" style="355" bestFit="1" customWidth="1"/>
    <col min="771" max="771" width="58.7109375" style="355" customWidth="1"/>
    <col min="772" max="772" width="8.28515625" style="355" bestFit="1" customWidth="1"/>
    <col min="773" max="773" width="44.28515625" style="355" bestFit="1" customWidth="1"/>
    <col min="774" max="1024" width="9.140625" style="355"/>
    <col min="1025" max="1025" width="4" style="355" bestFit="1" customWidth="1"/>
    <col min="1026" max="1026" width="29.28515625" style="355" bestFit="1" customWidth="1"/>
    <col min="1027" max="1027" width="58.7109375" style="355" customWidth="1"/>
    <col min="1028" max="1028" width="8.28515625" style="355" bestFit="1" customWidth="1"/>
    <col min="1029" max="1029" width="44.28515625" style="355" bestFit="1" customWidth="1"/>
    <col min="1030" max="1280" width="9.140625" style="355"/>
    <col min="1281" max="1281" width="4" style="355" bestFit="1" customWidth="1"/>
    <col min="1282" max="1282" width="29.28515625" style="355" bestFit="1" customWidth="1"/>
    <col min="1283" max="1283" width="58.7109375" style="355" customWidth="1"/>
    <col min="1284" max="1284" width="8.28515625" style="355" bestFit="1" customWidth="1"/>
    <col min="1285" max="1285" width="44.28515625" style="355" bestFit="1" customWidth="1"/>
    <col min="1286" max="1536" width="9.140625" style="355"/>
    <col min="1537" max="1537" width="4" style="355" bestFit="1" customWidth="1"/>
    <col min="1538" max="1538" width="29.28515625" style="355" bestFit="1" customWidth="1"/>
    <col min="1539" max="1539" width="58.7109375" style="355" customWidth="1"/>
    <col min="1540" max="1540" width="8.28515625" style="355" bestFit="1" customWidth="1"/>
    <col min="1541" max="1541" width="44.28515625" style="355" bestFit="1" customWidth="1"/>
    <col min="1542" max="1792" width="9.140625" style="355"/>
    <col min="1793" max="1793" width="4" style="355" bestFit="1" customWidth="1"/>
    <col min="1794" max="1794" width="29.28515625" style="355" bestFit="1" customWidth="1"/>
    <col min="1795" max="1795" width="58.7109375" style="355" customWidth="1"/>
    <col min="1796" max="1796" width="8.28515625" style="355" bestFit="1" customWidth="1"/>
    <col min="1797" max="1797" width="44.28515625" style="355" bestFit="1" customWidth="1"/>
    <col min="1798" max="2048" width="9.140625" style="355"/>
    <col min="2049" max="2049" width="4" style="355" bestFit="1" customWidth="1"/>
    <col min="2050" max="2050" width="29.28515625" style="355" bestFit="1" customWidth="1"/>
    <col min="2051" max="2051" width="58.7109375" style="355" customWidth="1"/>
    <col min="2052" max="2052" width="8.28515625" style="355" bestFit="1" customWidth="1"/>
    <col min="2053" max="2053" width="44.28515625" style="355" bestFit="1" customWidth="1"/>
    <col min="2054" max="2304" width="9.140625" style="355"/>
    <col min="2305" max="2305" width="4" style="355" bestFit="1" customWidth="1"/>
    <col min="2306" max="2306" width="29.28515625" style="355" bestFit="1" customWidth="1"/>
    <col min="2307" max="2307" width="58.7109375" style="355" customWidth="1"/>
    <col min="2308" max="2308" width="8.28515625" style="355" bestFit="1" customWidth="1"/>
    <col min="2309" max="2309" width="44.28515625" style="355" bestFit="1" customWidth="1"/>
    <col min="2310" max="2560" width="9.140625" style="355"/>
    <col min="2561" max="2561" width="4" style="355" bestFit="1" customWidth="1"/>
    <col min="2562" max="2562" width="29.28515625" style="355" bestFit="1" customWidth="1"/>
    <col min="2563" max="2563" width="58.7109375" style="355" customWidth="1"/>
    <col min="2564" max="2564" width="8.28515625" style="355" bestFit="1" customWidth="1"/>
    <col min="2565" max="2565" width="44.28515625" style="355" bestFit="1" customWidth="1"/>
    <col min="2566" max="2816" width="9.140625" style="355"/>
    <col min="2817" max="2817" width="4" style="355" bestFit="1" customWidth="1"/>
    <col min="2818" max="2818" width="29.28515625" style="355" bestFit="1" customWidth="1"/>
    <col min="2819" max="2819" width="58.7109375" style="355" customWidth="1"/>
    <col min="2820" max="2820" width="8.28515625" style="355" bestFit="1" customWidth="1"/>
    <col min="2821" max="2821" width="44.28515625" style="355" bestFit="1" customWidth="1"/>
    <col min="2822" max="3072" width="9.140625" style="355"/>
    <col min="3073" max="3073" width="4" style="355" bestFit="1" customWidth="1"/>
    <col min="3074" max="3074" width="29.28515625" style="355" bestFit="1" customWidth="1"/>
    <col min="3075" max="3075" width="58.7109375" style="355" customWidth="1"/>
    <col min="3076" max="3076" width="8.28515625" style="355" bestFit="1" customWidth="1"/>
    <col min="3077" max="3077" width="44.28515625" style="355" bestFit="1" customWidth="1"/>
    <col min="3078" max="3328" width="9.140625" style="355"/>
    <col min="3329" max="3329" width="4" style="355" bestFit="1" customWidth="1"/>
    <col min="3330" max="3330" width="29.28515625" style="355" bestFit="1" customWidth="1"/>
    <col min="3331" max="3331" width="58.7109375" style="355" customWidth="1"/>
    <col min="3332" max="3332" width="8.28515625" style="355" bestFit="1" customWidth="1"/>
    <col min="3333" max="3333" width="44.28515625" style="355" bestFit="1" customWidth="1"/>
    <col min="3334" max="3584" width="9.140625" style="355"/>
    <col min="3585" max="3585" width="4" style="355" bestFit="1" customWidth="1"/>
    <col min="3586" max="3586" width="29.28515625" style="355" bestFit="1" customWidth="1"/>
    <col min="3587" max="3587" width="58.7109375" style="355" customWidth="1"/>
    <col min="3588" max="3588" width="8.28515625" style="355" bestFit="1" customWidth="1"/>
    <col min="3589" max="3589" width="44.28515625" style="355" bestFit="1" customWidth="1"/>
    <col min="3590" max="3840" width="9.140625" style="355"/>
    <col min="3841" max="3841" width="4" style="355" bestFit="1" customWidth="1"/>
    <col min="3842" max="3842" width="29.28515625" style="355" bestFit="1" customWidth="1"/>
    <col min="3843" max="3843" width="58.7109375" style="355" customWidth="1"/>
    <col min="3844" max="3844" width="8.28515625" style="355" bestFit="1" customWidth="1"/>
    <col min="3845" max="3845" width="44.28515625" style="355" bestFit="1" customWidth="1"/>
    <col min="3846" max="4096" width="9.140625" style="355"/>
    <col min="4097" max="4097" width="4" style="355" bestFit="1" customWidth="1"/>
    <col min="4098" max="4098" width="29.28515625" style="355" bestFit="1" customWidth="1"/>
    <col min="4099" max="4099" width="58.7109375" style="355" customWidth="1"/>
    <col min="4100" max="4100" width="8.28515625" style="355" bestFit="1" customWidth="1"/>
    <col min="4101" max="4101" width="44.28515625" style="355" bestFit="1" customWidth="1"/>
    <col min="4102" max="4352" width="9.140625" style="355"/>
    <col min="4353" max="4353" width="4" style="355" bestFit="1" customWidth="1"/>
    <col min="4354" max="4354" width="29.28515625" style="355" bestFit="1" customWidth="1"/>
    <col min="4355" max="4355" width="58.7109375" style="355" customWidth="1"/>
    <col min="4356" max="4356" width="8.28515625" style="355" bestFit="1" customWidth="1"/>
    <col min="4357" max="4357" width="44.28515625" style="355" bestFit="1" customWidth="1"/>
    <col min="4358" max="4608" width="9.140625" style="355"/>
    <col min="4609" max="4609" width="4" style="355" bestFit="1" customWidth="1"/>
    <col min="4610" max="4610" width="29.28515625" style="355" bestFit="1" customWidth="1"/>
    <col min="4611" max="4611" width="58.7109375" style="355" customWidth="1"/>
    <col min="4612" max="4612" width="8.28515625" style="355" bestFit="1" customWidth="1"/>
    <col min="4613" max="4613" width="44.28515625" style="355" bestFit="1" customWidth="1"/>
    <col min="4614" max="4864" width="9.140625" style="355"/>
    <col min="4865" max="4865" width="4" style="355" bestFit="1" customWidth="1"/>
    <col min="4866" max="4866" width="29.28515625" style="355" bestFit="1" customWidth="1"/>
    <col min="4867" max="4867" width="58.7109375" style="355" customWidth="1"/>
    <col min="4868" max="4868" width="8.28515625" style="355" bestFit="1" customWidth="1"/>
    <col min="4869" max="4869" width="44.28515625" style="355" bestFit="1" customWidth="1"/>
    <col min="4870" max="5120" width="9.140625" style="355"/>
    <col min="5121" max="5121" width="4" style="355" bestFit="1" customWidth="1"/>
    <col min="5122" max="5122" width="29.28515625" style="355" bestFit="1" customWidth="1"/>
    <col min="5123" max="5123" width="58.7109375" style="355" customWidth="1"/>
    <col min="5124" max="5124" width="8.28515625" style="355" bestFit="1" customWidth="1"/>
    <col min="5125" max="5125" width="44.28515625" style="355" bestFit="1" customWidth="1"/>
    <col min="5126" max="5376" width="9.140625" style="355"/>
    <col min="5377" max="5377" width="4" style="355" bestFit="1" customWidth="1"/>
    <col min="5378" max="5378" width="29.28515625" style="355" bestFit="1" customWidth="1"/>
    <col min="5379" max="5379" width="58.7109375" style="355" customWidth="1"/>
    <col min="5380" max="5380" width="8.28515625" style="355" bestFit="1" customWidth="1"/>
    <col min="5381" max="5381" width="44.28515625" style="355" bestFit="1" customWidth="1"/>
    <col min="5382" max="5632" width="9.140625" style="355"/>
    <col min="5633" max="5633" width="4" style="355" bestFit="1" customWidth="1"/>
    <col min="5634" max="5634" width="29.28515625" style="355" bestFit="1" customWidth="1"/>
    <col min="5635" max="5635" width="58.7109375" style="355" customWidth="1"/>
    <col min="5636" max="5636" width="8.28515625" style="355" bestFit="1" customWidth="1"/>
    <col min="5637" max="5637" width="44.28515625" style="355" bestFit="1" customWidth="1"/>
    <col min="5638" max="5888" width="9.140625" style="355"/>
    <col min="5889" max="5889" width="4" style="355" bestFit="1" customWidth="1"/>
    <col min="5890" max="5890" width="29.28515625" style="355" bestFit="1" customWidth="1"/>
    <col min="5891" max="5891" width="58.7109375" style="355" customWidth="1"/>
    <col min="5892" max="5892" width="8.28515625" style="355" bestFit="1" customWidth="1"/>
    <col min="5893" max="5893" width="44.28515625" style="355" bestFit="1" customWidth="1"/>
    <col min="5894" max="6144" width="9.140625" style="355"/>
    <col min="6145" max="6145" width="4" style="355" bestFit="1" customWidth="1"/>
    <col min="6146" max="6146" width="29.28515625" style="355" bestFit="1" customWidth="1"/>
    <col min="6147" max="6147" width="58.7109375" style="355" customWidth="1"/>
    <col min="6148" max="6148" width="8.28515625" style="355" bestFit="1" customWidth="1"/>
    <col min="6149" max="6149" width="44.28515625" style="355" bestFit="1" customWidth="1"/>
    <col min="6150" max="6400" width="9.140625" style="355"/>
    <col min="6401" max="6401" width="4" style="355" bestFit="1" customWidth="1"/>
    <col min="6402" max="6402" width="29.28515625" style="355" bestFit="1" customWidth="1"/>
    <col min="6403" max="6403" width="58.7109375" style="355" customWidth="1"/>
    <col min="6404" max="6404" width="8.28515625" style="355" bestFit="1" customWidth="1"/>
    <col min="6405" max="6405" width="44.28515625" style="355" bestFit="1" customWidth="1"/>
    <col min="6406" max="6656" width="9.140625" style="355"/>
    <col min="6657" max="6657" width="4" style="355" bestFit="1" customWidth="1"/>
    <col min="6658" max="6658" width="29.28515625" style="355" bestFit="1" customWidth="1"/>
    <col min="6659" max="6659" width="58.7109375" style="355" customWidth="1"/>
    <col min="6660" max="6660" width="8.28515625" style="355" bestFit="1" customWidth="1"/>
    <col min="6661" max="6661" width="44.28515625" style="355" bestFit="1" customWidth="1"/>
    <col min="6662" max="6912" width="9.140625" style="355"/>
    <col min="6913" max="6913" width="4" style="355" bestFit="1" customWidth="1"/>
    <col min="6914" max="6914" width="29.28515625" style="355" bestFit="1" customWidth="1"/>
    <col min="6915" max="6915" width="58.7109375" style="355" customWidth="1"/>
    <col min="6916" max="6916" width="8.28515625" style="355" bestFit="1" customWidth="1"/>
    <col min="6917" max="6917" width="44.28515625" style="355" bestFit="1" customWidth="1"/>
    <col min="6918" max="7168" width="9.140625" style="355"/>
    <col min="7169" max="7169" width="4" style="355" bestFit="1" customWidth="1"/>
    <col min="7170" max="7170" width="29.28515625" style="355" bestFit="1" customWidth="1"/>
    <col min="7171" max="7171" width="58.7109375" style="355" customWidth="1"/>
    <col min="7172" max="7172" width="8.28515625" style="355" bestFit="1" customWidth="1"/>
    <col min="7173" max="7173" width="44.28515625" style="355" bestFit="1" customWidth="1"/>
    <col min="7174" max="7424" width="9.140625" style="355"/>
    <col min="7425" max="7425" width="4" style="355" bestFit="1" customWidth="1"/>
    <col min="7426" max="7426" width="29.28515625" style="355" bestFit="1" customWidth="1"/>
    <col min="7427" max="7427" width="58.7109375" style="355" customWidth="1"/>
    <col min="7428" max="7428" width="8.28515625" style="355" bestFit="1" customWidth="1"/>
    <col min="7429" max="7429" width="44.28515625" style="355" bestFit="1" customWidth="1"/>
    <col min="7430" max="7680" width="9.140625" style="355"/>
    <col min="7681" max="7681" width="4" style="355" bestFit="1" customWidth="1"/>
    <col min="7682" max="7682" width="29.28515625" style="355" bestFit="1" customWidth="1"/>
    <col min="7683" max="7683" width="58.7109375" style="355" customWidth="1"/>
    <col min="7684" max="7684" width="8.28515625" style="355" bestFit="1" customWidth="1"/>
    <col min="7685" max="7685" width="44.28515625" style="355" bestFit="1" customWidth="1"/>
    <col min="7686" max="7936" width="9.140625" style="355"/>
    <col min="7937" max="7937" width="4" style="355" bestFit="1" customWidth="1"/>
    <col min="7938" max="7938" width="29.28515625" style="355" bestFit="1" customWidth="1"/>
    <col min="7939" max="7939" width="58.7109375" style="355" customWidth="1"/>
    <col min="7940" max="7940" width="8.28515625" style="355" bestFit="1" customWidth="1"/>
    <col min="7941" max="7941" width="44.28515625" style="355" bestFit="1" customWidth="1"/>
    <col min="7942" max="8192" width="9.140625" style="355"/>
    <col min="8193" max="8193" width="4" style="355" bestFit="1" customWidth="1"/>
    <col min="8194" max="8194" width="29.28515625" style="355" bestFit="1" customWidth="1"/>
    <col min="8195" max="8195" width="58.7109375" style="355" customWidth="1"/>
    <col min="8196" max="8196" width="8.28515625" style="355" bestFit="1" customWidth="1"/>
    <col min="8197" max="8197" width="44.28515625" style="355" bestFit="1" customWidth="1"/>
    <col min="8198" max="8448" width="9.140625" style="355"/>
    <col min="8449" max="8449" width="4" style="355" bestFit="1" customWidth="1"/>
    <col min="8450" max="8450" width="29.28515625" style="355" bestFit="1" customWidth="1"/>
    <col min="8451" max="8451" width="58.7109375" style="355" customWidth="1"/>
    <col min="8452" max="8452" width="8.28515625" style="355" bestFit="1" customWidth="1"/>
    <col min="8453" max="8453" width="44.28515625" style="355" bestFit="1" customWidth="1"/>
    <col min="8454" max="8704" width="9.140625" style="355"/>
    <col min="8705" max="8705" width="4" style="355" bestFit="1" customWidth="1"/>
    <col min="8706" max="8706" width="29.28515625" style="355" bestFit="1" customWidth="1"/>
    <col min="8707" max="8707" width="58.7109375" style="355" customWidth="1"/>
    <col min="8708" max="8708" width="8.28515625" style="355" bestFit="1" customWidth="1"/>
    <col min="8709" max="8709" width="44.28515625" style="355" bestFit="1" customWidth="1"/>
    <col min="8710" max="8960" width="9.140625" style="355"/>
    <col min="8961" max="8961" width="4" style="355" bestFit="1" customWidth="1"/>
    <col min="8962" max="8962" width="29.28515625" style="355" bestFit="1" customWidth="1"/>
    <col min="8963" max="8963" width="58.7109375" style="355" customWidth="1"/>
    <col min="8964" max="8964" width="8.28515625" style="355" bestFit="1" customWidth="1"/>
    <col min="8965" max="8965" width="44.28515625" style="355" bestFit="1" customWidth="1"/>
    <col min="8966" max="9216" width="9.140625" style="355"/>
    <col min="9217" max="9217" width="4" style="355" bestFit="1" customWidth="1"/>
    <col min="9218" max="9218" width="29.28515625" style="355" bestFit="1" customWidth="1"/>
    <col min="9219" max="9219" width="58.7109375" style="355" customWidth="1"/>
    <col min="9220" max="9220" width="8.28515625" style="355" bestFit="1" customWidth="1"/>
    <col min="9221" max="9221" width="44.28515625" style="355" bestFit="1" customWidth="1"/>
    <col min="9222" max="9472" width="9.140625" style="355"/>
    <col min="9473" max="9473" width="4" style="355" bestFit="1" customWidth="1"/>
    <col min="9474" max="9474" width="29.28515625" style="355" bestFit="1" customWidth="1"/>
    <col min="9475" max="9475" width="58.7109375" style="355" customWidth="1"/>
    <col min="9476" max="9476" width="8.28515625" style="355" bestFit="1" customWidth="1"/>
    <col min="9477" max="9477" width="44.28515625" style="355" bestFit="1" customWidth="1"/>
    <col min="9478" max="9728" width="9.140625" style="355"/>
    <col min="9729" max="9729" width="4" style="355" bestFit="1" customWidth="1"/>
    <col min="9730" max="9730" width="29.28515625" style="355" bestFit="1" customWidth="1"/>
    <col min="9731" max="9731" width="58.7109375" style="355" customWidth="1"/>
    <col min="9732" max="9732" width="8.28515625" style="355" bestFit="1" customWidth="1"/>
    <col min="9733" max="9733" width="44.28515625" style="355" bestFit="1" customWidth="1"/>
    <col min="9734" max="9984" width="9.140625" style="355"/>
    <col min="9985" max="9985" width="4" style="355" bestFit="1" customWidth="1"/>
    <col min="9986" max="9986" width="29.28515625" style="355" bestFit="1" customWidth="1"/>
    <col min="9987" max="9987" width="58.7109375" style="355" customWidth="1"/>
    <col min="9988" max="9988" width="8.28515625" style="355" bestFit="1" customWidth="1"/>
    <col min="9989" max="9989" width="44.28515625" style="355" bestFit="1" customWidth="1"/>
    <col min="9990" max="10240" width="9.140625" style="355"/>
    <col min="10241" max="10241" width="4" style="355" bestFit="1" customWidth="1"/>
    <col min="10242" max="10242" width="29.28515625" style="355" bestFit="1" customWidth="1"/>
    <col min="10243" max="10243" width="58.7109375" style="355" customWidth="1"/>
    <col min="10244" max="10244" width="8.28515625" style="355" bestFit="1" customWidth="1"/>
    <col min="10245" max="10245" width="44.28515625" style="355" bestFit="1" customWidth="1"/>
    <col min="10246" max="10496" width="9.140625" style="355"/>
    <col min="10497" max="10497" width="4" style="355" bestFit="1" customWidth="1"/>
    <col min="10498" max="10498" width="29.28515625" style="355" bestFit="1" customWidth="1"/>
    <col min="10499" max="10499" width="58.7109375" style="355" customWidth="1"/>
    <col min="10500" max="10500" width="8.28515625" style="355" bestFit="1" customWidth="1"/>
    <col min="10501" max="10501" width="44.28515625" style="355" bestFit="1" customWidth="1"/>
    <col min="10502" max="10752" width="9.140625" style="355"/>
    <col min="10753" max="10753" width="4" style="355" bestFit="1" customWidth="1"/>
    <col min="10754" max="10754" width="29.28515625" style="355" bestFit="1" customWidth="1"/>
    <col min="10755" max="10755" width="58.7109375" style="355" customWidth="1"/>
    <col min="10756" max="10756" width="8.28515625" style="355" bestFit="1" customWidth="1"/>
    <col min="10757" max="10757" width="44.28515625" style="355" bestFit="1" customWidth="1"/>
    <col min="10758" max="11008" width="9.140625" style="355"/>
    <col min="11009" max="11009" width="4" style="355" bestFit="1" customWidth="1"/>
    <col min="11010" max="11010" width="29.28515625" style="355" bestFit="1" customWidth="1"/>
    <col min="11011" max="11011" width="58.7109375" style="355" customWidth="1"/>
    <col min="11012" max="11012" width="8.28515625" style="355" bestFit="1" customWidth="1"/>
    <col min="11013" max="11013" width="44.28515625" style="355" bestFit="1" customWidth="1"/>
    <col min="11014" max="11264" width="9.140625" style="355"/>
    <col min="11265" max="11265" width="4" style="355" bestFit="1" customWidth="1"/>
    <col min="11266" max="11266" width="29.28515625" style="355" bestFit="1" customWidth="1"/>
    <col min="11267" max="11267" width="58.7109375" style="355" customWidth="1"/>
    <col min="11268" max="11268" width="8.28515625" style="355" bestFit="1" customWidth="1"/>
    <col min="11269" max="11269" width="44.28515625" style="355" bestFit="1" customWidth="1"/>
    <col min="11270" max="11520" width="9.140625" style="355"/>
    <col min="11521" max="11521" width="4" style="355" bestFit="1" customWidth="1"/>
    <col min="11522" max="11522" width="29.28515625" style="355" bestFit="1" customWidth="1"/>
    <col min="11523" max="11523" width="58.7109375" style="355" customWidth="1"/>
    <col min="11524" max="11524" width="8.28515625" style="355" bestFit="1" customWidth="1"/>
    <col min="11525" max="11525" width="44.28515625" style="355" bestFit="1" customWidth="1"/>
    <col min="11526" max="11776" width="9.140625" style="355"/>
    <col min="11777" max="11777" width="4" style="355" bestFit="1" customWidth="1"/>
    <col min="11778" max="11778" width="29.28515625" style="355" bestFit="1" customWidth="1"/>
    <col min="11779" max="11779" width="58.7109375" style="355" customWidth="1"/>
    <col min="11780" max="11780" width="8.28515625" style="355" bestFit="1" customWidth="1"/>
    <col min="11781" max="11781" width="44.28515625" style="355" bestFit="1" customWidth="1"/>
    <col min="11782" max="12032" width="9.140625" style="355"/>
    <col min="12033" max="12033" width="4" style="355" bestFit="1" customWidth="1"/>
    <col min="12034" max="12034" width="29.28515625" style="355" bestFit="1" customWidth="1"/>
    <col min="12035" max="12035" width="58.7109375" style="355" customWidth="1"/>
    <col min="12036" max="12036" width="8.28515625" style="355" bestFit="1" customWidth="1"/>
    <col min="12037" max="12037" width="44.28515625" style="355" bestFit="1" customWidth="1"/>
    <col min="12038" max="12288" width="9.140625" style="355"/>
    <col min="12289" max="12289" width="4" style="355" bestFit="1" customWidth="1"/>
    <col min="12290" max="12290" width="29.28515625" style="355" bestFit="1" customWidth="1"/>
    <col min="12291" max="12291" width="58.7109375" style="355" customWidth="1"/>
    <col min="12292" max="12292" width="8.28515625" style="355" bestFit="1" customWidth="1"/>
    <col min="12293" max="12293" width="44.28515625" style="355" bestFit="1" customWidth="1"/>
    <col min="12294" max="12544" width="9.140625" style="355"/>
    <col min="12545" max="12545" width="4" style="355" bestFit="1" customWidth="1"/>
    <col min="12546" max="12546" width="29.28515625" style="355" bestFit="1" customWidth="1"/>
    <col min="12547" max="12547" width="58.7109375" style="355" customWidth="1"/>
    <col min="12548" max="12548" width="8.28515625" style="355" bestFit="1" customWidth="1"/>
    <col min="12549" max="12549" width="44.28515625" style="355" bestFit="1" customWidth="1"/>
    <col min="12550" max="12800" width="9.140625" style="355"/>
    <col min="12801" max="12801" width="4" style="355" bestFit="1" customWidth="1"/>
    <col min="12802" max="12802" width="29.28515625" style="355" bestFit="1" customWidth="1"/>
    <col min="12803" max="12803" width="58.7109375" style="355" customWidth="1"/>
    <col min="12804" max="12804" width="8.28515625" style="355" bestFit="1" customWidth="1"/>
    <col min="12805" max="12805" width="44.28515625" style="355" bestFit="1" customWidth="1"/>
    <col min="12806" max="13056" width="9.140625" style="355"/>
    <col min="13057" max="13057" width="4" style="355" bestFit="1" customWidth="1"/>
    <col min="13058" max="13058" width="29.28515625" style="355" bestFit="1" customWidth="1"/>
    <col min="13059" max="13059" width="58.7109375" style="355" customWidth="1"/>
    <col min="13060" max="13060" width="8.28515625" style="355" bestFit="1" customWidth="1"/>
    <col min="13061" max="13061" width="44.28515625" style="355" bestFit="1" customWidth="1"/>
    <col min="13062" max="13312" width="9.140625" style="355"/>
    <col min="13313" max="13313" width="4" style="355" bestFit="1" customWidth="1"/>
    <col min="13314" max="13314" width="29.28515625" style="355" bestFit="1" customWidth="1"/>
    <col min="13315" max="13315" width="58.7109375" style="355" customWidth="1"/>
    <col min="13316" max="13316" width="8.28515625" style="355" bestFit="1" customWidth="1"/>
    <col min="13317" max="13317" width="44.28515625" style="355" bestFit="1" customWidth="1"/>
    <col min="13318" max="13568" width="9.140625" style="355"/>
    <col min="13569" max="13569" width="4" style="355" bestFit="1" customWidth="1"/>
    <col min="13570" max="13570" width="29.28515625" style="355" bestFit="1" customWidth="1"/>
    <col min="13571" max="13571" width="58.7109375" style="355" customWidth="1"/>
    <col min="13572" max="13572" width="8.28515625" style="355" bestFit="1" customWidth="1"/>
    <col min="13573" max="13573" width="44.28515625" style="355" bestFit="1" customWidth="1"/>
    <col min="13574" max="13824" width="9.140625" style="355"/>
    <col min="13825" max="13825" width="4" style="355" bestFit="1" customWidth="1"/>
    <col min="13826" max="13826" width="29.28515625" style="355" bestFit="1" customWidth="1"/>
    <col min="13827" max="13827" width="58.7109375" style="355" customWidth="1"/>
    <col min="13828" max="13828" width="8.28515625" style="355" bestFit="1" customWidth="1"/>
    <col min="13829" max="13829" width="44.28515625" style="355" bestFit="1" customWidth="1"/>
    <col min="13830" max="14080" width="9.140625" style="355"/>
    <col min="14081" max="14081" width="4" style="355" bestFit="1" customWidth="1"/>
    <col min="14082" max="14082" width="29.28515625" style="355" bestFit="1" customWidth="1"/>
    <col min="14083" max="14083" width="58.7109375" style="355" customWidth="1"/>
    <col min="14084" max="14084" width="8.28515625" style="355" bestFit="1" customWidth="1"/>
    <col min="14085" max="14085" width="44.28515625" style="355" bestFit="1" customWidth="1"/>
    <col min="14086" max="14336" width="9.140625" style="355"/>
    <col min="14337" max="14337" width="4" style="355" bestFit="1" customWidth="1"/>
    <col min="14338" max="14338" width="29.28515625" style="355" bestFit="1" customWidth="1"/>
    <col min="14339" max="14339" width="58.7109375" style="355" customWidth="1"/>
    <col min="14340" max="14340" width="8.28515625" style="355" bestFit="1" customWidth="1"/>
    <col min="14341" max="14341" width="44.28515625" style="355" bestFit="1" customWidth="1"/>
    <col min="14342" max="14592" width="9.140625" style="355"/>
    <col min="14593" max="14593" width="4" style="355" bestFit="1" customWidth="1"/>
    <col min="14594" max="14594" width="29.28515625" style="355" bestFit="1" customWidth="1"/>
    <col min="14595" max="14595" width="58.7109375" style="355" customWidth="1"/>
    <col min="14596" max="14596" width="8.28515625" style="355" bestFit="1" customWidth="1"/>
    <col min="14597" max="14597" width="44.28515625" style="355" bestFit="1" customWidth="1"/>
    <col min="14598" max="14848" width="9.140625" style="355"/>
    <col min="14849" max="14849" width="4" style="355" bestFit="1" customWidth="1"/>
    <col min="14850" max="14850" width="29.28515625" style="355" bestFit="1" customWidth="1"/>
    <col min="14851" max="14851" width="58.7109375" style="355" customWidth="1"/>
    <col min="14852" max="14852" width="8.28515625" style="355" bestFit="1" customWidth="1"/>
    <col min="14853" max="14853" width="44.28515625" style="355" bestFit="1" customWidth="1"/>
    <col min="14854" max="15104" width="9.140625" style="355"/>
    <col min="15105" max="15105" width="4" style="355" bestFit="1" customWidth="1"/>
    <col min="15106" max="15106" width="29.28515625" style="355" bestFit="1" customWidth="1"/>
    <col min="15107" max="15107" width="58.7109375" style="355" customWidth="1"/>
    <col min="15108" max="15108" width="8.28515625" style="355" bestFit="1" customWidth="1"/>
    <col min="15109" max="15109" width="44.28515625" style="355" bestFit="1" customWidth="1"/>
    <col min="15110" max="15360" width="9.140625" style="355"/>
    <col min="15361" max="15361" width="4" style="355" bestFit="1" customWidth="1"/>
    <col min="15362" max="15362" width="29.28515625" style="355" bestFit="1" customWidth="1"/>
    <col min="15363" max="15363" width="58.7109375" style="355" customWidth="1"/>
    <col min="15364" max="15364" width="8.28515625" style="355" bestFit="1" customWidth="1"/>
    <col min="15365" max="15365" width="44.28515625" style="355" bestFit="1" customWidth="1"/>
    <col min="15366" max="15616" width="9.140625" style="355"/>
    <col min="15617" max="15617" width="4" style="355" bestFit="1" customWidth="1"/>
    <col min="15618" max="15618" width="29.28515625" style="355" bestFit="1" customWidth="1"/>
    <col min="15619" max="15619" width="58.7109375" style="355" customWidth="1"/>
    <col min="15620" max="15620" width="8.28515625" style="355" bestFit="1" customWidth="1"/>
    <col min="15621" max="15621" width="44.28515625" style="355" bestFit="1" customWidth="1"/>
    <col min="15622" max="15872" width="9.140625" style="355"/>
    <col min="15873" max="15873" width="4" style="355" bestFit="1" customWidth="1"/>
    <col min="15874" max="15874" width="29.28515625" style="355" bestFit="1" customWidth="1"/>
    <col min="15875" max="15875" width="58.7109375" style="355" customWidth="1"/>
    <col min="15876" max="15876" width="8.28515625" style="355" bestFit="1" customWidth="1"/>
    <col min="15877" max="15877" width="44.28515625" style="355" bestFit="1" customWidth="1"/>
    <col min="15878" max="16128" width="9.140625" style="355"/>
    <col min="16129" max="16129" width="4" style="355" bestFit="1" customWidth="1"/>
    <col min="16130" max="16130" width="29.28515625" style="355" bestFit="1" customWidth="1"/>
    <col min="16131" max="16131" width="58.7109375" style="355" customWidth="1"/>
    <col min="16132" max="16132" width="8.28515625" style="355" bestFit="1" customWidth="1"/>
    <col min="16133" max="16133" width="44.28515625" style="355" bestFit="1" customWidth="1"/>
    <col min="16134" max="16384" width="9.140625" style="355"/>
  </cols>
  <sheetData>
    <row r="1" spans="1:14" ht="20.25" customHeight="1">
      <c r="A1" s="417" t="s">
        <v>464</v>
      </c>
      <c r="B1" s="417"/>
      <c r="C1" s="417"/>
      <c r="D1" s="417"/>
      <c r="E1" s="373"/>
    </row>
    <row r="2" spans="1:14" ht="20.25" customHeight="1">
      <c r="A2" s="418" t="s">
        <v>722</v>
      </c>
      <c r="B2" s="418"/>
      <c r="C2" s="418"/>
      <c r="D2" s="431" t="s">
        <v>472</v>
      </c>
      <c r="E2" s="356"/>
    </row>
    <row r="3" spans="1:14" ht="21">
      <c r="A3" s="357" t="s">
        <v>466</v>
      </c>
      <c r="B3" s="375" t="s">
        <v>467</v>
      </c>
      <c r="C3" s="428" t="s">
        <v>468</v>
      </c>
      <c r="D3" s="361" t="s">
        <v>474</v>
      </c>
      <c r="E3" s="375" t="s">
        <v>723</v>
      </c>
    </row>
    <row r="4" spans="1:14" ht="21" customHeight="1">
      <c r="A4" s="429" t="s">
        <v>469</v>
      </c>
      <c r="B4" s="430"/>
      <c r="C4" s="430"/>
      <c r="D4" s="432" t="s">
        <v>14</v>
      </c>
      <c r="E4" s="358"/>
    </row>
    <row r="5" spans="1:14">
      <c r="A5" s="359">
        <v>1</v>
      </c>
      <c r="B5" s="360" t="s">
        <v>470</v>
      </c>
      <c r="C5" s="360" t="s">
        <v>471</v>
      </c>
      <c r="D5" s="361" t="s">
        <v>23</v>
      </c>
      <c r="E5" s="361"/>
      <c r="H5" s="362"/>
      <c r="I5" s="362"/>
      <c r="J5" s="362"/>
      <c r="K5" s="362"/>
      <c r="L5" s="362"/>
      <c r="M5" s="362"/>
      <c r="N5" s="362"/>
    </row>
    <row r="6" spans="1:14">
      <c r="A6" s="359">
        <v>2</v>
      </c>
      <c r="B6" s="360" t="s">
        <v>470</v>
      </c>
      <c r="C6" s="360" t="s">
        <v>473</v>
      </c>
      <c r="D6" s="361" t="s">
        <v>27</v>
      </c>
      <c r="E6" s="361"/>
      <c r="H6" s="363"/>
      <c r="I6" s="363"/>
      <c r="J6" s="363"/>
      <c r="K6" s="363"/>
      <c r="L6" s="363"/>
      <c r="M6" s="363"/>
      <c r="N6" s="363"/>
    </row>
    <row r="7" spans="1:14">
      <c r="A7" s="359">
        <v>3</v>
      </c>
      <c r="B7" s="360" t="s">
        <v>475</v>
      </c>
      <c r="C7" s="360" t="s">
        <v>476</v>
      </c>
      <c r="D7" s="361" t="s">
        <v>41</v>
      </c>
      <c r="E7" s="361"/>
      <c r="H7" s="363"/>
      <c r="I7" s="363"/>
      <c r="J7" s="363"/>
      <c r="K7" s="363"/>
      <c r="L7" s="363"/>
      <c r="M7" s="363"/>
      <c r="N7" s="363"/>
    </row>
    <row r="8" spans="1:14">
      <c r="A8" s="359">
        <v>4</v>
      </c>
      <c r="B8" s="360" t="s">
        <v>475</v>
      </c>
      <c r="C8" s="360" t="s">
        <v>477</v>
      </c>
      <c r="D8" s="361" t="s">
        <v>481</v>
      </c>
      <c r="E8" s="361"/>
      <c r="H8" s="363"/>
      <c r="I8" s="363"/>
      <c r="J8" s="363"/>
      <c r="K8" s="363"/>
      <c r="L8" s="363"/>
      <c r="M8" s="363"/>
      <c r="N8" s="363"/>
    </row>
    <row r="9" spans="1:14">
      <c r="A9" s="359">
        <v>5</v>
      </c>
      <c r="B9" s="360" t="s">
        <v>475</v>
      </c>
      <c r="C9" s="360" t="s">
        <v>478</v>
      </c>
      <c r="D9" s="361" t="s">
        <v>489</v>
      </c>
      <c r="E9" s="361"/>
      <c r="H9" s="363"/>
      <c r="I9" s="363"/>
      <c r="J9" s="363"/>
      <c r="K9" s="363"/>
      <c r="L9" s="363"/>
      <c r="M9" s="363"/>
      <c r="N9" s="363"/>
    </row>
    <row r="10" spans="1:14">
      <c r="A10" s="359">
        <v>6</v>
      </c>
      <c r="B10" s="360" t="s">
        <v>475</v>
      </c>
      <c r="C10" s="360" t="s">
        <v>479</v>
      </c>
      <c r="D10" s="361" t="s">
        <v>491</v>
      </c>
      <c r="E10" s="361"/>
      <c r="H10" s="362"/>
      <c r="I10" s="362"/>
      <c r="J10" s="362"/>
      <c r="K10" s="362"/>
      <c r="L10" s="362"/>
      <c r="M10" s="362"/>
      <c r="N10" s="362"/>
    </row>
    <row r="11" spans="1:14">
      <c r="A11" s="359">
        <v>7</v>
      </c>
      <c r="B11" s="360" t="s">
        <v>475</v>
      </c>
      <c r="C11" s="360" t="s">
        <v>480</v>
      </c>
      <c r="D11" s="361" t="s">
        <v>725</v>
      </c>
      <c r="E11" s="361"/>
      <c r="H11" s="362"/>
      <c r="I11" s="362"/>
      <c r="J11" s="362"/>
      <c r="K11" s="362"/>
      <c r="L11" s="362"/>
      <c r="M11" s="362"/>
      <c r="N11" s="362"/>
    </row>
    <row r="12" spans="1:14" ht="21" customHeight="1">
      <c r="A12" s="429" t="s">
        <v>486</v>
      </c>
      <c r="B12" s="430"/>
      <c r="C12" s="430"/>
      <c r="D12" s="432" t="s">
        <v>493</v>
      </c>
      <c r="E12" s="358"/>
      <c r="H12" s="362"/>
      <c r="I12" s="362"/>
      <c r="J12" s="362"/>
      <c r="K12" s="362"/>
      <c r="L12" s="362"/>
      <c r="M12" s="362"/>
      <c r="N12" s="362"/>
    </row>
    <row r="13" spans="1:14" ht="18" customHeight="1">
      <c r="A13" s="364">
        <v>8</v>
      </c>
      <c r="B13" s="360" t="s">
        <v>487</v>
      </c>
      <c r="C13" s="360" t="s">
        <v>488</v>
      </c>
      <c r="D13" s="361" t="s">
        <v>7</v>
      </c>
      <c r="E13" s="361"/>
      <c r="H13" s="362"/>
      <c r="I13" s="362"/>
      <c r="J13" s="362"/>
      <c r="K13" s="362"/>
      <c r="L13" s="362"/>
      <c r="M13" s="362"/>
      <c r="N13" s="362"/>
    </row>
    <row r="14" spans="1:14" ht="22.5" customHeight="1">
      <c r="A14" s="364">
        <v>9</v>
      </c>
      <c r="B14" s="360" t="s">
        <v>487</v>
      </c>
      <c r="C14" s="360" t="s">
        <v>490</v>
      </c>
      <c r="D14" s="361" t="s">
        <v>4</v>
      </c>
      <c r="E14" s="361"/>
      <c r="H14" s="362"/>
      <c r="I14" s="362"/>
      <c r="J14" s="362"/>
      <c r="K14" s="362"/>
      <c r="L14" s="362"/>
      <c r="M14" s="362"/>
      <c r="N14" s="362"/>
    </row>
    <row r="15" spans="1:14" ht="18" customHeight="1">
      <c r="A15" s="364">
        <v>10</v>
      </c>
      <c r="B15" s="360" t="s">
        <v>487</v>
      </c>
      <c r="C15" s="360" t="s">
        <v>724</v>
      </c>
      <c r="D15" s="361" t="s">
        <v>22</v>
      </c>
      <c r="E15" s="361"/>
      <c r="H15" s="362"/>
      <c r="I15" s="362"/>
      <c r="J15" s="362"/>
      <c r="K15" s="362"/>
      <c r="L15" s="362"/>
      <c r="M15" s="362"/>
      <c r="N15" s="362"/>
    </row>
    <row r="16" spans="1:14">
      <c r="A16" s="364">
        <v>11</v>
      </c>
      <c r="B16" s="360" t="s">
        <v>487</v>
      </c>
      <c r="C16" s="360" t="s">
        <v>726</v>
      </c>
      <c r="D16" s="361" t="s">
        <v>499</v>
      </c>
      <c r="E16" s="361"/>
      <c r="H16" s="362"/>
      <c r="I16" s="362"/>
      <c r="J16" s="362"/>
      <c r="K16" s="362"/>
      <c r="L16" s="362"/>
      <c r="M16" s="362"/>
      <c r="N16" s="362"/>
    </row>
    <row r="17" spans="1:14">
      <c r="A17" s="364">
        <v>12</v>
      </c>
      <c r="B17" s="360" t="s">
        <v>494</v>
      </c>
      <c r="C17" s="360" t="s">
        <v>495</v>
      </c>
      <c r="D17" s="361" t="s">
        <v>24</v>
      </c>
      <c r="E17" s="361"/>
      <c r="H17" s="362"/>
      <c r="I17" s="362"/>
      <c r="J17" s="362"/>
      <c r="K17" s="362"/>
      <c r="L17" s="362"/>
      <c r="M17" s="362"/>
      <c r="N17" s="362"/>
    </row>
    <row r="18" spans="1:14">
      <c r="A18" s="364">
        <v>13</v>
      </c>
      <c r="B18" s="360" t="s">
        <v>494</v>
      </c>
      <c r="C18" s="360" t="s">
        <v>496</v>
      </c>
      <c r="D18" s="361" t="s">
        <v>35</v>
      </c>
      <c r="E18" s="361"/>
      <c r="H18" s="362"/>
      <c r="I18" s="362"/>
      <c r="J18" s="362"/>
      <c r="K18" s="362"/>
      <c r="L18" s="362"/>
      <c r="M18" s="362"/>
      <c r="N18" s="362"/>
    </row>
    <row r="19" spans="1:14">
      <c r="A19" s="364">
        <v>14</v>
      </c>
      <c r="B19" s="360" t="s">
        <v>494</v>
      </c>
      <c r="C19" s="360" t="s">
        <v>497</v>
      </c>
      <c r="D19" s="361" t="s">
        <v>42</v>
      </c>
      <c r="E19" s="361"/>
      <c r="H19" s="362"/>
      <c r="I19" s="362"/>
      <c r="J19" s="362"/>
      <c r="K19" s="362"/>
      <c r="L19" s="362"/>
      <c r="M19" s="362"/>
      <c r="N19" s="362"/>
    </row>
    <row r="20" spans="1:14">
      <c r="A20" s="364">
        <v>15</v>
      </c>
      <c r="B20" s="360" t="s">
        <v>494</v>
      </c>
      <c r="C20" s="360" t="s">
        <v>498</v>
      </c>
      <c r="D20" s="361" t="s">
        <v>504</v>
      </c>
      <c r="E20" s="361"/>
      <c r="H20" s="362"/>
      <c r="I20" s="362"/>
      <c r="J20" s="362"/>
      <c r="K20" s="362"/>
      <c r="L20" s="362"/>
      <c r="M20" s="362"/>
      <c r="N20" s="362"/>
    </row>
    <row r="21" spans="1:14" ht="20.25" customHeight="1">
      <c r="A21" s="364">
        <v>16</v>
      </c>
      <c r="B21" s="360" t="s">
        <v>494</v>
      </c>
      <c r="C21" s="360" t="s">
        <v>500</v>
      </c>
      <c r="D21" s="361" t="s">
        <v>44</v>
      </c>
      <c r="E21" s="361"/>
      <c r="H21" s="362"/>
      <c r="I21" s="362"/>
      <c r="J21" s="362"/>
      <c r="K21" s="362"/>
      <c r="L21" s="362"/>
      <c r="M21" s="362"/>
      <c r="N21" s="362"/>
    </row>
    <row r="22" spans="1:14">
      <c r="A22" s="364">
        <v>17</v>
      </c>
      <c r="B22" s="360" t="s">
        <v>494</v>
      </c>
      <c r="C22" s="360" t="s">
        <v>501</v>
      </c>
      <c r="D22" s="361" t="s">
        <v>508</v>
      </c>
      <c r="E22" s="361"/>
      <c r="H22" s="362"/>
      <c r="I22" s="362"/>
      <c r="J22" s="362"/>
      <c r="K22" s="362"/>
      <c r="L22" s="362"/>
      <c r="M22" s="362"/>
      <c r="N22" s="362"/>
    </row>
    <row r="23" spans="1:14">
      <c r="A23" s="364">
        <v>18</v>
      </c>
      <c r="B23" s="360" t="s">
        <v>494</v>
      </c>
      <c r="C23" s="360" t="s">
        <v>502</v>
      </c>
      <c r="D23" s="361" t="s">
        <v>729</v>
      </c>
      <c r="E23" s="361"/>
      <c r="H23" s="362"/>
      <c r="I23" s="362"/>
      <c r="J23" s="362"/>
      <c r="K23" s="362"/>
      <c r="L23" s="362"/>
      <c r="M23" s="362"/>
      <c r="N23" s="362"/>
    </row>
    <row r="24" spans="1:14">
      <c r="A24" s="364">
        <v>19</v>
      </c>
      <c r="B24" s="360" t="s">
        <v>494</v>
      </c>
      <c r="C24" s="360" t="s">
        <v>503</v>
      </c>
      <c r="D24" s="361" t="s">
        <v>731</v>
      </c>
      <c r="E24" s="361"/>
      <c r="H24" s="362"/>
      <c r="I24" s="362"/>
      <c r="J24" s="362"/>
      <c r="K24" s="362"/>
      <c r="L24" s="362"/>
      <c r="M24" s="362"/>
      <c r="N24" s="362"/>
    </row>
    <row r="25" spans="1:14">
      <c r="A25" s="364">
        <v>20</v>
      </c>
      <c r="B25" s="360" t="s">
        <v>494</v>
      </c>
      <c r="C25" s="360" t="s">
        <v>505</v>
      </c>
      <c r="D25" s="361" t="s">
        <v>512</v>
      </c>
      <c r="E25" s="361"/>
      <c r="H25" s="362"/>
      <c r="I25" s="362"/>
      <c r="J25" s="362"/>
      <c r="K25" s="362"/>
      <c r="L25" s="362"/>
      <c r="M25" s="362"/>
      <c r="N25" s="362"/>
    </row>
    <row r="26" spans="1:14">
      <c r="A26" s="364">
        <v>21</v>
      </c>
      <c r="B26" s="360" t="s">
        <v>506</v>
      </c>
      <c r="C26" s="360" t="s">
        <v>507</v>
      </c>
      <c r="D26" s="366" t="s">
        <v>514</v>
      </c>
      <c r="E26" s="361"/>
      <c r="H26" s="362"/>
      <c r="I26" s="362"/>
      <c r="J26" s="362"/>
      <c r="K26" s="362"/>
      <c r="L26" s="362"/>
      <c r="M26" s="362"/>
      <c r="N26" s="362"/>
    </row>
    <row r="27" spans="1:14">
      <c r="A27" s="429" t="s">
        <v>509</v>
      </c>
      <c r="B27" s="430"/>
      <c r="C27" s="430"/>
      <c r="D27" s="433" t="s">
        <v>734</v>
      </c>
      <c r="E27" s="358"/>
      <c r="H27" s="362"/>
      <c r="I27" s="362"/>
      <c r="J27" s="362"/>
      <c r="K27" s="362"/>
      <c r="L27" s="362"/>
      <c r="M27" s="362"/>
      <c r="N27" s="362"/>
    </row>
    <row r="28" spans="1:14" ht="21" customHeight="1">
      <c r="A28" s="364">
        <v>22</v>
      </c>
      <c r="B28" s="360" t="s">
        <v>727</v>
      </c>
      <c r="C28" s="360" t="s">
        <v>728</v>
      </c>
      <c r="D28" s="365" t="s">
        <v>517</v>
      </c>
      <c r="E28" s="361"/>
      <c r="H28" s="362"/>
      <c r="I28" s="362"/>
      <c r="J28" s="362"/>
      <c r="K28" s="362"/>
      <c r="L28" s="362"/>
      <c r="M28" s="362"/>
      <c r="N28" s="362"/>
    </row>
    <row r="29" spans="1:14">
      <c r="A29" s="364">
        <v>23</v>
      </c>
      <c r="B29" s="360" t="s">
        <v>727</v>
      </c>
      <c r="C29" s="360" t="s">
        <v>730</v>
      </c>
      <c r="D29" s="365" t="s">
        <v>524</v>
      </c>
      <c r="E29" s="361"/>
      <c r="H29" s="362"/>
      <c r="I29" s="362"/>
      <c r="J29" s="362"/>
      <c r="K29" s="362"/>
      <c r="L29" s="362"/>
      <c r="M29" s="362"/>
      <c r="N29" s="362"/>
    </row>
    <row r="30" spans="1:14">
      <c r="A30" s="364">
        <v>24</v>
      </c>
      <c r="B30" s="360" t="s">
        <v>510</v>
      </c>
      <c r="C30" s="360" t="s">
        <v>511</v>
      </c>
      <c r="D30" s="365" t="s">
        <v>520</v>
      </c>
      <c r="E30" s="361"/>
      <c r="H30" s="362"/>
      <c r="I30" s="362"/>
      <c r="J30" s="362"/>
      <c r="K30" s="362"/>
      <c r="L30" s="362"/>
      <c r="M30" s="362"/>
      <c r="N30" s="362"/>
    </row>
    <row r="31" spans="1:14">
      <c r="A31" s="364"/>
      <c r="B31" s="366" t="s">
        <v>510</v>
      </c>
      <c r="C31" s="366" t="s">
        <v>513</v>
      </c>
      <c r="D31" s="365" t="s">
        <v>522</v>
      </c>
      <c r="E31" s="367" t="s">
        <v>732</v>
      </c>
      <c r="H31" s="362"/>
      <c r="I31" s="362"/>
      <c r="J31" s="362"/>
      <c r="K31" s="362"/>
      <c r="L31" s="362"/>
      <c r="M31" s="362"/>
      <c r="N31" s="362"/>
    </row>
    <row r="32" spans="1:14">
      <c r="A32" s="364">
        <v>25</v>
      </c>
      <c r="B32" s="368" t="s">
        <v>510</v>
      </c>
      <c r="C32" s="368" t="s">
        <v>733</v>
      </c>
      <c r="D32" s="361" t="s">
        <v>662</v>
      </c>
      <c r="E32" s="369" t="s">
        <v>735</v>
      </c>
      <c r="H32" s="362"/>
      <c r="I32" s="362"/>
      <c r="J32" s="362"/>
      <c r="K32" s="362"/>
      <c r="L32" s="362"/>
      <c r="M32" s="362"/>
      <c r="N32" s="362"/>
    </row>
    <row r="33" spans="1:14">
      <c r="A33" s="364">
        <v>26</v>
      </c>
      <c r="B33" s="360" t="s">
        <v>515</v>
      </c>
      <c r="C33" s="360" t="s">
        <v>516</v>
      </c>
      <c r="D33" s="365" t="s">
        <v>526</v>
      </c>
      <c r="E33" s="361"/>
      <c r="H33" s="362"/>
      <c r="I33" s="362"/>
      <c r="J33" s="362"/>
      <c r="K33" s="362"/>
      <c r="L33" s="362"/>
      <c r="M33" s="362"/>
      <c r="N33" s="362"/>
    </row>
    <row r="34" spans="1:14">
      <c r="A34" s="364">
        <v>27</v>
      </c>
      <c r="B34" s="360" t="s">
        <v>518</v>
      </c>
      <c r="C34" s="360" t="s">
        <v>523</v>
      </c>
      <c r="D34" s="365" t="s">
        <v>530</v>
      </c>
      <c r="E34" s="361"/>
      <c r="H34" s="362"/>
      <c r="I34" s="362"/>
      <c r="J34" s="362"/>
      <c r="K34" s="362"/>
      <c r="L34" s="362"/>
      <c r="M34" s="362"/>
      <c r="N34" s="362"/>
    </row>
    <row r="35" spans="1:14">
      <c r="A35" s="364">
        <v>28</v>
      </c>
      <c r="B35" s="360" t="s">
        <v>736</v>
      </c>
      <c r="C35" s="360" t="s">
        <v>519</v>
      </c>
      <c r="D35" s="365" t="s">
        <v>532</v>
      </c>
      <c r="E35" s="361"/>
      <c r="H35" s="362"/>
      <c r="I35" s="362"/>
      <c r="J35" s="362"/>
      <c r="K35" s="362"/>
      <c r="L35" s="362"/>
      <c r="M35" s="362"/>
      <c r="N35" s="362"/>
    </row>
    <row r="36" spans="1:14">
      <c r="A36" s="364">
        <v>29</v>
      </c>
      <c r="B36" s="360" t="s">
        <v>736</v>
      </c>
      <c r="C36" s="360" t="s">
        <v>521</v>
      </c>
      <c r="D36" s="365" t="s">
        <v>534</v>
      </c>
      <c r="E36" s="361"/>
      <c r="H36" s="362"/>
      <c r="I36" s="362"/>
      <c r="J36" s="362"/>
      <c r="K36" s="362"/>
      <c r="L36" s="362"/>
      <c r="M36" s="362"/>
      <c r="N36" s="362"/>
    </row>
    <row r="37" spans="1:14" ht="21" customHeight="1">
      <c r="A37" s="364">
        <v>30</v>
      </c>
      <c r="B37" s="360" t="s">
        <v>736</v>
      </c>
      <c r="C37" s="360" t="s">
        <v>661</v>
      </c>
      <c r="D37" s="365" t="s">
        <v>536</v>
      </c>
      <c r="E37" s="361"/>
      <c r="H37" s="362"/>
      <c r="I37" s="362"/>
      <c r="J37" s="362"/>
      <c r="K37" s="362"/>
      <c r="L37" s="362"/>
      <c r="M37" s="362"/>
      <c r="N37" s="362"/>
    </row>
    <row r="38" spans="1:14">
      <c r="A38" s="364">
        <v>31</v>
      </c>
      <c r="B38" s="360" t="s">
        <v>736</v>
      </c>
      <c r="C38" s="360" t="s">
        <v>525</v>
      </c>
      <c r="D38" s="365" t="s">
        <v>13</v>
      </c>
      <c r="E38" s="361"/>
      <c r="H38" s="362"/>
      <c r="I38" s="362"/>
      <c r="J38" s="362"/>
      <c r="K38" s="362"/>
      <c r="L38" s="362"/>
      <c r="M38" s="362"/>
      <c r="N38" s="362"/>
    </row>
    <row r="39" spans="1:14">
      <c r="A39" s="429" t="s">
        <v>527</v>
      </c>
      <c r="B39" s="430"/>
      <c r="C39" s="430"/>
      <c r="D39" s="432" t="s">
        <v>539</v>
      </c>
      <c r="E39" s="358"/>
      <c r="H39" s="362"/>
      <c r="I39" s="362"/>
      <c r="J39" s="362"/>
      <c r="K39" s="362"/>
      <c r="L39" s="362"/>
      <c r="M39" s="362"/>
      <c r="N39" s="362"/>
    </row>
    <row r="40" spans="1:14">
      <c r="A40" s="364">
        <v>32</v>
      </c>
      <c r="B40" s="360" t="s">
        <v>528</v>
      </c>
      <c r="C40" s="360" t="s">
        <v>529</v>
      </c>
      <c r="D40" s="361" t="s">
        <v>21</v>
      </c>
      <c r="E40" s="361"/>
      <c r="H40" s="362"/>
      <c r="I40" s="362"/>
      <c r="J40" s="362"/>
      <c r="K40" s="362"/>
      <c r="L40" s="362"/>
      <c r="M40" s="362"/>
      <c r="N40" s="362"/>
    </row>
    <row r="41" spans="1:14">
      <c r="A41" s="364">
        <v>33</v>
      </c>
      <c r="B41" s="360" t="s">
        <v>528</v>
      </c>
      <c r="C41" s="360" t="s">
        <v>531</v>
      </c>
      <c r="D41" s="361" t="s">
        <v>25</v>
      </c>
      <c r="E41" s="361"/>
      <c r="H41" s="362"/>
      <c r="I41" s="362"/>
      <c r="J41" s="362"/>
      <c r="K41" s="362"/>
      <c r="L41" s="362"/>
      <c r="M41" s="362"/>
      <c r="N41" s="362"/>
    </row>
    <row r="42" spans="1:14">
      <c r="A42" s="364">
        <v>34</v>
      </c>
      <c r="B42" s="360" t="s">
        <v>528</v>
      </c>
      <c r="C42" s="360" t="s">
        <v>533</v>
      </c>
      <c r="D42" s="361" t="s">
        <v>543</v>
      </c>
      <c r="E42" s="361"/>
      <c r="H42" s="362"/>
      <c r="I42" s="362"/>
      <c r="J42" s="362"/>
      <c r="K42" s="362"/>
      <c r="L42" s="362"/>
      <c r="M42" s="362"/>
      <c r="N42" s="362"/>
    </row>
    <row r="43" spans="1:14">
      <c r="A43" s="364">
        <v>35</v>
      </c>
      <c r="B43" s="360" t="s">
        <v>528</v>
      </c>
      <c r="C43" s="360" t="s">
        <v>535</v>
      </c>
      <c r="D43" s="361" t="s">
        <v>29</v>
      </c>
      <c r="E43" s="361"/>
      <c r="H43" s="362"/>
      <c r="I43" s="362"/>
      <c r="J43" s="362"/>
      <c r="K43" s="362"/>
      <c r="L43" s="362"/>
      <c r="M43" s="362"/>
      <c r="N43" s="362"/>
    </row>
    <row r="44" spans="1:14">
      <c r="A44" s="364">
        <v>36</v>
      </c>
      <c r="B44" s="360" t="s">
        <v>528</v>
      </c>
      <c r="C44" s="360" t="s">
        <v>537</v>
      </c>
      <c r="D44" s="361" t="s">
        <v>546</v>
      </c>
      <c r="E44" s="361"/>
      <c r="H44" s="362"/>
      <c r="I44" s="362"/>
      <c r="J44" s="362"/>
      <c r="K44" s="362"/>
      <c r="L44" s="362"/>
      <c r="M44" s="362"/>
      <c r="N44" s="362"/>
    </row>
    <row r="45" spans="1:14">
      <c r="A45" s="364">
        <v>37</v>
      </c>
      <c r="B45" s="360" t="s">
        <v>528</v>
      </c>
      <c r="C45" s="360" t="s">
        <v>538</v>
      </c>
      <c r="D45" s="361" t="s">
        <v>738</v>
      </c>
      <c r="E45" s="361"/>
      <c r="H45" s="362"/>
      <c r="I45" s="362"/>
      <c r="J45" s="362"/>
      <c r="K45" s="362"/>
      <c r="L45" s="362"/>
      <c r="M45" s="362"/>
      <c r="N45" s="362"/>
    </row>
    <row r="46" spans="1:14">
      <c r="A46" s="364">
        <v>38</v>
      </c>
      <c r="B46" s="360" t="s">
        <v>528</v>
      </c>
      <c r="C46" s="360" t="s">
        <v>540</v>
      </c>
      <c r="D46" s="361" t="s">
        <v>550</v>
      </c>
      <c r="E46" s="361"/>
      <c r="H46" s="362"/>
      <c r="I46" s="362"/>
      <c r="J46" s="362"/>
      <c r="K46" s="362"/>
      <c r="L46" s="362"/>
      <c r="M46" s="362"/>
      <c r="N46" s="362"/>
    </row>
    <row r="47" spans="1:14">
      <c r="A47" s="364">
        <v>39</v>
      </c>
      <c r="B47" s="360" t="s">
        <v>528</v>
      </c>
      <c r="C47" s="360" t="s">
        <v>541</v>
      </c>
      <c r="D47" s="361" t="s">
        <v>552</v>
      </c>
      <c r="E47" s="361"/>
      <c r="H47" s="362"/>
      <c r="I47" s="362"/>
      <c r="J47" s="362"/>
      <c r="K47" s="362"/>
      <c r="L47" s="362"/>
      <c r="M47" s="362"/>
      <c r="N47" s="362"/>
    </row>
    <row r="48" spans="1:14">
      <c r="A48" s="364">
        <v>40</v>
      </c>
      <c r="B48" s="360" t="s">
        <v>528</v>
      </c>
      <c r="C48" s="360" t="s">
        <v>542</v>
      </c>
      <c r="D48" s="361" t="s">
        <v>554</v>
      </c>
      <c r="E48" s="361"/>
      <c r="H48" s="362"/>
      <c r="I48" s="362"/>
      <c r="J48" s="362"/>
      <c r="K48" s="362"/>
      <c r="L48" s="362"/>
      <c r="M48" s="362"/>
      <c r="N48" s="362"/>
    </row>
    <row r="49" spans="1:14">
      <c r="A49" s="364">
        <v>41</v>
      </c>
      <c r="B49" s="360" t="s">
        <v>528</v>
      </c>
      <c r="C49" s="360" t="s">
        <v>544</v>
      </c>
      <c r="D49" s="361" t="s">
        <v>556</v>
      </c>
      <c r="E49" s="361"/>
      <c r="H49" s="362"/>
      <c r="I49" s="362"/>
      <c r="J49" s="362"/>
      <c r="K49" s="362"/>
      <c r="L49" s="362"/>
      <c r="M49" s="362"/>
      <c r="N49" s="362"/>
    </row>
    <row r="50" spans="1:14">
      <c r="A50" s="364">
        <v>42</v>
      </c>
      <c r="B50" s="360" t="s">
        <v>528</v>
      </c>
      <c r="C50" s="360" t="s">
        <v>545</v>
      </c>
      <c r="D50" s="360" t="s">
        <v>666</v>
      </c>
      <c r="E50" s="361"/>
      <c r="H50" s="362"/>
      <c r="I50" s="362"/>
      <c r="J50" s="362"/>
      <c r="K50" s="362"/>
      <c r="L50" s="362"/>
      <c r="M50" s="362"/>
      <c r="N50" s="362"/>
    </row>
    <row r="51" spans="1:14">
      <c r="A51" s="364">
        <v>43</v>
      </c>
      <c r="B51" s="360" t="s">
        <v>528</v>
      </c>
      <c r="C51" s="360" t="s">
        <v>737</v>
      </c>
      <c r="D51" s="361" t="s">
        <v>561</v>
      </c>
      <c r="E51" s="361"/>
      <c r="H51" s="362"/>
      <c r="I51" s="362"/>
      <c r="J51" s="362"/>
      <c r="K51" s="362"/>
      <c r="L51" s="362"/>
      <c r="M51" s="362"/>
      <c r="N51" s="362"/>
    </row>
    <row r="52" spans="1:14">
      <c r="A52" s="364">
        <v>44</v>
      </c>
      <c r="B52" s="360" t="s">
        <v>528</v>
      </c>
      <c r="C52" s="360" t="s">
        <v>549</v>
      </c>
      <c r="D52" s="361" t="s">
        <v>33</v>
      </c>
      <c r="E52" s="361"/>
      <c r="H52" s="362"/>
      <c r="I52" s="362"/>
      <c r="J52" s="362"/>
      <c r="K52" s="362"/>
      <c r="L52" s="362"/>
      <c r="M52" s="362"/>
      <c r="N52" s="362"/>
    </row>
    <row r="53" spans="1:14">
      <c r="A53" s="364">
        <v>45</v>
      </c>
      <c r="B53" s="360" t="s">
        <v>528</v>
      </c>
      <c r="C53" s="360" t="s">
        <v>551</v>
      </c>
      <c r="D53" s="361" t="s">
        <v>34</v>
      </c>
      <c r="E53" s="361"/>
      <c r="H53" s="362"/>
      <c r="I53" s="362"/>
      <c r="J53" s="362"/>
      <c r="K53" s="362"/>
      <c r="L53" s="362"/>
      <c r="M53" s="362"/>
      <c r="N53" s="362"/>
    </row>
    <row r="54" spans="1:14">
      <c r="A54" s="364">
        <v>46</v>
      </c>
      <c r="B54" s="360" t="s">
        <v>528</v>
      </c>
      <c r="C54" s="360" t="s">
        <v>553</v>
      </c>
      <c r="D54" s="361" t="s">
        <v>565</v>
      </c>
      <c r="E54" s="361"/>
      <c r="H54" s="362"/>
      <c r="I54" s="362"/>
      <c r="J54" s="362"/>
      <c r="K54" s="362"/>
      <c r="L54" s="362"/>
      <c r="M54" s="362"/>
      <c r="N54" s="362"/>
    </row>
    <row r="55" spans="1:14">
      <c r="A55" s="364">
        <v>47</v>
      </c>
      <c r="B55" s="360" t="s">
        <v>528</v>
      </c>
      <c r="C55" s="360" t="s">
        <v>555</v>
      </c>
      <c r="D55" s="361" t="s">
        <v>567</v>
      </c>
      <c r="E55" s="361"/>
      <c r="H55" s="362"/>
      <c r="I55" s="362"/>
      <c r="J55" s="362"/>
      <c r="K55" s="362"/>
      <c r="L55" s="362"/>
      <c r="M55" s="362"/>
      <c r="N55" s="362"/>
    </row>
    <row r="56" spans="1:14">
      <c r="A56" s="364">
        <v>48</v>
      </c>
      <c r="B56" s="360" t="s">
        <v>528</v>
      </c>
      <c r="C56" s="360" t="s">
        <v>665</v>
      </c>
      <c r="D56" s="361" t="s">
        <v>570</v>
      </c>
      <c r="E56" s="368" t="s">
        <v>739</v>
      </c>
      <c r="H56" s="362"/>
      <c r="I56" s="362"/>
      <c r="J56" s="362"/>
      <c r="K56" s="362"/>
      <c r="L56" s="362"/>
      <c r="M56" s="362"/>
      <c r="N56" s="362"/>
    </row>
    <row r="57" spans="1:14">
      <c r="A57" s="364">
        <v>49</v>
      </c>
      <c r="B57" s="360" t="s">
        <v>559</v>
      </c>
      <c r="C57" s="360" t="s">
        <v>560</v>
      </c>
      <c r="D57" s="370" t="s">
        <v>31</v>
      </c>
      <c r="E57" s="361"/>
      <c r="H57" s="362"/>
      <c r="I57" s="362"/>
      <c r="J57" s="362"/>
      <c r="K57" s="362"/>
      <c r="L57" s="362"/>
      <c r="M57" s="362"/>
      <c r="N57" s="362"/>
    </row>
    <row r="58" spans="1:14">
      <c r="A58" s="364">
        <v>50</v>
      </c>
      <c r="B58" s="360" t="s">
        <v>559</v>
      </c>
      <c r="C58" s="360" t="s">
        <v>562</v>
      </c>
      <c r="D58" s="370" t="s">
        <v>30</v>
      </c>
      <c r="E58" s="361"/>
      <c r="H58" s="362"/>
      <c r="I58" s="362"/>
      <c r="J58" s="362"/>
      <c r="K58" s="362"/>
      <c r="L58" s="362"/>
      <c r="M58" s="362"/>
      <c r="N58" s="362"/>
    </row>
    <row r="59" spans="1:14">
      <c r="A59" s="364">
        <v>51</v>
      </c>
      <c r="B59" s="360" t="s">
        <v>559</v>
      </c>
      <c r="C59" s="360" t="s">
        <v>563</v>
      </c>
      <c r="D59" s="370" t="s">
        <v>8</v>
      </c>
      <c r="E59" s="361"/>
      <c r="H59" s="362"/>
      <c r="I59" s="362"/>
      <c r="J59" s="362"/>
      <c r="K59" s="362"/>
      <c r="L59" s="362"/>
      <c r="M59" s="362"/>
      <c r="N59" s="362"/>
    </row>
    <row r="60" spans="1:14">
      <c r="A60" s="364">
        <v>52</v>
      </c>
      <c r="B60" s="360" t="s">
        <v>559</v>
      </c>
      <c r="C60" s="360" t="s">
        <v>564</v>
      </c>
      <c r="D60" s="370" t="s">
        <v>39</v>
      </c>
      <c r="E60" s="361"/>
      <c r="H60" s="362"/>
      <c r="I60" s="362"/>
      <c r="J60" s="362"/>
      <c r="K60" s="362"/>
      <c r="L60" s="362"/>
      <c r="M60" s="362"/>
      <c r="N60" s="362"/>
    </row>
    <row r="61" spans="1:14">
      <c r="A61" s="364">
        <v>53</v>
      </c>
      <c r="B61" s="360" t="s">
        <v>559</v>
      </c>
      <c r="C61" s="360" t="s">
        <v>566</v>
      </c>
      <c r="D61" s="370" t="s">
        <v>20</v>
      </c>
      <c r="E61" s="361"/>
      <c r="H61" s="362"/>
      <c r="I61" s="362"/>
      <c r="J61" s="362"/>
      <c r="K61" s="362"/>
      <c r="L61" s="362"/>
      <c r="M61" s="362"/>
      <c r="N61" s="362"/>
    </row>
    <row r="62" spans="1:14">
      <c r="A62" s="364">
        <v>54</v>
      </c>
      <c r="B62" s="360" t="s">
        <v>559</v>
      </c>
      <c r="C62" s="360" t="s">
        <v>569</v>
      </c>
      <c r="D62" s="371" t="s">
        <v>585</v>
      </c>
      <c r="E62" s="361"/>
      <c r="H62" s="362"/>
      <c r="I62" s="362"/>
      <c r="J62" s="362"/>
      <c r="K62" s="362"/>
      <c r="L62" s="362"/>
      <c r="M62" s="362"/>
      <c r="N62" s="362"/>
    </row>
    <row r="63" spans="1:14" ht="21" customHeight="1">
      <c r="A63" s="429" t="s">
        <v>571</v>
      </c>
      <c r="B63" s="430"/>
      <c r="C63" s="430"/>
      <c r="D63" s="434" t="s">
        <v>18</v>
      </c>
      <c r="E63" s="358"/>
      <c r="H63" s="362"/>
      <c r="I63" s="362"/>
      <c r="J63" s="362"/>
      <c r="K63" s="362"/>
      <c r="L63" s="362"/>
      <c r="M63" s="362"/>
      <c r="N63" s="362"/>
    </row>
    <row r="64" spans="1:14">
      <c r="A64" s="364">
        <v>55</v>
      </c>
      <c r="B64" s="360" t="s">
        <v>572</v>
      </c>
      <c r="C64" s="360" t="s">
        <v>583</v>
      </c>
      <c r="D64" s="370" t="s">
        <v>32</v>
      </c>
      <c r="E64" s="370"/>
      <c r="H64" s="362"/>
      <c r="I64" s="362"/>
      <c r="J64" s="362"/>
      <c r="K64" s="362"/>
      <c r="L64" s="362"/>
      <c r="M64" s="362"/>
      <c r="N64" s="362"/>
    </row>
    <row r="65" spans="1:14">
      <c r="A65" s="364">
        <v>56</v>
      </c>
      <c r="B65" s="360" t="s">
        <v>572</v>
      </c>
      <c r="C65" s="360" t="s">
        <v>586</v>
      </c>
      <c r="D65" s="370" t="s">
        <v>17</v>
      </c>
      <c r="E65" s="370"/>
      <c r="H65" s="362"/>
      <c r="I65" s="362"/>
      <c r="J65" s="362"/>
      <c r="K65" s="362"/>
      <c r="L65" s="362"/>
      <c r="M65" s="362"/>
      <c r="N65" s="362"/>
    </row>
    <row r="66" spans="1:14">
      <c r="A66" s="364">
        <v>57</v>
      </c>
      <c r="B66" s="360" t="s">
        <v>572</v>
      </c>
      <c r="C66" s="360" t="s">
        <v>573</v>
      </c>
      <c r="D66" s="370" t="s">
        <v>578</v>
      </c>
      <c r="E66" s="370"/>
      <c r="H66" s="362"/>
      <c r="I66" s="362"/>
      <c r="J66" s="362"/>
      <c r="K66" s="362"/>
      <c r="L66" s="362"/>
      <c r="M66" s="362"/>
      <c r="N66" s="362"/>
    </row>
    <row r="67" spans="1:14">
      <c r="A67" s="364">
        <v>58</v>
      </c>
      <c r="B67" s="360" t="s">
        <v>572</v>
      </c>
      <c r="C67" s="360" t="s">
        <v>590</v>
      </c>
      <c r="D67" s="370" t="s">
        <v>575</v>
      </c>
      <c r="E67" s="370"/>
      <c r="H67" s="362"/>
      <c r="I67" s="362"/>
      <c r="J67" s="362"/>
      <c r="K67" s="362"/>
      <c r="L67" s="362"/>
      <c r="M67" s="362"/>
      <c r="N67" s="362"/>
    </row>
    <row r="68" spans="1:14">
      <c r="A68" s="364">
        <v>59</v>
      </c>
      <c r="B68" s="360" t="s">
        <v>572</v>
      </c>
      <c r="C68" s="360" t="s">
        <v>580</v>
      </c>
      <c r="D68" s="370" t="s">
        <v>592</v>
      </c>
      <c r="E68" s="370"/>
      <c r="H68" s="362"/>
      <c r="I68" s="362"/>
      <c r="J68" s="362"/>
      <c r="K68" s="362"/>
      <c r="L68" s="362"/>
      <c r="M68" s="362"/>
      <c r="N68" s="362"/>
    </row>
    <row r="69" spans="1:14">
      <c r="A69" s="364"/>
      <c r="B69" s="366" t="s">
        <v>572</v>
      </c>
      <c r="C69" s="366" t="s">
        <v>584</v>
      </c>
      <c r="D69" s="370" t="s">
        <v>589</v>
      </c>
      <c r="E69" s="367" t="s">
        <v>740</v>
      </c>
      <c r="H69" s="362"/>
      <c r="I69" s="362"/>
      <c r="J69" s="362"/>
      <c r="K69" s="362"/>
      <c r="L69" s="362"/>
      <c r="M69" s="362"/>
      <c r="N69" s="362"/>
    </row>
    <row r="70" spans="1:14">
      <c r="A70" s="364">
        <v>60</v>
      </c>
      <c r="B70" s="360" t="s">
        <v>572</v>
      </c>
      <c r="C70" s="360" t="s">
        <v>579</v>
      </c>
      <c r="D70" s="370" t="s">
        <v>582</v>
      </c>
      <c r="E70" s="370"/>
      <c r="H70" s="362"/>
      <c r="I70" s="362"/>
      <c r="J70" s="362"/>
      <c r="K70" s="362"/>
      <c r="L70" s="362"/>
      <c r="M70" s="362"/>
      <c r="N70" s="362"/>
    </row>
    <row r="71" spans="1:14" ht="20.25" customHeight="1">
      <c r="A71" s="364">
        <v>61</v>
      </c>
      <c r="B71" s="360" t="s">
        <v>572</v>
      </c>
      <c r="C71" s="360" t="s">
        <v>587</v>
      </c>
      <c r="D71" s="370" t="s">
        <v>595</v>
      </c>
      <c r="E71" s="370"/>
      <c r="H71" s="362"/>
      <c r="I71" s="362"/>
      <c r="J71" s="362"/>
      <c r="K71" s="362"/>
      <c r="L71" s="362"/>
      <c r="M71" s="362"/>
      <c r="N71" s="362"/>
    </row>
    <row r="72" spans="1:14">
      <c r="A72" s="364">
        <v>62</v>
      </c>
      <c r="B72" s="360" t="s">
        <v>572</v>
      </c>
      <c r="C72" s="360" t="s">
        <v>576</v>
      </c>
      <c r="D72" s="361" t="s">
        <v>626</v>
      </c>
      <c r="E72" s="370"/>
      <c r="H72" s="362"/>
      <c r="I72" s="362"/>
      <c r="J72" s="362"/>
      <c r="K72" s="362"/>
      <c r="L72" s="362"/>
      <c r="M72" s="362"/>
      <c r="N72" s="362"/>
    </row>
    <row r="73" spans="1:14">
      <c r="A73" s="364">
        <v>63</v>
      </c>
      <c r="B73" s="360" t="s">
        <v>572</v>
      </c>
      <c r="C73" s="360" t="s">
        <v>577</v>
      </c>
      <c r="D73" s="361" t="s">
        <v>5</v>
      </c>
      <c r="E73" s="370"/>
      <c r="H73" s="362"/>
      <c r="I73" s="362"/>
      <c r="J73" s="362"/>
      <c r="K73" s="362"/>
      <c r="L73" s="362"/>
      <c r="M73" s="362"/>
      <c r="N73" s="362"/>
    </row>
    <row r="74" spans="1:14">
      <c r="A74" s="364">
        <v>64</v>
      </c>
      <c r="B74" s="360" t="s">
        <v>572</v>
      </c>
      <c r="C74" s="360" t="s">
        <v>574</v>
      </c>
      <c r="D74" s="361" t="s">
        <v>11</v>
      </c>
      <c r="E74" s="370"/>
      <c r="H74" s="362"/>
      <c r="I74" s="362"/>
      <c r="J74" s="362"/>
      <c r="K74" s="362"/>
      <c r="L74" s="362"/>
      <c r="M74" s="362"/>
      <c r="N74" s="362"/>
    </row>
    <row r="75" spans="1:14">
      <c r="A75" s="364">
        <v>65</v>
      </c>
      <c r="B75" s="360" t="s">
        <v>572</v>
      </c>
      <c r="C75" s="360" t="s">
        <v>591</v>
      </c>
      <c r="D75" s="361" t="s">
        <v>620</v>
      </c>
      <c r="E75" s="370"/>
      <c r="H75" s="362"/>
      <c r="I75" s="362"/>
      <c r="J75" s="362"/>
      <c r="K75" s="362"/>
      <c r="L75" s="362"/>
      <c r="M75" s="362"/>
      <c r="N75" s="362"/>
    </row>
    <row r="76" spans="1:14">
      <c r="A76" s="364">
        <v>66</v>
      </c>
      <c r="B76" s="360" t="s">
        <v>572</v>
      </c>
      <c r="C76" s="360" t="s">
        <v>588</v>
      </c>
      <c r="D76" s="361" t="s">
        <v>3</v>
      </c>
      <c r="E76" s="370"/>
      <c r="H76" s="362"/>
      <c r="I76" s="362"/>
      <c r="J76" s="362"/>
      <c r="K76" s="362"/>
      <c r="L76" s="362"/>
      <c r="M76" s="362"/>
      <c r="N76" s="362"/>
    </row>
    <row r="77" spans="1:14">
      <c r="A77" s="364">
        <v>67</v>
      </c>
      <c r="B77" s="360" t="s">
        <v>572</v>
      </c>
      <c r="C77" s="360" t="s">
        <v>581</v>
      </c>
      <c r="D77" s="361" t="s">
        <v>6</v>
      </c>
      <c r="E77" s="370"/>
      <c r="H77" s="362"/>
      <c r="I77" s="362"/>
      <c r="J77" s="362"/>
      <c r="K77" s="362"/>
      <c r="L77" s="362"/>
      <c r="M77" s="362"/>
      <c r="N77" s="362"/>
    </row>
    <row r="78" spans="1:14">
      <c r="A78" s="364">
        <v>68</v>
      </c>
      <c r="B78" s="360" t="s">
        <v>593</v>
      </c>
      <c r="C78" s="360" t="s">
        <v>594</v>
      </c>
      <c r="D78" s="361" t="s">
        <v>606</v>
      </c>
      <c r="E78" s="370"/>
      <c r="H78" s="362"/>
      <c r="I78" s="362"/>
      <c r="J78" s="362"/>
      <c r="K78" s="362"/>
      <c r="L78" s="362"/>
      <c r="M78" s="362"/>
      <c r="N78" s="362"/>
    </row>
    <row r="79" spans="1:14" ht="21" customHeight="1">
      <c r="A79" s="429" t="s">
        <v>596</v>
      </c>
      <c r="B79" s="430"/>
      <c r="C79" s="430"/>
      <c r="D79" s="432" t="s">
        <v>28</v>
      </c>
      <c r="E79" s="358"/>
      <c r="H79" s="362"/>
      <c r="I79" s="362"/>
      <c r="J79" s="362"/>
      <c r="K79" s="362"/>
      <c r="L79" s="362"/>
      <c r="M79" s="362"/>
      <c r="N79" s="362"/>
    </row>
    <row r="80" spans="1:14">
      <c r="A80" s="364">
        <v>69</v>
      </c>
      <c r="B80" s="360" t="s">
        <v>624</v>
      </c>
      <c r="C80" s="360" t="s">
        <v>625</v>
      </c>
      <c r="D80" s="361" t="s">
        <v>630</v>
      </c>
      <c r="E80" s="361"/>
      <c r="H80" s="362"/>
      <c r="I80" s="362"/>
      <c r="J80" s="362"/>
      <c r="K80" s="362"/>
      <c r="L80" s="362"/>
      <c r="M80" s="362"/>
      <c r="N80" s="362"/>
    </row>
    <row r="81" spans="1:14">
      <c r="A81" s="364">
        <v>70</v>
      </c>
      <c r="B81" s="360" t="s">
        <v>607</v>
      </c>
      <c r="C81" s="360" t="s">
        <v>608</v>
      </c>
      <c r="D81" s="361" t="s">
        <v>38</v>
      </c>
      <c r="E81" s="361"/>
      <c r="H81" s="362"/>
      <c r="I81" s="362"/>
      <c r="J81" s="362"/>
      <c r="K81" s="362"/>
      <c r="L81" s="362"/>
      <c r="M81" s="362"/>
      <c r="N81" s="362"/>
    </row>
    <row r="82" spans="1:14">
      <c r="A82" s="364">
        <v>71</v>
      </c>
      <c r="B82" s="361" t="s">
        <v>607</v>
      </c>
      <c r="C82" s="361" t="s">
        <v>618</v>
      </c>
      <c r="D82" s="361" t="s">
        <v>632</v>
      </c>
      <c r="E82" s="361"/>
      <c r="H82" s="362"/>
      <c r="I82" s="362"/>
      <c r="J82" s="362"/>
      <c r="K82" s="362"/>
      <c r="L82" s="362"/>
      <c r="M82" s="362"/>
      <c r="N82" s="362"/>
    </row>
    <row r="83" spans="1:14">
      <c r="A83" s="364">
        <v>72</v>
      </c>
      <c r="B83" s="360" t="s">
        <v>607</v>
      </c>
      <c r="C83" s="360" t="s">
        <v>619</v>
      </c>
      <c r="D83" s="361" t="s">
        <v>10</v>
      </c>
      <c r="E83" s="361"/>
      <c r="H83" s="362"/>
      <c r="I83" s="362"/>
      <c r="J83" s="362"/>
      <c r="K83" s="362"/>
      <c r="L83" s="362"/>
      <c r="M83" s="362"/>
      <c r="N83" s="362"/>
    </row>
    <row r="84" spans="1:14">
      <c r="A84" s="364">
        <v>73</v>
      </c>
      <c r="B84" s="361" t="s">
        <v>599</v>
      </c>
      <c r="C84" s="361" t="s">
        <v>603</v>
      </c>
      <c r="D84" s="361" t="s">
        <v>15</v>
      </c>
      <c r="E84" s="361"/>
      <c r="H84" s="362"/>
      <c r="I84" s="362"/>
      <c r="J84" s="362"/>
      <c r="K84" s="362"/>
      <c r="L84" s="362"/>
      <c r="M84" s="362"/>
      <c r="N84" s="362"/>
    </row>
    <row r="85" spans="1:14">
      <c r="A85" s="364">
        <v>74</v>
      </c>
      <c r="B85" s="360" t="s">
        <v>599</v>
      </c>
      <c r="C85" s="360" t="s">
        <v>627</v>
      </c>
      <c r="D85" s="361" t="s">
        <v>613</v>
      </c>
      <c r="E85" s="361"/>
      <c r="H85" s="362"/>
      <c r="I85" s="362"/>
      <c r="J85" s="362"/>
      <c r="K85" s="362"/>
      <c r="L85" s="362"/>
      <c r="M85" s="362"/>
      <c r="N85" s="362"/>
    </row>
    <row r="86" spans="1:14">
      <c r="A86" s="364">
        <v>75</v>
      </c>
      <c r="B86" s="361" t="s">
        <v>599</v>
      </c>
      <c r="C86" s="361" t="s">
        <v>605</v>
      </c>
      <c r="D86" s="361" t="s">
        <v>610</v>
      </c>
      <c r="E86" s="361"/>
      <c r="H86" s="362"/>
      <c r="I86" s="362"/>
      <c r="J86" s="362"/>
      <c r="K86" s="362"/>
      <c r="L86" s="362"/>
      <c r="M86" s="362"/>
      <c r="N86" s="362"/>
    </row>
    <row r="87" spans="1:14">
      <c r="A87" s="364">
        <v>76</v>
      </c>
      <c r="B87" s="360" t="s">
        <v>599</v>
      </c>
      <c r="C87" s="360" t="s">
        <v>628</v>
      </c>
      <c r="D87" s="361" t="s">
        <v>615</v>
      </c>
      <c r="E87" s="361"/>
      <c r="H87" s="362"/>
      <c r="I87" s="362"/>
      <c r="J87" s="362"/>
      <c r="K87" s="362"/>
      <c r="L87" s="362"/>
      <c r="M87" s="362"/>
      <c r="N87" s="362"/>
    </row>
    <row r="88" spans="1:14">
      <c r="A88" s="364">
        <v>77</v>
      </c>
      <c r="B88" s="361" t="s">
        <v>599</v>
      </c>
      <c r="C88" s="361" t="s">
        <v>629</v>
      </c>
      <c r="D88" s="361" t="s">
        <v>36</v>
      </c>
      <c r="E88" s="361"/>
      <c r="H88" s="362"/>
      <c r="I88" s="362"/>
      <c r="J88" s="362"/>
      <c r="K88" s="362"/>
      <c r="L88" s="362"/>
      <c r="M88" s="362"/>
      <c r="N88" s="362"/>
    </row>
    <row r="89" spans="1:14">
      <c r="A89" s="364">
        <v>78</v>
      </c>
      <c r="B89" s="361" t="s">
        <v>599</v>
      </c>
      <c r="C89" s="361" t="s">
        <v>600</v>
      </c>
      <c r="D89" s="361" t="s">
        <v>617</v>
      </c>
      <c r="E89" s="361"/>
      <c r="H89" s="362"/>
      <c r="I89" s="362"/>
      <c r="J89" s="362"/>
      <c r="K89" s="362"/>
      <c r="L89" s="362"/>
      <c r="M89" s="362"/>
      <c r="N89" s="362"/>
    </row>
    <row r="90" spans="1:14">
      <c r="A90" s="364">
        <v>79</v>
      </c>
      <c r="B90" s="360" t="s">
        <v>599</v>
      </c>
      <c r="C90" s="360" t="s">
        <v>631</v>
      </c>
      <c r="D90" s="361" t="s">
        <v>9</v>
      </c>
      <c r="E90" s="361"/>
      <c r="H90" s="362"/>
      <c r="I90" s="362"/>
      <c r="J90" s="362"/>
      <c r="K90" s="362"/>
      <c r="L90" s="362"/>
      <c r="M90" s="362"/>
      <c r="N90" s="362"/>
    </row>
    <row r="91" spans="1:14">
      <c r="A91" s="364">
        <v>80</v>
      </c>
      <c r="B91" s="361" t="s">
        <v>597</v>
      </c>
      <c r="C91" s="361" t="s">
        <v>604</v>
      </c>
      <c r="D91" s="361" t="s">
        <v>622</v>
      </c>
      <c r="E91" s="361"/>
      <c r="H91" s="362"/>
      <c r="I91" s="362"/>
      <c r="J91" s="362"/>
      <c r="K91" s="362"/>
      <c r="L91" s="362"/>
      <c r="M91" s="362"/>
      <c r="N91" s="362"/>
    </row>
    <row r="92" spans="1:14">
      <c r="A92" s="364">
        <v>81</v>
      </c>
      <c r="B92" s="361" t="s">
        <v>597</v>
      </c>
      <c r="C92" s="361" t="s">
        <v>598</v>
      </c>
      <c r="D92" s="361" t="s">
        <v>26</v>
      </c>
      <c r="E92" s="361"/>
      <c r="H92" s="362"/>
      <c r="I92" s="362"/>
      <c r="J92" s="362"/>
      <c r="K92" s="362"/>
      <c r="L92" s="362"/>
      <c r="M92" s="362"/>
      <c r="N92" s="362"/>
    </row>
    <row r="93" spans="1:14">
      <c r="A93" s="364">
        <v>82</v>
      </c>
      <c r="B93" s="361" t="s">
        <v>597</v>
      </c>
      <c r="C93" s="361" t="s">
        <v>612</v>
      </c>
      <c r="D93" s="361" t="s">
        <v>16</v>
      </c>
      <c r="E93" s="361"/>
      <c r="H93" s="362"/>
      <c r="I93" s="362"/>
      <c r="J93" s="362"/>
      <c r="K93" s="362"/>
      <c r="L93" s="362"/>
      <c r="M93" s="362"/>
      <c r="N93" s="362"/>
    </row>
    <row r="94" spans="1:14">
      <c r="A94" s="364">
        <v>83</v>
      </c>
      <c r="B94" s="360" t="s">
        <v>597</v>
      </c>
      <c r="C94" s="360" t="s">
        <v>609</v>
      </c>
      <c r="D94" s="361" t="s">
        <v>19</v>
      </c>
      <c r="E94" s="361"/>
      <c r="H94" s="362"/>
      <c r="I94" s="362"/>
      <c r="J94" s="362"/>
      <c r="K94" s="362"/>
      <c r="L94" s="362"/>
      <c r="M94" s="362"/>
      <c r="N94" s="362"/>
    </row>
    <row r="95" spans="1:14">
      <c r="A95" s="364">
        <v>84</v>
      </c>
      <c r="B95" s="361" t="s">
        <v>597</v>
      </c>
      <c r="C95" s="361" t="s">
        <v>614</v>
      </c>
      <c r="D95" s="361" t="s">
        <v>639</v>
      </c>
      <c r="E95" s="361"/>
      <c r="H95" s="362"/>
      <c r="I95" s="362"/>
      <c r="J95" s="362"/>
      <c r="K95" s="362"/>
      <c r="L95" s="362"/>
      <c r="M95" s="362"/>
      <c r="N95" s="362"/>
    </row>
    <row r="96" spans="1:14">
      <c r="A96" s="364">
        <v>85</v>
      </c>
      <c r="B96" s="360" t="s">
        <v>597</v>
      </c>
      <c r="C96" s="360" t="s">
        <v>611</v>
      </c>
      <c r="D96" s="361" t="s">
        <v>641</v>
      </c>
      <c r="E96" s="361"/>
      <c r="H96" s="362"/>
      <c r="I96" s="362"/>
      <c r="J96" s="362"/>
      <c r="K96" s="362"/>
      <c r="L96" s="362"/>
      <c r="M96" s="362"/>
      <c r="N96" s="362"/>
    </row>
    <row r="97" spans="1:14">
      <c r="A97" s="364">
        <v>86</v>
      </c>
      <c r="B97" s="361" t="s">
        <v>597</v>
      </c>
      <c r="C97" s="361" t="s">
        <v>616</v>
      </c>
      <c r="D97" s="361" t="s">
        <v>2</v>
      </c>
      <c r="E97" s="361"/>
      <c r="H97" s="362"/>
      <c r="I97" s="362"/>
      <c r="J97" s="362"/>
      <c r="K97" s="362"/>
      <c r="L97" s="362"/>
      <c r="M97" s="362"/>
      <c r="N97" s="362"/>
    </row>
    <row r="98" spans="1:14">
      <c r="A98" s="364">
        <v>87</v>
      </c>
      <c r="B98" s="361" t="s">
        <v>601</v>
      </c>
      <c r="C98" s="361" t="s">
        <v>602</v>
      </c>
      <c r="D98" s="361" t="s">
        <v>645</v>
      </c>
      <c r="E98" s="361"/>
      <c r="H98" s="362"/>
      <c r="I98" s="362"/>
      <c r="J98" s="362"/>
      <c r="K98" s="362"/>
      <c r="L98" s="362"/>
      <c r="M98" s="362"/>
      <c r="N98" s="362"/>
    </row>
    <row r="99" spans="1:14">
      <c r="A99" s="364">
        <v>88</v>
      </c>
      <c r="B99" s="360" t="s">
        <v>601</v>
      </c>
      <c r="C99" s="360" t="s">
        <v>621</v>
      </c>
      <c r="D99" s="361" t="s">
        <v>647</v>
      </c>
      <c r="E99" s="361"/>
      <c r="H99" s="362"/>
      <c r="I99" s="362"/>
      <c r="J99" s="362"/>
      <c r="K99" s="362"/>
      <c r="L99" s="362"/>
      <c r="M99" s="362"/>
      <c r="N99" s="362"/>
    </row>
    <row r="100" spans="1:14">
      <c r="A100" s="364">
        <v>89</v>
      </c>
      <c r="B100" s="361" t="s">
        <v>601</v>
      </c>
      <c r="C100" s="361" t="s">
        <v>623</v>
      </c>
      <c r="D100" s="361" t="s">
        <v>649</v>
      </c>
      <c r="E100" s="361"/>
      <c r="H100" s="362"/>
      <c r="I100" s="362"/>
      <c r="J100" s="362"/>
      <c r="K100" s="362"/>
      <c r="L100" s="362"/>
      <c r="M100" s="362"/>
      <c r="N100" s="362"/>
    </row>
    <row r="101" spans="1:14" ht="21" customHeight="1">
      <c r="A101" s="429" t="s">
        <v>633</v>
      </c>
      <c r="B101" s="430"/>
      <c r="C101" s="430"/>
      <c r="D101" s="432" t="s">
        <v>651</v>
      </c>
      <c r="E101" s="358"/>
      <c r="H101" s="362"/>
      <c r="I101" s="362"/>
      <c r="J101" s="362"/>
      <c r="K101" s="362"/>
      <c r="L101" s="362"/>
      <c r="M101" s="362"/>
      <c r="N101" s="362"/>
    </row>
    <row r="102" spans="1:14">
      <c r="A102" s="364">
        <v>90</v>
      </c>
      <c r="B102" s="360" t="s">
        <v>634</v>
      </c>
      <c r="C102" s="360" t="s">
        <v>636</v>
      </c>
      <c r="D102" s="361" t="s">
        <v>653</v>
      </c>
      <c r="E102" s="361"/>
      <c r="H102" s="362"/>
      <c r="I102" s="362"/>
      <c r="J102" s="362"/>
      <c r="K102" s="362"/>
      <c r="L102" s="362"/>
      <c r="M102" s="362"/>
      <c r="N102" s="362"/>
    </row>
    <row r="103" spans="1:14">
      <c r="A103" s="364">
        <v>91</v>
      </c>
      <c r="B103" s="360" t="s">
        <v>634</v>
      </c>
      <c r="C103" s="360" t="s">
        <v>637</v>
      </c>
      <c r="D103" s="361" t="s">
        <v>655</v>
      </c>
      <c r="E103" s="361"/>
      <c r="H103" s="362"/>
      <c r="I103" s="362"/>
      <c r="J103" s="362"/>
      <c r="K103" s="362"/>
      <c r="L103" s="362"/>
      <c r="M103" s="362"/>
      <c r="N103" s="362"/>
    </row>
    <row r="104" spans="1:14">
      <c r="A104" s="364">
        <v>92</v>
      </c>
      <c r="B104" s="360" t="s">
        <v>634</v>
      </c>
      <c r="C104" s="360" t="s">
        <v>638</v>
      </c>
      <c r="D104" s="361" t="s">
        <v>742</v>
      </c>
      <c r="E104" s="361"/>
      <c r="H104" s="362"/>
      <c r="I104" s="362"/>
      <c r="J104" s="362"/>
      <c r="K104" s="362"/>
      <c r="L104" s="362"/>
      <c r="M104" s="362"/>
      <c r="N104" s="362"/>
    </row>
    <row r="105" spans="1:14">
      <c r="A105" s="364">
        <v>93</v>
      </c>
      <c r="B105" s="360" t="s">
        <v>634</v>
      </c>
      <c r="C105" s="360" t="s">
        <v>640</v>
      </c>
      <c r="D105" s="361" t="s">
        <v>744</v>
      </c>
      <c r="E105" s="361"/>
      <c r="H105" s="362"/>
      <c r="I105" s="362"/>
      <c r="J105" s="362"/>
      <c r="K105" s="362"/>
      <c r="L105" s="362"/>
      <c r="M105" s="362"/>
      <c r="N105" s="362"/>
    </row>
    <row r="106" spans="1:14">
      <c r="A106" s="364">
        <v>94</v>
      </c>
      <c r="B106" s="360" t="s">
        <v>642</v>
      </c>
      <c r="C106" s="360" t="s">
        <v>643</v>
      </c>
      <c r="D106" s="361" t="s">
        <v>660</v>
      </c>
      <c r="E106" s="361"/>
      <c r="H106" s="362"/>
      <c r="I106" s="362"/>
      <c r="J106" s="362"/>
      <c r="K106" s="362"/>
      <c r="L106" s="362"/>
      <c r="M106" s="362"/>
      <c r="N106" s="362"/>
    </row>
    <row r="107" spans="1:14">
      <c r="A107" s="364">
        <v>95</v>
      </c>
      <c r="B107" s="360" t="s">
        <v>642</v>
      </c>
      <c r="C107" s="360" t="s">
        <v>644</v>
      </c>
      <c r="D107" s="361" t="s">
        <v>664</v>
      </c>
      <c r="E107" s="361"/>
      <c r="H107" s="362"/>
      <c r="I107" s="362"/>
      <c r="J107" s="362"/>
      <c r="K107" s="362"/>
      <c r="L107" s="362"/>
      <c r="M107" s="362"/>
      <c r="N107" s="362"/>
    </row>
    <row r="108" spans="1:14">
      <c r="A108" s="364">
        <v>96</v>
      </c>
      <c r="B108" s="360" t="s">
        <v>642</v>
      </c>
      <c r="C108" s="360" t="s">
        <v>646</v>
      </c>
      <c r="D108"/>
      <c r="E108" s="361"/>
      <c r="H108" s="362"/>
      <c r="I108" s="362"/>
      <c r="J108" s="362"/>
      <c r="K108" s="362"/>
      <c r="L108" s="362"/>
      <c r="M108" s="362"/>
      <c r="N108" s="362"/>
    </row>
    <row r="109" spans="1:14">
      <c r="A109" s="364">
        <v>97</v>
      </c>
      <c r="B109" s="360" t="s">
        <v>642</v>
      </c>
      <c r="C109" s="360" t="s">
        <v>648</v>
      </c>
      <c r="D109"/>
      <c r="E109" s="361"/>
      <c r="H109" s="362"/>
      <c r="I109" s="362"/>
      <c r="J109" s="362"/>
      <c r="K109" s="362"/>
      <c r="L109" s="362"/>
      <c r="M109" s="362"/>
      <c r="N109" s="362"/>
    </row>
    <row r="110" spans="1:14">
      <c r="A110" s="364">
        <v>98</v>
      </c>
      <c r="B110" s="360" t="s">
        <v>642</v>
      </c>
      <c r="C110" s="360" t="s">
        <v>650</v>
      </c>
      <c r="D110"/>
      <c r="E110" s="361"/>
      <c r="H110" s="362"/>
      <c r="I110" s="362"/>
      <c r="J110" s="362"/>
      <c r="K110" s="362"/>
      <c r="L110" s="362"/>
      <c r="M110" s="362"/>
      <c r="N110" s="362"/>
    </row>
    <row r="111" spans="1:14">
      <c r="A111" s="364">
        <v>99</v>
      </c>
      <c r="B111" s="360" t="s">
        <v>642</v>
      </c>
      <c r="C111" s="360" t="s">
        <v>652</v>
      </c>
      <c r="D111"/>
      <c r="E111" s="361"/>
      <c r="H111" s="362"/>
      <c r="I111" s="362"/>
      <c r="J111" s="362"/>
      <c r="K111" s="362"/>
      <c r="L111" s="362"/>
      <c r="M111" s="362"/>
      <c r="N111" s="362"/>
    </row>
    <row r="112" spans="1:14">
      <c r="A112" s="364">
        <v>100</v>
      </c>
      <c r="B112" s="360" t="s">
        <v>642</v>
      </c>
      <c r="C112" s="360" t="s">
        <v>654</v>
      </c>
      <c r="D112"/>
      <c r="E112" s="361"/>
      <c r="H112" s="362"/>
      <c r="I112" s="362"/>
      <c r="J112" s="362"/>
      <c r="K112" s="362"/>
      <c r="L112" s="362"/>
      <c r="M112" s="362"/>
      <c r="N112" s="362"/>
    </row>
    <row r="113" spans="1:14" ht="21" customHeight="1">
      <c r="A113" s="429" t="s">
        <v>656</v>
      </c>
      <c r="B113" s="430"/>
      <c r="C113" s="430"/>
      <c r="D113"/>
      <c r="E113" s="358"/>
      <c r="H113" s="362"/>
      <c r="I113" s="362"/>
      <c r="J113" s="362"/>
      <c r="K113" s="362"/>
      <c r="L113" s="362"/>
      <c r="M113" s="362"/>
      <c r="N113" s="362"/>
    </row>
    <row r="114" spans="1:14">
      <c r="A114" s="364">
        <v>1</v>
      </c>
      <c r="B114" s="361" t="s">
        <v>487</v>
      </c>
      <c r="C114" s="361" t="s">
        <v>741</v>
      </c>
      <c r="D114"/>
      <c r="E114" s="361"/>
      <c r="H114" s="362"/>
      <c r="I114" s="362"/>
      <c r="J114" s="362"/>
      <c r="K114" s="362"/>
      <c r="L114" s="362"/>
      <c r="M114" s="362"/>
      <c r="N114" s="362"/>
    </row>
    <row r="115" spans="1:14">
      <c r="A115" s="364">
        <v>2</v>
      </c>
      <c r="B115" s="360" t="s">
        <v>487</v>
      </c>
      <c r="C115" s="360" t="s">
        <v>743</v>
      </c>
      <c r="D115"/>
      <c r="E115" s="361"/>
      <c r="H115" s="362"/>
      <c r="I115" s="362"/>
      <c r="J115" s="362"/>
      <c r="K115" s="362"/>
      <c r="L115" s="362"/>
      <c r="M115" s="362"/>
      <c r="N115" s="362"/>
    </row>
    <row r="116" spans="1:14">
      <c r="A116" s="364">
        <v>3</v>
      </c>
      <c r="B116" s="361" t="s">
        <v>634</v>
      </c>
      <c r="C116" s="361" t="s">
        <v>659</v>
      </c>
      <c r="D116"/>
      <c r="E116" s="361"/>
      <c r="H116" s="362"/>
      <c r="I116" s="362"/>
      <c r="J116" s="362"/>
      <c r="K116" s="362"/>
      <c r="L116" s="362"/>
      <c r="M116" s="362"/>
      <c r="N116" s="362"/>
    </row>
    <row r="117" spans="1:14">
      <c r="A117" s="364">
        <v>4</v>
      </c>
      <c r="B117" s="361" t="s">
        <v>736</v>
      </c>
      <c r="C117" s="361" t="s">
        <v>663</v>
      </c>
      <c r="D117"/>
      <c r="E117" s="361"/>
      <c r="H117" s="362"/>
      <c r="I117" s="362"/>
      <c r="J117" s="362"/>
      <c r="K117" s="362"/>
      <c r="L117" s="362"/>
      <c r="M117" s="362"/>
      <c r="N117" s="362"/>
    </row>
    <row r="118" spans="1:14">
      <c r="D118"/>
      <c r="H118" s="362"/>
      <c r="I118" s="362"/>
      <c r="J118" s="362"/>
      <c r="K118" s="362"/>
      <c r="L118" s="362"/>
      <c r="M118" s="362"/>
      <c r="N118" s="362"/>
    </row>
    <row r="119" spans="1:14">
      <c r="D119"/>
      <c r="H119" s="362"/>
      <c r="I119" s="362"/>
      <c r="J119" s="362"/>
      <c r="K119" s="362"/>
      <c r="L119" s="362"/>
      <c r="M119" s="362"/>
      <c r="N119" s="362"/>
    </row>
    <row r="120" spans="1:14">
      <c r="D120"/>
      <c r="H120" s="362"/>
      <c r="I120" s="362"/>
      <c r="J120" s="362"/>
      <c r="K120" s="362"/>
      <c r="L120" s="362"/>
      <c r="M120" s="362"/>
      <c r="N120" s="362"/>
    </row>
    <row r="121" spans="1:14">
      <c r="D121"/>
      <c r="H121" s="362"/>
      <c r="I121" s="362"/>
      <c r="J121" s="362"/>
      <c r="K121" s="362"/>
      <c r="L121" s="362"/>
      <c r="M121" s="362"/>
      <c r="N121" s="362"/>
    </row>
    <row r="122" spans="1:14">
      <c r="D122"/>
      <c r="H122" s="362"/>
      <c r="I122" s="362"/>
      <c r="J122" s="362"/>
      <c r="K122" s="362"/>
      <c r="L122" s="362"/>
      <c r="M122" s="362"/>
      <c r="N122" s="362"/>
    </row>
    <row r="123" spans="1:14">
      <c r="D123"/>
      <c r="H123" s="362"/>
      <c r="I123" s="362"/>
      <c r="J123" s="362"/>
      <c r="K123" s="362"/>
      <c r="L123" s="362"/>
      <c r="M123" s="362"/>
      <c r="N123" s="362"/>
    </row>
    <row r="124" spans="1:14">
      <c r="D124"/>
      <c r="H124" s="362"/>
      <c r="I124" s="362"/>
      <c r="J124" s="362"/>
      <c r="K124" s="362"/>
      <c r="L124" s="362"/>
      <c r="M124" s="362"/>
      <c r="N124" s="362"/>
    </row>
    <row r="125" spans="1:14">
      <c r="D125"/>
      <c r="H125" s="362"/>
      <c r="I125" s="362"/>
      <c r="J125" s="362"/>
      <c r="K125" s="362"/>
      <c r="L125" s="362"/>
      <c r="M125" s="362"/>
      <c r="N125" s="362"/>
    </row>
    <row r="126" spans="1:14">
      <c r="D126"/>
      <c r="H126" s="362"/>
      <c r="I126" s="362"/>
      <c r="J126" s="362"/>
      <c r="K126" s="362"/>
      <c r="L126" s="362"/>
      <c r="M126" s="362"/>
      <c r="N126" s="362"/>
    </row>
    <row r="127" spans="1:14">
      <c r="D127"/>
      <c r="H127" s="362"/>
      <c r="I127" s="362"/>
      <c r="J127" s="362"/>
      <c r="K127" s="362"/>
      <c r="L127" s="362"/>
      <c r="M127" s="362"/>
      <c r="N127" s="362"/>
    </row>
    <row r="128" spans="1:14">
      <c r="D128"/>
      <c r="H128" s="362"/>
      <c r="I128" s="362"/>
      <c r="J128" s="362"/>
      <c r="K128" s="362"/>
      <c r="L128" s="362"/>
      <c r="M128" s="362"/>
      <c r="N128" s="362"/>
    </row>
    <row r="129" spans="4:14">
      <c r="D129"/>
      <c r="H129" s="362"/>
      <c r="I129" s="362"/>
      <c r="J129" s="362"/>
      <c r="K129" s="362"/>
      <c r="L129" s="362"/>
      <c r="M129" s="362"/>
      <c r="N129" s="362"/>
    </row>
    <row r="130" spans="4:14">
      <c r="D130"/>
      <c r="H130" s="362"/>
      <c r="I130" s="362"/>
      <c r="J130" s="362"/>
      <c r="K130" s="362"/>
      <c r="L130" s="362"/>
      <c r="M130" s="362"/>
      <c r="N130" s="362"/>
    </row>
    <row r="131" spans="4:14">
      <c r="D131"/>
      <c r="H131" s="362"/>
      <c r="I131" s="362"/>
      <c r="J131" s="362"/>
      <c r="K131" s="362"/>
      <c r="L131" s="362"/>
      <c r="M131" s="362"/>
      <c r="N131" s="362"/>
    </row>
    <row r="132" spans="4:14">
      <c r="D132"/>
      <c r="H132" s="362"/>
      <c r="I132" s="362"/>
      <c r="J132" s="362"/>
      <c r="K132" s="362"/>
      <c r="L132" s="362"/>
      <c r="M132" s="362"/>
      <c r="N132" s="362"/>
    </row>
    <row r="133" spans="4:14">
      <c r="D133"/>
      <c r="H133" s="362"/>
      <c r="I133" s="362"/>
      <c r="J133" s="362"/>
      <c r="K133" s="362"/>
      <c r="L133" s="362"/>
      <c r="M133" s="362"/>
      <c r="N133" s="362"/>
    </row>
    <row r="134" spans="4:14">
      <c r="D134"/>
      <c r="H134" s="362"/>
      <c r="I134" s="362"/>
      <c r="J134" s="362"/>
      <c r="K134" s="362"/>
      <c r="L134" s="362"/>
      <c r="M134" s="362"/>
      <c r="N134" s="362"/>
    </row>
    <row r="135" spans="4:14">
      <c r="D135"/>
      <c r="H135" s="362"/>
      <c r="I135" s="362"/>
      <c r="J135" s="362"/>
      <c r="K135" s="362"/>
      <c r="L135" s="362"/>
      <c r="M135" s="362"/>
      <c r="N135" s="362"/>
    </row>
    <row r="136" spans="4:14">
      <c r="D136"/>
      <c r="H136" s="362"/>
      <c r="I136" s="362"/>
      <c r="J136" s="362"/>
      <c r="K136" s="362"/>
      <c r="L136" s="362"/>
      <c r="M136" s="362"/>
      <c r="N136" s="362"/>
    </row>
    <row r="137" spans="4:14">
      <c r="D137"/>
      <c r="H137" s="362"/>
      <c r="I137" s="362"/>
      <c r="J137" s="362"/>
      <c r="K137" s="362"/>
      <c r="L137" s="362"/>
      <c r="M137" s="362"/>
      <c r="N137" s="362"/>
    </row>
    <row r="138" spans="4:14">
      <c r="D138"/>
      <c r="H138" s="362"/>
      <c r="I138" s="362"/>
      <c r="J138" s="362"/>
      <c r="K138" s="362"/>
      <c r="L138" s="362"/>
      <c r="M138" s="362"/>
      <c r="N138" s="362"/>
    </row>
    <row r="139" spans="4:14">
      <c r="D139"/>
      <c r="H139" s="362"/>
      <c r="I139" s="362"/>
      <c r="J139" s="362"/>
      <c r="K139" s="362"/>
      <c r="L139" s="362"/>
      <c r="M139" s="362"/>
      <c r="N139" s="362"/>
    </row>
    <row r="140" spans="4:14">
      <c r="D140"/>
      <c r="H140" s="362"/>
      <c r="I140" s="362"/>
      <c r="J140" s="362"/>
      <c r="K140" s="362"/>
      <c r="L140" s="362"/>
      <c r="M140" s="362"/>
      <c r="N140" s="362"/>
    </row>
    <row r="141" spans="4:14">
      <c r="D141"/>
      <c r="H141" s="362"/>
      <c r="I141" s="362"/>
      <c r="J141" s="362"/>
      <c r="K141" s="362"/>
      <c r="L141" s="362"/>
      <c r="M141" s="362"/>
      <c r="N141" s="362"/>
    </row>
    <row r="142" spans="4:14">
      <c r="D142"/>
      <c r="H142" s="362"/>
      <c r="I142" s="362"/>
      <c r="J142" s="362"/>
      <c r="K142" s="362"/>
      <c r="L142" s="362"/>
      <c r="M142" s="362"/>
      <c r="N142" s="362"/>
    </row>
    <row r="143" spans="4:14">
      <c r="D143"/>
      <c r="H143" s="362"/>
      <c r="I143" s="362"/>
      <c r="J143" s="362"/>
      <c r="K143" s="362"/>
      <c r="L143" s="362"/>
      <c r="M143" s="362"/>
      <c r="N143" s="362"/>
    </row>
    <row r="144" spans="4:14">
      <c r="D144"/>
      <c r="H144" s="362"/>
      <c r="I144" s="362"/>
      <c r="J144" s="362"/>
      <c r="K144" s="362"/>
      <c r="L144" s="362"/>
      <c r="M144" s="362"/>
      <c r="N144" s="362"/>
    </row>
    <row r="145" spans="4:14">
      <c r="D145"/>
      <c r="H145" s="362"/>
      <c r="I145" s="362"/>
      <c r="J145" s="362"/>
      <c r="K145" s="362"/>
      <c r="L145" s="362"/>
      <c r="M145" s="362"/>
      <c r="N145" s="362"/>
    </row>
    <row r="146" spans="4:14">
      <c r="D146"/>
      <c r="H146" s="362"/>
      <c r="I146" s="362"/>
      <c r="J146" s="362"/>
      <c r="K146" s="362"/>
      <c r="L146" s="362"/>
      <c r="M146" s="362"/>
      <c r="N146" s="362"/>
    </row>
    <row r="147" spans="4:14">
      <c r="D147"/>
      <c r="H147" s="362"/>
      <c r="I147" s="362"/>
      <c r="J147" s="362"/>
      <c r="K147" s="362"/>
      <c r="L147" s="362"/>
      <c r="M147" s="362"/>
      <c r="N147" s="362"/>
    </row>
    <row r="148" spans="4:14">
      <c r="D148"/>
      <c r="H148" s="362"/>
      <c r="I148" s="362"/>
      <c r="J148" s="362"/>
      <c r="K148" s="362"/>
      <c r="L148" s="362"/>
      <c r="M148" s="362"/>
      <c r="N148" s="362"/>
    </row>
    <row r="149" spans="4:14">
      <c r="D149"/>
      <c r="H149" s="362"/>
      <c r="I149" s="362"/>
      <c r="J149" s="362"/>
      <c r="K149" s="362"/>
      <c r="L149" s="362"/>
      <c r="M149" s="362"/>
      <c r="N149" s="362"/>
    </row>
    <row r="150" spans="4:14">
      <c r="D150"/>
      <c r="H150" s="362"/>
      <c r="I150" s="362"/>
      <c r="J150" s="362"/>
      <c r="K150" s="362"/>
      <c r="L150" s="362"/>
      <c r="M150" s="362"/>
      <c r="N150" s="362"/>
    </row>
    <row r="151" spans="4:14">
      <c r="D151"/>
      <c r="H151" s="362"/>
      <c r="I151" s="362"/>
      <c r="J151" s="362"/>
      <c r="K151" s="362"/>
      <c r="L151" s="362"/>
      <c r="M151" s="362"/>
      <c r="N151" s="362"/>
    </row>
    <row r="152" spans="4:14">
      <c r="D152"/>
      <c r="H152" s="362"/>
      <c r="I152" s="362"/>
      <c r="J152" s="362"/>
      <c r="K152" s="362"/>
      <c r="L152" s="362"/>
      <c r="M152" s="362"/>
      <c r="N152" s="362"/>
    </row>
    <row r="153" spans="4:14">
      <c r="D153"/>
      <c r="H153" s="362"/>
      <c r="I153" s="362"/>
      <c r="J153" s="362"/>
      <c r="K153" s="362"/>
      <c r="L153" s="362"/>
      <c r="M153" s="362"/>
      <c r="N153" s="362"/>
    </row>
    <row r="154" spans="4:14">
      <c r="D154"/>
      <c r="H154" s="362"/>
      <c r="I154" s="362"/>
      <c r="J154" s="362"/>
      <c r="K154" s="362"/>
      <c r="L154" s="362"/>
      <c r="M154" s="362"/>
      <c r="N154" s="362"/>
    </row>
    <row r="155" spans="4:14">
      <c r="D155"/>
      <c r="H155" s="362"/>
      <c r="I155" s="362"/>
      <c r="J155" s="362"/>
      <c r="K155" s="362"/>
      <c r="L155" s="362"/>
      <c r="M155" s="362"/>
      <c r="N155" s="362"/>
    </row>
    <row r="156" spans="4:14">
      <c r="D156"/>
      <c r="H156" s="362"/>
      <c r="I156" s="362"/>
      <c r="J156" s="362"/>
      <c r="K156" s="362"/>
      <c r="L156" s="362"/>
      <c r="M156" s="362"/>
      <c r="N156" s="362"/>
    </row>
    <row r="157" spans="4:14">
      <c r="D157"/>
      <c r="H157" s="362"/>
      <c r="I157" s="362"/>
      <c r="J157" s="362"/>
      <c r="K157" s="362"/>
      <c r="L157" s="362"/>
      <c r="M157" s="362"/>
      <c r="N157" s="362"/>
    </row>
    <row r="158" spans="4:14">
      <c r="D158"/>
      <c r="H158" s="362"/>
      <c r="I158" s="362"/>
      <c r="J158" s="362"/>
      <c r="K158" s="362"/>
      <c r="L158" s="362"/>
      <c r="M158" s="362"/>
      <c r="N158" s="362"/>
    </row>
    <row r="159" spans="4:14">
      <c r="D159"/>
      <c r="H159" s="362"/>
      <c r="I159" s="362"/>
      <c r="J159" s="362"/>
      <c r="K159" s="362"/>
      <c r="L159" s="362"/>
      <c r="M159" s="362"/>
      <c r="N159" s="362"/>
    </row>
    <row r="160" spans="4:14">
      <c r="D160"/>
      <c r="H160" s="362"/>
      <c r="I160" s="362"/>
      <c r="J160" s="362"/>
      <c r="K160" s="362"/>
      <c r="L160" s="362"/>
      <c r="M160" s="362"/>
      <c r="N160" s="362"/>
    </row>
    <row r="161" spans="4:14">
      <c r="D161"/>
      <c r="H161" s="362"/>
      <c r="I161" s="362"/>
      <c r="J161" s="362"/>
      <c r="K161" s="362"/>
      <c r="L161" s="362"/>
      <c r="M161" s="362"/>
      <c r="N161" s="362"/>
    </row>
    <row r="162" spans="4:14">
      <c r="D162"/>
      <c r="H162" s="362"/>
      <c r="I162" s="362"/>
      <c r="J162" s="362"/>
      <c r="K162" s="362"/>
      <c r="L162" s="362"/>
      <c r="M162" s="362"/>
      <c r="N162" s="362"/>
    </row>
    <row r="163" spans="4:14">
      <c r="D163"/>
      <c r="H163" s="362"/>
      <c r="I163" s="362"/>
      <c r="J163" s="362"/>
      <c r="K163" s="362"/>
      <c r="L163" s="362"/>
      <c r="M163" s="362"/>
      <c r="N163" s="362"/>
    </row>
    <row r="164" spans="4:14">
      <c r="D164"/>
      <c r="H164" s="362"/>
      <c r="I164" s="362"/>
      <c r="J164" s="362"/>
      <c r="K164" s="362"/>
      <c r="L164" s="362"/>
      <c r="M164" s="362"/>
      <c r="N164" s="362"/>
    </row>
    <row r="165" spans="4:14">
      <c r="D165"/>
      <c r="H165" s="362"/>
      <c r="I165" s="362"/>
      <c r="J165" s="362"/>
      <c r="K165" s="362"/>
      <c r="L165" s="362"/>
      <c r="M165" s="362"/>
      <c r="N165" s="362"/>
    </row>
    <row r="166" spans="4:14">
      <c r="D166"/>
      <c r="H166" s="362"/>
      <c r="I166" s="362"/>
      <c r="J166" s="362"/>
      <c r="K166" s="362"/>
      <c r="L166" s="362"/>
      <c r="M166" s="362"/>
      <c r="N166" s="362"/>
    </row>
    <row r="167" spans="4:14">
      <c r="D167"/>
      <c r="H167" s="362"/>
      <c r="I167" s="362"/>
      <c r="J167" s="362"/>
      <c r="K167" s="362"/>
      <c r="L167" s="362"/>
      <c r="M167" s="362"/>
      <c r="N167" s="362"/>
    </row>
    <row r="168" spans="4:14">
      <c r="D168"/>
      <c r="H168" s="362"/>
      <c r="I168" s="362"/>
      <c r="J168" s="362"/>
      <c r="K168" s="362"/>
      <c r="L168" s="362"/>
      <c r="M168" s="362"/>
      <c r="N168" s="362"/>
    </row>
    <row r="169" spans="4:14">
      <c r="D169"/>
      <c r="H169" s="362"/>
      <c r="I169" s="362"/>
      <c r="J169" s="362"/>
      <c r="K169" s="362"/>
      <c r="L169" s="362"/>
      <c r="M169" s="362"/>
      <c r="N169" s="362"/>
    </row>
    <row r="170" spans="4:14">
      <c r="D170"/>
      <c r="H170" s="362"/>
      <c r="I170" s="362"/>
      <c r="J170" s="362"/>
      <c r="K170" s="362"/>
      <c r="L170" s="362"/>
      <c r="M170" s="362"/>
      <c r="N170" s="362"/>
    </row>
    <row r="171" spans="4:14">
      <c r="D171"/>
      <c r="H171" s="362"/>
      <c r="I171" s="362"/>
      <c r="J171" s="362"/>
      <c r="K171" s="362"/>
      <c r="L171" s="362"/>
      <c r="M171" s="362"/>
      <c r="N171" s="362"/>
    </row>
    <row r="172" spans="4:14">
      <c r="D172"/>
      <c r="H172" s="362"/>
      <c r="I172" s="362"/>
      <c r="J172" s="362"/>
      <c r="K172" s="362"/>
      <c r="L172" s="362"/>
      <c r="M172" s="362"/>
      <c r="N172" s="362"/>
    </row>
    <row r="173" spans="4:14">
      <c r="D173"/>
      <c r="H173" s="362"/>
      <c r="I173" s="362"/>
      <c r="J173" s="362"/>
      <c r="K173" s="362"/>
      <c r="L173" s="362"/>
      <c r="M173" s="362"/>
      <c r="N173" s="362"/>
    </row>
    <row r="174" spans="4:14">
      <c r="D174"/>
      <c r="H174" s="362"/>
      <c r="I174" s="362"/>
      <c r="J174" s="362"/>
      <c r="K174" s="362"/>
      <c r="L174" s="362"/>
      <c r="M174" s="362"/>
      <c r="N174" s="362"/>
    </row>
    <row r="175" spans="4:14">
      <c r="D175"/>
      <c r="H175" s="362"/>
      <c r="I175" s="362"/>
      <c r="J175" s="362"/>
      <c r="K175" s="362"/>
      <c r="L175" s="362"/>
      <c r="M175" s="362"/>
      <c r="N175" s="362"/>
    </row>
    <row r="176" spans="4:14">
      <c r="D176"/>
      <c r="H176" s="362"/>
      <c r="I176" s="362"/>
      <c r="J176" s="362"/>
      <c r="K176" s="362"/>
      <c r="L176" s="362"/>
      <c r="M176" s="362"/>
      <c r="N176" s="362"/>
    </row>
    <row r="177" spans="4:14">
      <c r="D177"/>
      <c r="H177" s="362"/>
      <c r="I177" s="362"/>
      <c r="J177" s="362"/>
      <c r="K177" s="362"/>
      <c r="L177" s="362"/>
      <c r="M177" s="362"/>
      <c r="N177" s="362"/>
    </row>
    <row r="178" spans="4:14">
      <c r="D178"/>
      <c r="H178" s="362"/>
      <c r="I178" s="362"/>
      <c r="J178" s="362"/>
      <c r="K178" s="362"/>
      <c r="L178" s="362"/>
      <c r="M178" s="362"/>
      <c r="N178" s="362"/>
    </row>
    <row r="179" spans="4:14">
      <c r="D179"/>
      <c r="H179" s="362"/>
      <c r="I179" s="362"/>
      <c r="J179" s="362"/>
      <c r="K179" s="362"/>
      <c r="L179" s="362"/>
      <c r="M179" s="362"/>
      <c r="N179" s="362"/>
    </row>
    <row r="180" spans="4:14">
      <c r="D180"/>
      <c r="H180" s="362"/>
      <c r="I180" s="362"/>
      <c r="J180" s="362"/>
      <c r="K180" s="362"/>
      <c r="L180" s="362"/>
      <c r="M180" s="362"/>
      <c r="N180" s="362"/>
    </row>
    <row r="181" spans="4:14">
      <c r="D181"/>
      <c r="H181" s="362"/>
      <c r="I181" s="362"/>
      <c r="J181" s="362"/>
      <c r="K181" s="362"/>
      <c r="L181" s="362"/>
      <c r="M181" s="362"/>
      <c r="N181" s="362"/>
    </row>
    <row r="182" spans="4:14">
      <c r="D182"/>
      <c r="H182" s="362"/>
      <c r="I182" s="362"/>
      <c r="J182" s="362"/>
      <c r="K182" s="362"/>
      <c r="L182" s="362"/>
      <c r="M182" s="362"/>
      <c r="N182" s="362"/>
    </row>
    <row r="183" spans="4:14">
      <c r="D183"/>
      <c r="H183" s="362"/>
      <c r="I183" s="362"/>
      <c r="J183" s="362"/>
      <c r="K183" s="362"/>
      <c r="L183" s="362"/>
      <c r="M183" s="362"/>
      <c r="N183" s="362"/>
    </row>
    <row r="184" spans="4:14">
      <c r="D184"/>
      <c r="H184" s="362"/>
      <c r="I184" s="362"/>
      <c r="J184" s="362"/>
      <c r="K184" s="362"/>
      <c r="L184" s="362"/>
      <c r="M184" s="362"/>
      <c r="N184" s="362"/>
    </row>
    <row r="185" spans="4:14">
      <c r="D185"/>
      <c r="H185" s="362"/>
      <c r="I185" s="362"/>
      <c r="J185" s="362"/>
      <c r="K185" s="362"/>
      <c r="L185" s="362"/>
      <c r="M185" s="362"/>
      <c r="N185" s="362"/>
    </row>
    <row r="186" spans="4:14">
      <c r="D186"/>
      <c r="H186" s="362"/>
      <c r="I186" s="362"/>
      <c r="J186" s="362"/>
      <c r="K186" s="362"/>
      <c r="L186" s="362"/>
      <c r="M186" s="362"/>
      <c r="N186" s="362"/>
    </row>
    <row r="187" spans="4:14">
      <c r="D187"/>
      <c r="H187" s="362"/>
      <c r="I187" s="362"/>
      <c r="J187" s="362"/>
      <c r="K187" s="362"/>
      <c r="L187" s="362"/>
      <c r="M187" s="362"/>
      <c r="N187" s="362"/>
    </row>
    <row r="188" spans="4:14">
      <c r="D188"/>
      <c r="H188" s="362"/>
      <c r="I188" s="362"/>
      <c r="J188" s="362"/>
      <c r="K188" s="362"/>
      <c r="L188" s="362"/>
      <c r="M188" s="362"/>
      <c r="N188" s="362"/>
    </row>
    <row r="189" spans="4:14">
      <c r="D189"/>
      <c r="H189" s="362"/>
      <c r="I189" s="362"/>
      <c r="J189" s="362"/>
      <c r="K189" s="362"/>
      <c r="L189" s="362"/>
      <c r="M189" s="362"/>
      <c r="N189" s="362"/>
    </row>
    <row r="190" spans="4:14">
      <c r="D190"/>
      <c r="H190" s="362"/>
      <c r="I190" s="362"/>
      <c r="J190" s="362"/>
      <c r="K190" s="362"/>
      <c r="L190" s="362"/>
      <c r="M190" s="362"/>
      <c r="N190" s="362"/>
    </row>
    <row r="191" spans="4:14">
      <c r="D191"/>
      <c r="H191" s="362"/>
      <c r="I191" s="362"/>
      <c r="J191" s="362"/>
      <c r="K191" s="362"/>
      <c r="L191" s="362"/>
      <c r="M191" s="362"/>
      <c r="N191" s="362"/>
    </row>
    <row r="192" spans="4:14">
      <c r="D192"/>
      <c r="H192" s="362"/>
      <c r="I192" s="362"/>
      <c r="J192" s="362"/>
      <c r="K192" s="362"/>
      <c r="L192" s="362"/>
      <c r="M192" s="362"/>
      <c r="N192" s="362"/>
    </row>
    <row r="193" spans="4:14">
      <c r="D193"/>
      <c r="H193" s="362"/>
      <c r="I193" s="362"/>
      <c r="J193" s="362"/>
      <c r="K193" s="362"/>
      <c r="L193" s="362"/>
      <c r="M193" s="362"/>
      <c r="N193" s="362"/>
    </row>
    <row r="194" spans="4:14">
      <c r="D194"/>
      <c r="H194" s="362"/>
      <c r="I194" s="362"/>
      <c r="J194" s="362"/>
      <c r="K194" s="362"/>
      <c r="L194" s="362"/>
      <c r="M194" s="362"/>
      <c r="N194" s="362"/>
    </row>
    <row r="195" spans="4:14">
      <c r="D195"/>
      <c r="H195" s="362"/>
      <c r="I195" s="362"/>
      <c r="J195" s="362"/>
      <c r="K195" s="362"/>
      <c r="L195" s="362"/>
      <c r="M195" s="362"/>
      <c r="N195" s="362"/>
    </row>
    <row r="196" spans="4:14">
      <c r="D196"/>
      <c r="H196" s="362"/>
      <c r="I196" s="362"/>
      <c r="J196" s="362"/>
      <c r="K196" s="362"/>
      <c r="L196" s="362"/>
      <c r="M196" s="362"/>
      <c r="N196" s="362"/>
    </row>
    <row r="197" spans="4:14">
      <c r="D197"/>
      <c r="H197" s="362"/>
      <c r="I197" s="362"/>
      <c r="J197" s="362"/>
      <c r="K197" s="362"/>
      <c r="L197" s="362"/>
      <c r="M197" s="362"/>
      <c r="N197" s="362"/>
    </row>
    <row r="198" spans="4:14">
      <c r="D198"/>
      <c r="H198" s="362"/>
      <c r="I198" s="362"/>
      <c r="J198" s="362"/>
      <c r="K198" s="362"/>
      <c r="L198" s="362"/>
      <c r="M198" s="362"/>
      <c r="N198" s="362"/>
    </row>
    <row r="199" spans="4:14">
      <c r="D199"/>
      <c r="H199" s="362"/>
      <c r="I199" s="362"/>
      <c r="J199" s="362"/>
      <c r="K199" s="362"/>
      <c r="L199" s="362"/>
      <c r="M199" s="362"/>
      <c r="N199" s="362"/>
    </row>
    <row r="200" spans="4:14">
      <c r="D200"/>
      <c r="H200" s="362"/>
      <c r="I200" s="362"/>
      <c r="J200" s="362"/>
      <c r="K200" s="362"/>
      <c r="L200" s="362"/>
      <c r="M200" s="362"/>
      <c r="N200" s="362"/>
    </row>
    <row r="201" spans="4:14">
      <c r="D201"/>
      <c r="H201" s="362"/>
      <c r="I201" s="362"/>
      <c r="J201" s="362"/>
      <c r="K201" s="362"/>
      <c r="L201" s="362"/>
      <c r="M201" s="362"/>
      <c r="N201" s="362"/>
    </row>
    <row r="202" spans="4:14">
      <c r="D202"/>
      <c r="H202" s="362"/>
      <c r="I202" s="362"/>
      <c r="J202" s="362"/>
      <c r="K202" s="362"/>
      <c r="L202" s="362"/>
      <c r="M202" s="362"/>
      <c r="N202" s="362"/>
    </row>
    <row r="203" spans="4:14">
      <c r="D203"/>
      <c r="H203" s="362"/>
      <c r="I203" s="362"/>
      <c r="J203" s="362"/>
      <c r="K203" s="362"/>
      <c r="L203" s="362"/>
      <c r="M203" s="362"/>
      <c r="N203" s="362"/>
    </row>
    <row r="204" spans="4:14">
      <c r="D204"/>
      <c r="H204" s="362"/>
      <c r="I204" s="362"/>
      <c r="J204" s="362"/>
      <c r="K204" s="362"/>
      <c r="L204" s="362"/>
      <c r="M204" s="362"/>
      <c r="N204" s="362"/>
    </row>
  </sheetData>
  <printOptions horizontalCentered="1"/>
  <pageMargins left="0.74803149606299213" right="0.74803149606299213" top="0.98425196850393704" bottom="0.98425196850393704" header="0.51181102362204722" footer="0.51181102362204722"/>
  <pageSetup paperSize="9" scale="59" fitToHeight="2" orientation="portrait" r:id="rId1"/>
  <headerFooter alignWithMargins="0">
    <oddHeader>&amp;L&amp;9&amp;F</oddHeader>
  </headerFooter>
  <rowBreaks count="2" manualBreakCount="2">
    <brk id="36" max="16383" man="1"/>
    <brk id="78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rgb="FFFF0000"/>
  </sheetPr>
  <dimension ref="B1:N141"/>
  <sheetViews>
    <sheetView showGridLines="0" workbookViewId="0">
      <selection activeCell="J3" sqref="J3"/>
    </sheetView>
  </sheetViews>
  <sheetFormatPr defaultRowHeight="15"/>
  <sheetData>
    <row r="1" spans="2:14"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2:14">
      <c r="B2" s="285" t="s">
        <v>745</v>
      </c>
      <c r="C2" s="286" t="s">
        <v>2</v>
      </c>
      <c r="D2" s="286" t="s">
        <v>14</v>
      </c>
      <c r="E2" s="286" t="s">
        <v>11</v>
      </c>
      <c r="F2" s="286" t="s">
        <v>15</v>
      </c>
      <c r="G2" s="286" t="s">
        <v>36</v>
      </c>
      <c r="H2" s="286" t="s">
        <v>10</v>
      </c>
      <c r="I2" s="286" t="s">
        <v>17</v>
      </c>
      <c r="J2" s="287" t="s">
        <v>746</v>
      </c>
      <c r="K2" s="287" t="s">
        <v>747</v>
      </c>
      <c r="M2" s="288" t="s">
        <v>675</v>
      </c>
      <c r="N2" s="289">
        <f>B3</f>
        <v>2.3682999999999998E-3</v>
      </c>
    </row>
    <row r="3" spans="2:14">
      <c r="B3" s="179">
        <v>2.3682999999999998E-3</v>
      </c>
      <c r="C3" s="290">
        <f>VLOOKUP($B3,$B$5:$K$141,C1,TRUE)</f>
        <v>0.17360990917369026</v>
      </c>
      <c r="D3" s="290">
        <f t="shared" ref="D3:K3" si="0">VLOOKUP($B3,$B$5:$K$141,D1,TRUE)</f>
        <v>-4.7243344860460265E-2</v>
      </c>
      <c r="E3" s="290">
        <f t="shared" si="0"/>
        <v>0.3025530413705701</v>
      </c>
      <c r="F3" s="290">
        <f t="shared" si="0"/>
        <v>-0.20358006699212372</v>
      </c>
      <c r="G3" s="290">
        <f t="shared" si="0"/>
        <v>-0.16420340904508549</v>
      </c>
      <c r="H3" s="290">
        <f t="shared" si="0"/>
        <v>-0.14912942063762569</v>
      </c>
      <c r="I3" s="290">
        <f t="shared" si="0"/>
        <v>1.087993290991035</v>
      </c>
      <c r="J3" s="290">
        <f t="shared" si="0"/>
        <v>2.5676727777028427E-3</v>
      </c>
      <c r="K3" s="290">
        <f t="shared" si="0"/>
        <v>5.0672209125938478E-2</v>
      </c>
      <c r="M3" s="288" t="s">
        <v>748</v>
      </c>
      <c r="N3" s="289">
        <f>K3</f>
        <v>5.0672209125938478E-2</v>
      </c>
    </row>
    <row r="5" spans="2:14">
      <c r="B5" s="285" t="s">
        <v>745</v>
      </c>
      <c r="C5" s="286" t="s">
        <v>2</v>
      </c>
      <c r="D5" s="286" t="s">
        <v>14</v>
      </c>
      <c r="E5" s="286" t="s">
        <v>11</v>
      </c>
      <c r="F5" s="286" t="s">
        <v>15</v>
      </c>
      <c r="G5" s="286" t="s">
        <v>36</v>
      </c>
      <c r="H5" s="286" t="s">
        <v>10</v>
      </c>
      <c r="I5" s="286" t="s">
        <v>17</v>
      </c>
      <c r="J5" s="287" t="s">
        <v>746</v>
      </c>
      <c r="K5" s="287" t="s">
        <v>747</v>
      </c>
    </row>
    <row r="6" spans="2:14">
      <c r="B6" s="241">
        <v>0</v>
      </c>
      <c r="C6" s="241">
        <v>0.163697293740247</v>
      </c>
      <c r="D6" s="241">
        <v>-6.3036296567051744E-2</v>
      </c>
      <c r="E6" s="241">
        <v>0.31629185611747374</v>
      </c>
      <c r="F6" s="241">
        <v>-0.22432992820975006</v>
      </c>
      <c r="G6" s="241">
        <v>-0.17245899352923422</v>
      </c>
      <c r="H6" s="241">
        <v>-0.16303014782638114</v>
      </c>
      <c r="I6" s="241">
        <v>1.1428662162746965</v>
      </c>
      <c r="J6" s="241">
        <v>2.9210895722760056E-3</v>
      </c>
      <c r="K6" s="241">
        <v>5.4047105123919505E-2</v>
      </c>
    </row>
    <row r="7" spans="2:14">
      <c r="B7" s="241">
        <v>1E-3</v>
      </c>
      <c r="C7" s="241">
        <v>0.16865360145696862</v>
      </c>
      <c r="D7" s="241">
        <v>-5.5139820713756005E-2</v>
      </c>
      <c r="E7" s="241">
        <v>0.30942244874402192</v>
      </c>
      <c r="F7" s="241">
        <v>-0.21395499760093689</v>
      </c>
      <c r="G7" s="241">
        <v>-0.16833120128715987</v>
      </c>
      <c r="H7" s="241">
        <v>-0.15607978423200342</v>
      </c>
      <c r="I7" s="241">
        <v>1.1154297536328657</v>
      </c>
      <c r="J7" s="241">
        <v>2.7401693479534683E-3</v>
      </c>
      <c r="K7" s="241">
        <v>5.2346626901391351E-2</v>
      </c>
    </row>
    <row r="8" spans="2:14">
      <c r="B8" s="241">
        <v>2E-3</v>
      </c>
      <c r="C8" s="241">
        <v>0.17360990917369026</v>
      </c>
      <c r="D8" s="241">
        <v>-4.7243344860460265E-2</v>
      </c>
      <c r="E8" s="241">
        <v>0.3025530413705701</v>
      </c>
      <c r="F8" s="241">
        <v>-0.20358006699212372</v>
      </c>
      <c r="G8" s="241">
        <v>-0.16420340904508549</v>
      </c>
      <c r="H8" s="241">
        <v>-0.14912942063762569</v>
      </c>
      <c r="I8" s="241">
        <v>1.087993290991035</v>
      </c>
      <c r="J8" s="241">
        <v>2.5676727777028427E-3</v>
      </c>
      <c r="K8" s="241">
        <v>5.0672209125938478E-2</v>
      </c>
    </row>
    <row r="9" spans="2:14">
      <c r="B9" s="241">
        <v>3.0000000000000001E-3</v>
      </c>
      <c r="C9" s="241">
        <v>0.17856621689041188</v>
      </c>
      <c r="D9" s="241">
        <v>-3.9346869007164519E-2</v>
      </c>
      <c r="E9" s="241">
        <v>0.29568363399711828</v>
      </c>
      <c r="F9" s="241">
        <v>-0.19320513638331055</v>
      </c>
      <c r="G9" s="241">
        <v>-0.16007561680301113</v>
      </c>
      <c r="H9" s="241">
        <v>-0.14217905704324796</v>
      </c>
      <c r="I9" s="241">
        <v>1.0605568283492042</v>
      </c>
      <c r="J9" s="241">
        <v>2.4035998615241265E-3</v>
      </c>
      <c r="K9" s="241">
        <v>4.902652202149492E-2</v>
      </c>
    </row>
    <row r="10" spans="2:14">
      <c r="B10" s="241">
        <v>4.0000000000000001E-3</v>
      </c>
      <c r="C10" s="241">
        <v>0.1835225246071335</v>
      </c>
      <c r="D10" s="241">
        <v>-3.1450393153868779E-2</v>
      </c>
      <c r="E10" s="241">
        <v>0.2888142266236664</v>
      </c>
      <c r="F10" s="241">
        <v>-0.18283020577449741</v>
      </c>
      <c r="G10" s="241">
        <v>-0.15594782456093675</v>
      </c>
      <c r="H10" s="241">
        <v>-0.13522869344887026</v>
      </c>
      <c r="I10" s="241">
        <v>1.0331203657073733</v>
      </c>
      <c r="J10" s="241">
        <v>2.2479505994173203E-3</v>
      </c>
      <c r="K10" s="241">
        <v>4.7412557402204326E-2</v>
      </c>
    </row>
    <row r="11" spans="2:14">
      <c r="B11" s="241">
        <v>5.0000000000000001E-3</v>
      </c>
      <c r="C11" s="241">
        <v>0.18847883232385515</v>
      </c>
      <c r="D11" s="241">
        <v>-2.3553917300573039E-2</v>
      </c>
      <c r="E11" s="241">
        <v>0.28194481925021458</v>
      </c>
      <c r="F11" s="241">
        <v>-0.17245527516568424</v>
      </c>
      <c r="G11" s="241">
        <v>-0.1518200323188624</v>
      </c>
      <c r="H11" s="241">
        <v>-0.12827832985449253</v>
      </c>
      <c r="I11" s="241">
        <v>1.0056839030655427</v>
      </c>
      <c r="J11" s="241">
        <v>2.1007249913824254E-3</v>
      </c>
      <c r="K11" s="241">
        <v>4.5833666571445331E-2</v>
      </c>
    </row>
    <row r="12" spans="2:14">
      <c r="B12" s="241">
        <v>6.0000000000000001E-3</v>
      </c>
      <c r="C12" s="241">
        <v>0.19343514004057677</v>
      </c>
      <c r="D12" s="241">
        <v>-1.5657441447277293E-2</v>
      </c>
      <c r="E12" s="241">
        <v>0.27507541187676277</v>
      </c>
      <c r="F12" s="241">
        <v>-0.16208034455687106</v>
      </c>
      <c r="G12" s="241">
        <v>-0.14769224007678805</v>
      </c>
      <c r="H12" s="241">
        <v>-0.1213279662601148</v>
      </c>
      <c r="I12" s="241">
        <v>0.97824744042371181</v>
      </c>
      <c r="J12" s="241">
        <v>1.9619230374194399E-3</v>
      </c>
      <c r="K12" s="241">
        <v>4.4293600411565548E-2</v>
      </c>
    </row>
    <row r="13" spans="2:14">
      <c r="B13" s="241">
        <v>7.0000000000000001E-3</v>
      </c>
      <c r="C13" s="241">
        <v>0.19839144775729839</v>
      </c>
      <c r="D13" s="241">
        <v>-7.7609655939815531E-3</v>
      </c>
      <c r="E13" s="241">
        <v>0.26820600450331095</v>
      </c>
      <c r="F13" s="241">
        <v>-0.15170541394805789</v>
      </c>
      <c r="G13" s="241">
        <v>-0.14356444783471367</v>
      </c>
      <c r="H13" s="241">
        <v>-0.11437760266573707</v>
      </c>
      <c r="I13" s="241">
        <v>0.95081097778188095</v>
      </c>
      <c r="J13" s="241">
        <v>1.831544737528364E-3</v>
      </c>
      <c r="K13" s="241">
        <v>4.2796550533055394E-2</v>
      </c>
    </row>
    <row r="14" spans="2:14">
      <c r="B14" s="241">
        <v>8.0000000000000002E-3</v>
      </c>
      <c r="C14" s="241">
        <v>0.20334775547402001</v>
      </c>
      <c r="D14" s="241">
        <v>1.3551025931418659E-4</v>
      </c>
      <c r="E14" s="241">
        <v>0.26133659712985913</v>
      </c>
      <c r="F14" s="241">
        <v>-0.14133048333924475</v>
      </c>
      <c r="G14" s="241">
        <v>-0.13943665559263932</v>
      </c>
      <c r="H14" s="241">
        <v>-0.10742723907135934</v>
      </c>
      <c r="I14" s="241">
        <v>0.9233745151400502</v>
      </c>
      <c r="J14" s="241">
        <v>1.7095900917091992E-3</v>
      </c>
      <c r="K14" s="241">
        <v>4.1347189647050975E-2</v>
      </c>
    </row>
    <row r="15" spans="2:14">
      <c r="B15" s="241">
        <v>8.9999999999999993E-3</v>
      </c>
      <c r="C15" s="241">
        <v>0.20830406319074166</v>
      </c>
      <c r="D15" s="241">
        <v>8.0319861126099262E-3</v>
      </c>
      <c r="E15" s="241">
        <v>0.25446718975640731</v>
      </c>
      <c r="F15" s="241">
        <v>-0.13095555273043158</v>
      </c>
      <c r="G15" s="241">
        <v>-0.13530886335056497</v>
      </c>
      <c r="H15" s="241">
        <v>-0.10047687547698163</v>
      </c>
      <c r="I15" s="241">
        <v>0.89593805249821945</v>
      </c>
      <c r="J15" s="241">
        <v>1.5960590999619449E-3</v>
      </c>
      <c r="K15" s="241">
        <v>3.9950708378725212E-2</v>
      </c>
    </row>
    <row r="16" spans="2:14">
      <c r="B16" s="241">
        <v>0.01</v>
      </c>
      <c r="C16" s="241">
        <v>0.21326037090746328</v>
      </c>
      <c r="D16" s="241">
        <v>1.5928461965905666E-2</v>
      </c>
      <c r="E16" s="241">
        <v>0.24759778238295546</v>
      </c>
      <c r="F16" s="241">
        <v>-0.12058062212161839</v>
      </c>
      <c r="G16" s="241">
        <v>-0.13118107110849059</v>
      </c>
      <c r="H16" s="241">
        <v>-9.3526511882603899E-2</v>
      </c>
      <c r="I16" s="241">
        <v>0.86850158985638859</v>
      </c>
      <c r="J16" s="241">
        <v>1.4909517622866001E-3</v>
      </c>
      <c r="K16" s="241">
        <v>3.8612844524673395E-2</v>
      </c>
    </row>
    <row r="17" spans="2:11">
      <c r="B17" s="241">
        <v>1.0999999999999999E-2</v>
      </c>
      <c r="C17" s="241">
        <v>0.21821667862418492</v>
      </c>
      <c r="D17" s="241">
        <v>2.3824937819201406E-2</v>
      </c>
      <c r="E17" s="241">
        <v>0.24072837500950364</v>
      </c>
      <c r="F17" s="241">
        <v>-0.11020569151280524</v>
      </c>
      <c r="G17" s="241">
        <v>-0.12705327886641624</v>
      </c>
      <c r="H17" s="241">
        <v>-8.6576148288226185E-2</v>
      </c>
      <c r="I17" s="241">
        <v>0.84106512721455784</v>
      </c>
      <c r="J17" s="241">
        <v>1.394268078683166E-3</v>
      </c>
      <c r="K17" s="241">
        <v>3.7339899285926924E-2</v>
      </c>
    </row>
    <row r="18" spans="2:11">
      <c r="B18" s="241">
        <v>1.2E-2</v>
      </c>
      <c r="C18" s="241">
        <v>0.22317298634090654</v>
      </c>
      <c r="D18" s="241">
        <v>3.1721413672497159E-2</v>
      </c>
      <c r="E18" s="241">
        <v>0.2338589676360518</v>
      </c>
      <c r="F18" s="241">
        <v>-9.9830760903992066E-2</v>
      </c>
      <c r="G18" s="241">
        <v>-0.12292548662434188</v>
      </c>
      <c r="H18" s="241">
        <v>-7.9625784693848456E-2</v>
      </c>
      <c r="I18" s="241">
        <v>0.81362866457272698</v>
      </c>
      <c r="J18" s="241">
        <v>1.3060080491516417E-3</v>
      </c>
      <c r="K18" s="241">
        <v>3.6138733363963407E-2</v>
      </c>
    </row>
    <row r="19" spans="2:11">
      <c r="B19" s="241">
        <v>1.2999999999999999E-2</v>
      </c>
      <c r="C19" s="241">
        <v>0.22812929405762816</v>
      </c>
      <c r="D19" s="241">
        <v>3.9617889525792885E-2</v>
      </c>
      <c r="E19" s="241">
        <v>0.22698956026259998</v>
      </c>
      <c r="F19" s="241">
        <v>-8.9455830295178923E-2</v>
      </c>
      <c r="G19" s="241">
        <v>-0.11879769438226752</v>
      </c>
      <c r="H19" s="241">
        <v>-7.2675421099470727E-2</v>
      </c>
      <c r="I19" s="241">
        <v>0.78619220193089623</v>
      </c>
      <c r="J19" s="241">
        <v>1.226171673692028E-3</v>
      </c>
      <c r="K19" s="241">
        <v>3.5016734195124882E-2</v>
      </c>
    </row>
    <row r="20" spans="2:11">
      <c r="B20" s="241">
        <v>1.4E-2</v>
      </c>
      <c r="C20" s="241">
        <v>0.23308560177434978</v>
      </c>
      <c r="D20" s="241">
        <v>4.7514365379088638E-2</v>
      </c>
      <c r="E20" s="241">
        <v>0.22012015288914816</v>
      </c>
      <c r="F20" s="241">
        <v>-7.9080899686365724E-2</v>
      </c>
      <c r="G20" s="241">
        <v>-0.11466990214019315</v>
      </c>
      <c r="H20" s="241">
        <v>-6.5725057505092999E-2</v>
      </c>
      <c r="I20" s="241">
        <v>0.75875573928906537</v>
      </c>
      <c r="J20" s="241">
        <v>1.154758952304324E-3</v>
      </c>
      <c r="K20" s="241">
        <v>3.3981744397607434E-2</v>
      </c>
    </row>
    <row r="21" spans="2:11">
      <c r="B21" s="241">
        <v>1.4999999999999999E-2</v>
      </c>
      <c r="C21" s="241">
        <v>0.2380419094910714</v>
      </c>
      <c r="D21" s="241">
        <v>5.5410841232384364E-2</v>
      </c>
      <c r="E21" s="241">
        <v>0.21325074551569634</v>
      </c>
      <c r="F21" s="241">
        <v>-6.8705969077552581E-2</v>
      </c>
      <c r="G21" s="241">
        <v>-0.1105421098981188</v>
      </c>
      <c r="H21" s="241">
        <v>-5.8774693910715284E-2</v>
      </c>
      <c r="I21" s="241">
        <v>0.73131927664723473</v>
      </c>
      <c r="J21" s="241">
        <v>1.0917698849885313E-3</v>
      </c>
      <c r="K21" s="241">
        <v>3.3041941301753613E-2</v>
      </c>
    </row>
    <row r="22" spans="2:11">
      <c r="B22" s="241">
        <v>1.6E-2</v>
      </c>
      <c r="C22" s="241">
        <v>0.24299821720779305</v>
      </c>
      <c r="D22" s="241">
        <v>6.3307317085680118E-2</v>
      </c>
      <c r="E22" s="241">
        <v>0.20638133814224449</v>
      </c>
      <c r="F22" s="241">
        <v>-5.833103846873941E-2</v>
      </c>
      <c r="G22" s="241">
        <v>-0.10641431765604442</v>
      </c>
      <c r="H22" s="241">
        <v>-5.1824330316337555E-2</v>
      </c>
      <c r="I22" s="241">
        <v>0.70388281400540387</v>
      </c>
      <c r="J22" s="241">
        <v>1.0372044717446478E-3</v>
      </c>
      <c r="K22" s="241">
        <v>3.2205659001868718E-2</v>
      </c>
    </row>
    <row r="23" spans="2:11">
      <c r="B23" s="241">
        <v>1.7000000000000001E-2</v>
      </c>
      <c r="C23" s="241">
        <v>0.2479545249245147</v>
      </c>
      <c r="D23" s="241">
        <v>7.1203792938975871E-2</v>
      </c>
      <c r="E23" s="241">
        <v>0.19951193076879264</v>
      </c>
      <c r="F23" s="241">
        <v>-4.7956107859926239E-2</v>
      </c>
      <c r="G23" s="241">
        <v>-0.10228652541397006</v>
      </c>
      <c r="H23" s="241">
        <v>-4.4873966721959826E-2</v>
      </c>
      <c r="I23" s="241">
        <v>0.67644635136357301</v>
      </c>
      <c r="J23" s="241">
        <v>9.9106271257267493E-4</v>
      </c>
      <c r="K23" s="241">
        <v>3.1481148526898997E-2</v>
      </c>
    </row>
    <row r="24" spans="2:11">
      <c r="B24" s="241">
        <v>1.7999999999999999E-2</v>
      </c>
      <c r="C24" s="241">
        <v>0.25291083264123632</v>
      </c>
      <c r="D24" s="241">
        <v>7.9100268792271597E-2</v>
      </c>
      <c r="E24" s="241">
        <v>0.19264252339534085</v>
      </c>
      <c r="F24" s="241">
        <v>-3.7581177251113096E-2</v>
      </c>
      <c r="G24" s="241">
        <v>-9.8158733171895704E-2</v>
      </c>
      <c r="H24" s="241">
        <v>-3.7923603127582112E-2</v>
      </c>
      <c r="I24" s="241">
        <v>0.64900988872174237</v>
      </c>
      <c r="J24" s="241">
        <v>9.5334460747261221E-4</v>
      </c>
      <c r="K24" s="241">
        <v>3.0876279041889297E-2</v>
      </c>
    </row>
    <row r="25" spans="2:11">
      <c r="B25" s="241">
        <v>1.9E-2</v>
      </c>
      <c r="C25" s="241">
        <v>0.25786714035795794</v>
      </c>
      <c r="D25" s="241">
        <v>8.699674464556735E-2</v>
      </c>
      <c r="E25" s="241">
        <v>0.18577311602188901</v>
      </c>
      <c r="F25" s="241">
        <v>-2.7206246642299925E-2</v>
      </c>
      <c r="G25" s="241">
        <v>-9.4030940929821338E-2</v>
      </c>
      <c r="H25" s="241">
        <v>-3.0973239533204383E-2</v>
      </c>
      <c r="I25" s="241">
        <v>0.62157342607991151</v>
      </c>
      <c r="J25" s="241">
        <v>9.2405015644445986E-4</v>
      </c>
      <c r="K25" s="241">
        <v>3.0398193308886958E-2</v>
      </c>
    </row>
    <row r="26" spans="2:11">
      <c r="B26" s="241">
        <v>0.02</v>
      </c>
      <c r="C26" s="241">
        <v>0.26282344807467956</v>
      </c>
      <c r="D26" s="241">
        <v>9.4893220498863076E-2</v>
      </c>
      <c r="E26" s="241">
        <v>0.17890370864843719</v>
      </c>
      <c r="F26" s="241">
        <v>-1.6831316033486726E-2</v>
      </c>
      <c r="G26" s="241">
        <v>-8.9903148687746973E-2</v>
      </c>
      <c r="H26" s="241">
        <v>-2.4022875938826654E-2</v>
      </c>
      <c r="I26" s="241">
        <v>0.59413696343808065</v>
      </c>
      <c r="J26" s="241">
        <v>9.0317935948821724E-4</v>
      </c>
      <c r="K26" s="241">
        <v>3.0052942609471993E-2</v>
      </c>
    </row>
    <row r="27" spans="2:11">
      <c r="B27" s="241">
        <v>2.1000000000000001E-2</v>
      </c>
      <c r="C27" s="241">
        <v>0.26777975579140123</v>
      </c>
      <c r="D27" s="241">
        <v>0.10278969635215883</v>
      </c>
      <c r="E27" s="241">
        <v>0.17203430127498534</v>
      </c>
      <c r="F27" s="241">
        <v>-6.4563854246735553E-3</v>
      </c>
      <c r="G27" s="241">
        <v>-8.5775356445672607E-2</v>
      </c>
      <c r="H27" s="241">
        <v>-1.7072512344448926E-2</v>
      </c>
      <c r="I27" s="241">
        <v>0.56670050079624978</v>
      </c>
      <c r="J27" s="241">
        <v>8.9073221660388531E-4</v>
      </c>
      <c r="K27" s="241">
        <v>2.9845137235467445E-2</v>
      </c>
    </row>
    <row r="28" spans="2:11">
      <c r="B28" s="241">
        <v>2.1999999999999999E-2</v>
      </c>
      <c r="C28" s="241">
        <v>0.27273606350812285</v>
      </c>
      <c r="D28" s="241">
        <v>0.11068617220545456</v>
      </c>
      <c r="E28" s="241">
        <v>0.16516489390153355</v>
      </c>
      <c r="F28" s="241">
        <v>3.918545184139588E-3</v>
      </c>
      <c r="G28" s="241">
        <v>-8.1647564203598269E-2</v>
      </c>
      <c r="H28" s="241">
        <v>-1.0122148750071225E-2</v>
      </c>
      <c r="I28" s="241">
        <v>0.53926403815441915</v>
      </c>
      <c r="J28" s="241">
        <v>8.8670872779146354E-4</v>
      </c>
      <c r="K28" s="241">
        <v>2.9777654840357451E-2</v>
      </c>
    </row>
    <row r="29" spans="2:11">
      <c r="B29" s="241">
        <v>2.3E-2</v>
      </c>
      <c r="C29" s="241">
        <v>0.27769237122484447</v>
      </c>
      <c r="D29" s="241">
        <v>0.11858264805875031</v>
      </c>
      <c r="E29" s="241">
        <v>0.1582954865280817</v>
      </c>
      <c r="F29" s="241">
        <v>1.4293475792952759E-2</v>
      </c>
      <c r="G29" s="241">
        <v>-7.7519771961523903E-2</v>
      </c>
      <c r="H29" s="241">
        <v>-3.1717851556934962E-3</v>
      </c>
      <c r="I29" s="241">
        <v>0.51182757551258828</v>
      </c>
      <c r="J29" s="241">
        <v>8.9110889305095181E-4</v>
      </c>
      <c r="K29" s="241">
        <v>2.9851447084705152E-2</v>
      </c>
    </row>
    <row r="30" spans="2:11">
      <c r="B30" s="241">
        <v>2.4E-2</v>
      </c>
      <c r="C30" s="241">
        <v>0.28264867894156609</v>
      </c>
      <c r="D30" s="241">
        <v>0.12647912391204608</v>
      </c>
      <c r="E30" s="241">
        <v>0.15142607915462988</v>
      </c>
      <c r="F30" s="241">
        <v>2.466840640176593E-2</v>
      </c>
      <c r="G30" s="241">
        <v>-7.3391979719449538E-2</v>
      </c>
      <c r="H30" s="241">
        <v>3.7785784386842325E-3</v>
      </c>
      <c r="I30" s="241">
        <v>0.48439111287075742</v>
      </c>
      <c r="J30" s="241">
        <v>9.0393271238235057E-4</v>
      </c>
      <c r="K30" s="241">
        <v>3.0065473759486157E-2</v>
      </c>
    </row>
    <row r="31" spans="2:11">
      <c r="B31" s="241">
        <v>2.5000000000000001E-2</v>
      </c>
      <c r="C31" s="241">
        <v>0.28760498665828771</v>
      </c>
      <c r="D31" s="241">
        <v>0.1343755997653418</v>
      </c>
      <c r="E31" s="241">
        <v>0.14455667178117804</v>
      </c>
      <c r="F31" s="241">
        <v>3.5043337010579101E-2</v>
      </c>
      <c r="G31" s="241">
        <v>-6.9264187477375172E-2</v>
      </c>
      <c r="H31" s="241">
        <v>1.0728942033061961E-2</v>
      </c>
      <c r="I31" s="241">
        <v>0.45695465022892667</v>
      </c>
      <c r="J31" s="241">
        <v>9.251801857856597E-4</v>
      </c>
      <c r="K31" s="241">
        <v>3.0416774743316551E-2</v>
      </c>
    </row>
    <row r="32" spans="2:11">
      <c r="B32" s="241">
        <v>2.5999999999999999E-2</v>
      </c>
      <c r="C32" s="241">
        <v>0.29256129437500933</v>
      </c>
      <c r="D32" s="241">
        <v>0.14227207561863753</v>
      </c>
      <c r="E32" s="241">
        <v>0.13768726440772622</v>
      </c>
      <c r="F32" s="241">
        <v>4.5418267619392216E-2</v>
      </c>
      <c r="G32" s="241">
        <v>-6.513639523530082E-2</v>
      </c>
      <c r="H32" s="241">
        <v>1.767930562743969E-2</v>
      </c>
      <c r="I32" s="241">
        <v>0.42951818758709592</v>
      </c>
      <c r="J32" s="241">
        <v>9.5485131326087855E-4</v>
      </c>
      <c r="K32" s="241">
        <v>3.0900668492135869E-2</v>
      </c>
    </row>
    <row r="33" spans="2:11">
      <c r="B33" s="241">
        <v>2.7E-2</v>
      </c>
      <c r="C33" s="241">
        <v>0.29751760209173095</v>
      </c>
      <c r="D33" s="241">
        <v>0.15016855147193325</v>
      </c>
      <c r="E33" s="241">
        <v>0.1308178570342744</v>
      </c>
      <c r="F33" s="241">
        <v>5.5793198228205443E-2</v>
      </c>
      <c r="G33" s="241">
        <v>-6.1008602993226455E-2</v>
      </c>
      <c r="H33" s="241">
        <v>2.4629669221817418E-2</v>
      </c>
      <c r="I33" s="241">
        <v>0.40208172494526506</v>
      </c>
      <c r="J33" s="241">
        <v>9.9294609480800799E-4</v>
      </c>
      <c r="K33" s="241">
        <v>3.1511047186788446E-2</v>
      </c>
    </row>
    <row r="34" spans="2:11">
      <c r="B34" s="241">
        <v>2.8000000000000001E-2</v>
      </c>
      <c r="C34" s="241">
        <v>0.30247390980845257</v>
      </c>
      <c r="D34" s="241">
        <v>0.15806502732522903</v>
      </c>
      <c r="E34" s="241">
        <v>0.12394844966082255</v>
      </c>
      <c r="F34" s="241">
        <v>6.6168128837018614E-2</v>
      </c>
      <c r="G34" s="241">
        <v>-5.6880810751152089E-2</v>
      </c>
      <c r="H34" s="241">
        <v>3.1580032816195147E-2</v>
      </c>
      <c r="I34" s="241">
        <v>0.37464526230343431</v>
      </c>
      <c r="J34" s="241">
        <v>1.0394645304270477E-3</v>
      </c>
      <c r="K34" s="241">
        <v>3.2240727820988281E-2</v>
      </c>
    </row>
    <row r="35" spans="2:11">
      <c r="B35" s="241">
        <v>2.9000000000000001E-2</v>
      </c>
      <c r="C35" s="241">
        <v>0.30743021752517424</v>
      </c>
      <c r="D35" s="241">
        <v>0.16596150317852476</v>
      </c>
      <c r="E35" s="241">
        <v>0.11707904228737073</v>
      </c>
      <c r="F35" s="241">
        <v>7.6543059445831785E-2</v>
      </c>
      <c r="G35" s="241">
        <v>-5.2753018509077723E-2</v>
      </c>
      <c r="H35" s="241">
        <v>3.8530396410572876E-2</v>
      </c>
      <c r="I35" s="241">
        <v>0.34720879966160345</v>
      </c>
      <c r="J35" s="241">
        <v>1.0944066201179973E-3</v>
      </c>
      <c r="K35" s="241">
        <v>3.3081817061914799E-2</v>
      </c>
    </row>
    <row r="36" spans="2:11">
      <c r="B36" s="241">
        <v>0.03</v>
      </c>
      <c r="C36" s="241">
        <v>0.31238652524189581</v>
      </c>
      <c r="D36" s="241">
        <v>0.17385797903182049</v>
      </c>
      <c r="E36" s="241">
        <v>0.11020963491391891</v>
      </c>
      <c r="F36" s="241">
        <v>8.69179900546449E-2</v>
      </c>
      <c r="G36" s="241">
        <v>-4.8625226267003371E-2</v>
      </c>
      <c r="H36" s="241">
        <v>4.5480760004950577E-2</v>
      </c>
      <c r="I36" s="241">
        <v>0.31977233701977281</v>
      </c>
      <c r="J36" s="241">
        <v>1.1577723638808569E-3</v>
      </c>
      <c r="K36" s="241">
        <v>3.4026054192057842E-2</v>
      </c>
    </row>
    <row r="37" spans="2:11">
      <c r="B37" s="241">
        <v>3.1E-2</v>
      </c>
      <c r="C37" s="241">
        <v>0.31734283295861748</v>
      </c>
      <c r="D37" s="241">
        <v>0.18175445488511621</v>
      </c>
      <c r="E37" s="241">
        <v>0.10334022754046709</v>
      </c>
      <c r="F37" s="241">
        <v>9.7292920663458071E-2</v>
      </c>
      <c r="G37" s="241">
        <v>-4.4497434024929006E-2</v>
      </c>
      <c r="H37" s="241">
        <v>5.2431123599328305E-2</v>
      </c>
      <c r="I37" s="241">
        <v>0.29233587437794195</v>
      </c>
      <c r="J37" s="241">
        <v>1.2295617617156273E-3</v>
      </c>
      <c r="K37" s="241">
        <v>3.5065107467618394E-2</v>
      </c>
    </row>
    <row r="38" spans="2:11">
      <c r="B38" s="241">
        <v>3.2000000000000001E-2</v>
      </c>
      <c r="C38" s="241">
        <v>0.3222991406753391</v>
      </c>
      <c r="D38" s="241">
        <v>0.18965093073841199</v>
      </c>
      <c r="E38" s="241">
        <v>9.6470820167015248E-2</v>
      </c>
      <c r="F38" s="241">
        <v>0.10766785127227124</v>
      </c>
      <c r="G38" s="241">
        <v>-4.0369641782854626E-2</v>
      </c>
      <c r="H38" s="241">
        <v>5.9381487193706034E-2</v>
      </c>
      <c r="I38" s="241">
        <v>0.26489941173611109</v>
      </c>
      <c r="J38" s="241">
        <v>1.3097748136223081E-3</v>
      </c>
      <c r="K38" s="241">
        <v>3.6190811176627528E-2</v>
      </c>
    </row>
    <row r="39" spans="2:11">
      <c r="B39" s="241">
        <v>3.3000000000000002E-2</v>
      </c>
      <c r="C39" s="241">
        <v>0.32725544839206078</v>
      </c>
      <c r="D39" s="241">
        <v>0.19754740659170772</v>
      </c>
      <c r="E39" s="241">
        <v>8.9601412793563429E-2</v>
      </c>
      <c r="F39" s="241">
        <v>0.11804278188108441</v>
      </c>
      <c r="G39" s="241">
        <v>-3.6241849540780274E-2</v>
      </c>
      <c r="H39" s="241">
        <v>6.6331850788083763E-2</v>
      </c>
      <c r="I39" s="241">
        <v>0.23746294909428034</v>
      </c>
      <c r="J39" s="241">
        <v>1.3984115196008986E-3</v>
      </c>
      <c r="K39" s="241">
        <v>3.7395340880929252E-2</v>
      </c>
    </row>
    <row r="40" spans="2:11">
      <c r="B40" s="241">
        <v>3.4000000000000002E-2</v>
      </c>
      <c r="C40" s="241">
        <v>0.3322117561087824</v>
      </c>
      <c r="D40" s="241">
        <v>0.2054438824450035</v>
      </c>
      <c r="E40" s="241">
        <v>8.2732005420111582E-2</v>
      </c>
      <c r="F40" s="241">
        <v>0.12841771248989758</v>
      </c>
      <c r="G40" s="241">
        <v>-3.2114057298705895E-2</v>
      </c>
      <c r="H40" s="241">
        <v>7.3282214382461491E-2</v>
      </c>
      <c r="I40" s="241">
        <v>0.21002648645244948</v>
      </c>
      <c r="J40" s="241">
        <v>1.4954718796513999E-3</v>
      </c>
      <c r="K40" s="241">
        <v>3.867133149571398E-2</v>
      </c>
    </row>
    <row r="41" spans="2:11">
      <c r="B41" s="241">
        <v>3.5000000000000003E-2</v>
      </c>
      <c r="C41" s="241">
        <v>0.33716806382550402</v>
      </c>
      <c r="D41" s="241">
        <v>0.21334035829829923</v>
      </c>
      <c r="E41" s="241">
        <v>7.5862598046659763E-2</v>
      </c>
      <c r="F41" s="241">
        <v>0.13879264309871081</v>
      </c>
      <c r="G41" s="241">
        <v>-2.7986265056631543E-2</v>
      </c>
      <c r="H41" s="241">
        <v>8.023257797683922E-2</v>
      </c>
      <c r="I41" s="241">
        <v>0.18259002381061862</v>
      </c>
      <c r="J41" s="241">
        <v>1.6009558937738109E-3</v>
      </c>
      <c r="K41" s="241">
        <v>4.0011946888070957E-2</v>
      </c>
    </row>
    <row r="42" spans="2:11">
      <c r="B42" s="241">
        <v>3.5999999999999997E-2</v>
      </c>
      <c r="C42" s="241">
        <v>0.34212437154222564</v>
      </c>
      <c r="D42" s="241">
        <v>0.22123683415159495</v>
      </c>
      <c r="E42" s="241">
        <v>6.8993190673207971E-2</v>
      </c>
      <c r="F42" s="241">
        <v>0.14916757370752387</v>
      </c>
      <c r="G42" s="241">
        <v>-2.3858472814557191E-2</v>
      </c>
      <c r="H42" s="241">
        <v>8.7182941571216921E-2</v>
      </c>
      <c r="I42" s="241">
        <v>0.15515356116878809</v>
      </c>
      <c r="J42" s="241">
        <v>1.714863561968132E-3</v>
      </c>
      <c r="K42" s="241">
        <v>4.1410911146316641E-2</v>
      </c>
    </row>
    <row r="43" spans="2:11">
      <c r="B43" s="241">
        <v>3.6999999999999998E-2</v>
      </c>
      <c r="C43" s="241">
        <v>0.34708067925894726</v>
      </c>
      <c r="D43" s="241">
        <v>0.22913331000489068</v>
      </c>
      <c r="E43" s="241">
        <v>6.2123783299756152E-2</v>
      </c>
      <c r="F43" s="241">
        <v>0.15954250431633704</v>
      </c>
      <c r="G43" s="241">
        <v>-1.9730680572482839E-2</v>
      </c>
      <c r="H43" s="241">
        <v>9.413330516559465E-2</v>
      </c>
      <c r="I43" s="241">
        <v>0.12771709852695712</v>
      </c>
      <c r="J43" s="241">
        <v>1.8371948842343636E-3</v>
      </c>
      <c r="K43" s="241">
        <v>4.2862511408390008E-2</v>
      </c>
    </row>
    <row r="44" spans="2:11">
      <c r="B44" s="241">
        <v>3.7999999999999999E-2</v>
      </c>
      <c r="C44" s="241">
        <v>0.35203698697566888</v>
      </c>
      <c r="D44" s="241">
        <v>0.23702978585818646</v>
      </c>
      <c r="E44" s="241">
        <v>5.5254375926304278E-2</v>
      </c>
      <c r="F44" s="241">
        <v>0.16991743492515021</v>
      </c>
      <c r="G44" s="241">
        <v>-1.560288833040846E-2</v>
      </c>
      <c r="H44" s="241">
        <v>0.10108366875997238</v>
      </c>
      <c r="I44" s="241">
        <v>0.10028063588512648</v>
      </c>
      <c r="J44" s="241">
        <v>1.9679498605725057E-3</v>
      </c>
      <c r="K44" s="241">
        <v>4.4361580907047324E-2</v>
      </c>
    </row>
    <row r="45" spans="2:11">
      <c r="B45" s="241">
        <v>3.9E-2</v>
      </c>
      <c r="C45" s="241">
        <v>0.35699329469239049</v>
      </c>
      <c r="D45" s="241">
        <v>0.24492626171148218</v>
      </c>
      <c r="E45" s="241">
        <v>4.8384968552852459E-2</v>
      </c>
      <c r="F45" s="241">
        <v>0.18029236553396344</v>
      </c>
      <c r="G45" s="241">
        <v>-1.1475096088334108E-2</v>
      </c>
      <c r="H45" s="241">
        <v>0.10803403235435011</v>
      </c>
      <c r="I45" s="241">
        <v>7.2844173243295618E-2</v>
      </c>
      <c r="J45" s="241">
        <v>2.1071284909825578E-3</v>
      </c>
      <c r="K45" s="241">
        <v>4.5903469269572186E-2</v>
      </c>
    </row>
    <row r="46" spans="2:11">
      <c r="B46" s="241">
        <v>0.04</v>
      </c>
      <c r="C46" s="241">
        <v>0.36194960240911211</v>
      </c>
      <c r="D46" s="241">
        <v>0.25282273756477791</v>
      </c>
      <c r="E46" s="241">
        <v>4.151556117940064E-2</v>
      </c>
      <c r="F46" s="241">
        <v>0.19066729614277661</v>
      </c>
      <c r="G46" s="241">
        <v>-7.3473038462597284E-3</v>
      </c>
      <c r="H46" s="241">
        <v>0.11498439594872784</v>
      </c>
      <c r="I46" s="241">
        <v>4.5407710601464757E-2</v>
      </c>
      <c r="J46" s="241">
        <v>2.2547307754645198E-3</v>
      </c>
      <c r="K46" s="241">
        <v>4.7484005469889748E-2</v>
      </c>
    </row>
    <row r="47" spans="2:11">
      <c r="B47" s="241">
        <v>4.1000000000000002E-2</v>
      </c>
      <c r="C47" s="241">
        <v>0.36690591012583373</v>
      </c>
      <c r="D47" s="241">
        <v>0.26071921341807369</v>
      </c>
      <c r="E47" s="241">
        <v>3.4646153805948821E-2</v>
      </c>
      <c r="F47" s="241">
        <v>0.20104222675158978</v>
      </c>
      <c r="G47" s="241">
        <v>-3.2195116041853766E-3</v>
      </c>
      <c r="H47" s="241">
        <v>0.12193475954310556</v>
      </c>
      <c r="I47" s="241">
        <v>1.7971247959633896E-2</v>
      </c>
      <c r="J47" s="241">
        <v>2.410756714018393E-3</v>
      </c>
      <c r="K47" s="241">
        <v>4.9099457369897612E-2</v>
      </c>
    </row>
    <row r="48" spans="2:11">
      <c r="B48" s="241">
        <v>4.2000000000000003E-2</v>
      </c>
      <c r="C48" s="241">
        <v>0.37186221784255541</v>
      </c>
      <c r="D48" s="241">
        <v>0.26861568927136942</v>
      </c>
      <c r="E48" s="241">
        <v>2.7776746432496946E-2</v>
      </c>
      <c r="F48" s="241">
        <v>0.21141715736040295</v>
      </c>
      <c r="G48" s="241">
        <v>9.0828063788900293E-4</v>
      </c>
      <c r="H48" s="241">
        <v>0.12888512313748329</v>
      </c>
      <c r="I48" s="241">
        <v>-9.4652146821969652E-3</v>
      </c>
      <c r="J48" s="241">
        <v>2.5752063066441762E-3</v>
      </c>
      <c r="K48" s="241">
        <v>5.0746490584514081E-2</v>
      </c>
    </row>
    <row r="49" spans="2:11">
      <c r="B49" s="241">
        <v>4.2999999999999997E-2</v>
      </c>
      <c r="C49" s="241">
        <v>0.37681852555927697</v>
      </c>
      <c r="D49" s="241">
        <v>0.27651216512466514</v>
      </c>
      <c r="E49" s="241">
        <v>2.0907339059045182E-2</v>
      </c>
      <c r="F49" s="241">
        <v>0.22179208796921607</v>
      </c>
      <c r="G49" s="241">
        <v>5.036072879963327E-3</v>
      </c>
      <c r="H49" s="241">
        <v>0.13583548673186097</v>
      </c>
      <c r="I49" s="241">
        <v>-3.6901677324027604E-2</v>
      </c>
      <c r="J49" s="241">
        <v>2.7480795533418676E-3</v>
      </c>
      <c r="K49" s="241">
        <v>5.2422128470159125E-2</v>
      </c>
    </row>
    <row r="50" spans="2:11">
      <c r="B50" s="241">
        <v>4.3999999999999997E-2</v>
      </c>
      <c r="C50" s="241">
        <v>0.38177483327599865</v>
      </c>
      <c r="D50" s="241">
        <v>0.28440864097796087</v>
      </c>
      <c r="E50" s="241">
        <v>1.4037931685593363E-2</v>
      </c>
      <c r="F50" s="241">
        <v>0.23216701857802924</v>
      </c>
      <c r="G50" s="241">
        <v>9.1638651220376788E-3</v>
      </c>
      <c r="H50" s="241">
        <v>0.14278585032623869</v>
      </c>
      <c r="I50" s="241">
        <v>-6.4338139965858243E-2</v>
      </c>
      <c r="J50" s="241">
        <v>2.9293764541114707E-3</v>
      </c>
      <c r="K50" s="241">
        <v>5.4123714341418501E-2</v>
      </c>
    </row>
    <row r="51" spans="2:11">
      <c r="B51" s="241">
        <v>4.4999999999999998E-2</v>
      </c>
      <c r="C51" s="241">
        <v>0.38673114099272027</v>
      </c>
      <c r="D51" s="241">
        <v>0.2923051168312566</v>
      </c>
      <c r="E51" s="241">
        <v>7.1685243121414888E-3</v>
      </c>
      <c r="F51" s="241">
        <v>0.24254194918684241</v>
      </c>
      <c r="G51" s="241">
        <v>1.3291657364112058E-2</v>
      </c>
      <c r="H51" s="241">
        <v>0.14973621392061642</v>
      </c>
      <c r="I51" s="241">
        <v>-9.1774602607689104E-2</v>
      </c>
      <c r="J51" s="241">
        <v>3.1190970089529837E-3</v>
      </c>
      <c r="K51" s="241">
        <v>5.5848876523641761E-2</v>
      </c>
    </row>
    <row r="52" spans="2:11">
      <c r="B52" s="241">
        <v>4.5999999999999999E-2</v>
      </c>
      <c r="C52" s="241">
        <v>0.39168744870944194</v>
      </c>
      <c r="D52" s="241">
        <v>0.30020159268455238</v>
      </c>
      <c r="E52" s="241">
        <v>2.9911693868966971E-4</v>
      </c>
      <c r="F52" s="241">
        <v>0.25291687979565558</v>
      </c>
      <c r="G52" s="241">
        <v>1.741944960618641E-2</v>
      </c>
      <c r="H52" s="241">
        <v>0.15668657751499415</v>
      </c>
      <c r="I52" s="241">
        <v>-0.11921106524951997</v>
      </c>
      <c r="J52" s="241">
        <v>3.3172412178664084E-3</v>
      </c>
      <c r="K52" s="241">
        <v>5.7595496506813865E-2</v>
      </c>
    </row>
    <row r="53" spans="2:11">
      <c r="B53" s="241">
        <v>4.7E-2</v>
      </c>
      <c r="C53" s="241">
        <v>0.39664375642616356</v>
      </c>
      <c r="D53" s="241">
        <v>0.3080980685378481</v>
      </c>
      <c r="E53" s="241">
        <v>-6.5702904347621494E-3</v>
      </c>
      <c r="F53" s="241">
        <v>0.26329181040446875</v>
      </c>
      <c r="G53" s="241">
        <v>2.154724184826079E-2</v>
      </c>
      <c r="H53" s="241">
        <v>0.16363694110937188</v>
      </c>
      <c r="I53" s="241">
        <v>-0.14664752789135083</v>
      </c>
      <c r="J53" s="241">
        <v>3.5238090808517421E-3</v>
      </c>
      <c r="K53" s="241">
        <v>5.9361680239458703E-2</v>
      </c>
    </row>
    <row r="54" spans="2:11">
      <c r="B54" s="241">
        <v>4.8000000000000001E-2</v>
      </c>
      <c r="C54" s="241">
        <v>0.40160006414288518</v>
      </c>
      <c r="D54" s="241">
        <v>0.31599454439114388</v>
      </c>
      <c r="E54" s="241">
        <v>-1.3439697808213968E-2</v>
      </c>
      <c r="F54" s="241">
        <v>0.27366674101328192</v>
      </c>
      <c r="G54" s="241">
        <v>2.5675034090335142E-2</v>
      </c>
      <c r="H54" s="241">
        <v>0.17058730470374961</v>
      </c>
      <c r="I54" s="241">
        <v>-0.17408399053318169</v>
      </c>
      <c r="J54" s="241">
        <v>3.7388005979089862E-3</v>
      </c>
      <c r="K54" s="241">
        <v>6.1145732458684196E-2</v>
      </c>
    </row>
    <row r="55" spans="2:11">
      <c r="B55" s="241">
        <v>4.9000000000000002E-2</v>
      </c>
      <c r="C55" s="241">
        <v>0.4065563718596068</v>
      </c>
      <c r="D55" s="241">
        <v>0.32389102024443961</v>
      </c>
      <c r="E55" s="241">
        <v>-2.0309105181665843E-2</v>
      </c>
      <c r="F55" s="241">
        <v>0.28404167162209515</v>
      </c>
      <c r="G55" s="241">
        <v>2.9802826332409521E-2</v>
      </c>
      <c r="H55" s="241">
        <v>0.17753766829812734</v>
      </c>
      <c r="I55" s="241">
        <v>-0.20152045317501233</v>
      </c>
      <c r="J55" s="241">
        <v>3.9622157690381412E-3</v>
      </c>
      <c r="K55" s="241">
        <v>6.2946133868873475E-2</v>
      </c>
    </row>
    <row r="56" spans="2:11">
      <c r="B56" s="241">
        <v>0.05</v>
      </c>
      <c r="C56" s="241">
        <v>0.41151267957632842</v>
      </c>
      <c r="D56" s="241">
        <v>0.33178749609773533</v>
      </c>
      <c r="E56" s="241">
        <v>-2.7178512555117662E-2</v>
      </c>
      <c r="F56" s="241">
        <v>0.29441660223090826</v>
      </c>
      <c r="G56" s="241">
        <v>3.3930618574483873E-2</v>
      </c>
      <c r="H56" s="241">
        <v>0.18448803189250507</v>
      </c>
      <c r="I56" s="241">
        <v>-0.22895691581684319</v>
      </c>
      <c r="J56" s="241">
        <v>4.1940545942392056E-3</v>
      </c>
      <c r="K56" s="241">
        <v>6.4761520938279429E-2</v>
      </c>
    </row>
    <row r="57" spans="2:11">
      <c r="B57" s="241">
        <v>5.0999999999999997E-2</v>
      </c>
      <c r="C57" s="241">
        <v>0.41646898729305004</v>
      </c>
      <c r="D57" s="241">
        <v>0.33968397195103106</v>
      </c>
      <c r="E57" s="241">
        <v>-3.4047919928569426E-2</v>
      </c>
      <c r="F57" s="241">
        <v>0.30479153283972138</v>
      </c>
      <c r="G57" s="241">
        <v>3.8058410816558225E-2</v>
      </c>
      <c r="H57" s="241">
        <v>0.1914383954868828</v>
      </c>
      <c r="I57" s="241">
        <v>-0.25639337845867383</v>
      </c>
      <c r="J57" s="241">
        <v>4.43431707351218E-3</v>
      </c>
      <c r="K57" s="241">
        <v>6.6590668066270217E-2</v>
      </c>
    </row>
    <row r="58" spans="2:11">
      <c r="B58" s="241">
        <v>5.1999999999999998E-2</v>
      </c>
      <c r="C58" s="241">
        <v>0.42142529500977166</v>
      </c>
      <c r="D58" s="241">
        <v>0.34758044780432679</v>
      </c>
      <c r="E58" s="241">
        <v>-4.09173273020213E-2</v>
      </c>
      <c r="F58" s="241">
        <v>0.3151664634485345</v>
      </c>
      <c r="G58" s="241">
        <v>4.2186203058632576E-2</v>
      </c>
      <c r="H58" s="241">
        <v>0.19838875908126052</v>
      </c>
      <c r="I58" s="241">
        <v>-0.28382984110050469</v>
      </c>
      <c r="J58" s="241">
        <v>4.6830032068570634E-3</v>
      </c>
      <c r="K58" s="241">
        <v>6.8432471874520673E-2</v>
      </c>
    </row>
    <row r="59" spans="2:11">
      <c r="B59" s="241">
        <v>5.2999999999999999E-2</v>
      </c>
      <c r="C59" s="241">
        <v>0.42638160272649328</v>
      </c>
      <c r="D59" s="241">
        <v>0.35547692365762257</v>
      </c>
      <c r="E59" s="241">
        <v>-4.7786734675473119E-2</v>
      </c>
      <c r="F59" s="241">
        <v>0.32554139405734772</v>
      </c>
      <c r="G59" s="241">
        <v>4.6313995300706956E-2</v>
      </c>
      <c r="H59" s="241">
        <v>0.20533912267563825</v>
      </c>
      <c r="I59" s="241">
        <v>-0.31126630374233555</v>
      </c>
      <c r="J59" s="241">
        <v>4.9401129942738594E-3</v>
      </c>
      <c r="K59" s="241">
        <v>7.0285937386321162E-2</v>
      </c>
    </row>
    <row r="60" spans="2:11">
      <c r="B60" s="241">
        <v>5.3999999999999999E-2</v>
      </c>
      <c r="C60" s="241">
        <v>0.43133791044321496</v>
      </c>
      <c r="D60" s="241">
        <v>0.36337339951091829</v>
      </c>
      <c r="E60" s="241">
        <v>-5.4656142048924938E-2</v>
      </c>
      <c r="F60" s="241">
        <v>0.33591632466616095</v>
      </c>
      <c r="G60" s="241">
        <v>5.0441787542781308E-2</v>
      </c>
      <c r="H60" s="241">
        <v>0.21228948627001598</v>
      </c>
      <c r="I60" s="241">
        <v>-0.33870276638416641</v>
      </c>
      <c r="J60" s="241">
        <v>5.2056464357625653E-3</v>
      </c>
      <c r="K60" s="241">
        <v>7.2150165874809782E-2</v>
      </c>
    </row>
    <row r="61" spans="2:11">
      <c r="B61" s="241">
        <v>5.5E-2</v>
      </c>
      <c r="C61" s="241">
        <v>0.43629421815993658</v>
      </c>
      <c r="D61" s="241">
        <v>0.37126987536421402</v>
      </c>
      <c r="E61" s="241">
        <v>-6.1525549422376757E-2</v>
      </c>
      <c r="F61" s="241">
        <v>0.34629125527497406</v>
      </c>
      <c r="G61" s="241">
        <v>5.4569579784855687E-2</v>
      </c>
      <c r="H61" s="241">
        <v>0.21923984986439371</v>
      </c>
      <c r="I61" s="241">
        <v>-0.36613922902599705</v>
      </c>
      <c r="J61" s="241">
        <v>5.4796035313231812E-3</v>
      </c>
      <c r="K61" s="241">
        <v>7.4024344180297755E-2</v>
      </c>
    </row>
    <row r="62" spans="2:11">
      <c r="B62" s="241">
        <v>5.6000000000000001E-2</v>
      </c>
      <c r="C62" s="241">
        <v>0.4412505258766582</v>
      </c>
      <c r="D62" s="241">
        <v>0.3791663512175098</v>
      </c>
      <c r="E62" s="241">
        <v>-6.8394956795828632E-2</v>
      </c>
      <c r="F62" s="241">
        <v>0.35666618588378729</v>
      </c>
      <c r="G62" s="241">
        <v>5.8697372026930039E-2</v>
      </c>
      <c r="H62" s="241">
        <v>0.22619021345877144</v>
      </c>
      <c r="I62" s="241">
        <v>-0.39357569166782791</v>
      </c>
      <c r="J62" s="241">
        <v>5.761984280955707E-3</v>
      </c>
      <c r="K62" s="241">
        <v>7.5907735316999861E-2</v>
      </c>
    </row>
    <row r="63" spans="2:11">
      <c r="B63" s="241">
        <v>5.7000000000000002E-2</v>
      </c>
      <c r="C63" s="241">
        <v>0.44620683359337981</v>
      </c>
      <c r="D63" s="241">
        <v>0.38706282707080553</v>
      </c>
      <c r="E63" s="241">
        <v>-7.5264364169280451E-2</v>
      </c>
      <c r="F63" s="241">
        <v>0.36704111649260041</v>
      </c>
      <c r="G63" s="241">
        <v>6.2825164269004419E-2</v>
      </c>
      <c r="H63" s="241">
        <v>0.23314057705314917</v>
      </c>
      <c r="I63" s="241">
        <v>-0.42101215430965877</v>
      </c>
      <c r="J63" s="241">
        <v>6.0527886846601445E-3</v>
      </c>
      <c r="K63" s="241">
        <v>7.7799670209199118E-2</v>
      </c>
    </row>
    <row r="64" spans="2:11">
      <c r="B64" s="241">
        <v>5.8000000000000003E-2</v>
      </c>
      <c r="C64" s="241">
        <v>0.45116314131010149</v>
      </c>
      <c r="D64" s="241">
        <v>0.39495930292410131</v>
      </c>
      <c r="E64" s="241">
        <v>-8.213377154273227E-2</v>
      </c>
      <c r="F64" s="241">
        <v>0.37741604710141363</v>
      </c>
      <c r="G64" s="241">
        <v>6.6952956511078771E-2</v>
      </c>
      <c r="H64" s="241">
        <v>0.2400909406475269</v>
      </c>
      <c r="I64" s="241">
        <v>-0.44844861695148963</v>
      </c>
      <c r="J64" s="241">
        <v>6.3520167424364902E-3</v>
      </c>
      <c r="K64" s="241">
        <v>7.9699540415465953E-2</v>
      </c>
    </row>
    <row r="65" spans="2:11">
      <c r="B65" s="241">
        <v>5.8999999999999997E-2</v>
      </c>
      <c r="C65" s="241">
        <v>0.45611944902682305</v>
      </c>
      <c r="D65" s="241">
        <v>0.40285577877739698</v>
      </c>
      <c r="E65" s="241">
        <v>-8.9003178916184089E-2</v>
      </c>
      <c r="F65" s="241">
        <v>0.38779097771022675</v>
      </c>
      <c r="G65" s="241">
        <v>7.1080748753153122E-2</v>
      </c>
      <c r="H65" s="241">
        <v>0.24704130424190457</v>
      </c>
      <c r="I65" s="241">
        <v>-0.47588507959332027</v>
      </c>
      <c r="J65" s="241">
        <v>6.6596684542847458E-3</v>
      </c>
      <c r="K65" s="241">
        <v>8.1606791716650307E-2</v>
      </c>
    </row>
    <row r="66" spans="2:11">
      <c r="B66" s="241">
        <v>0.06</v>
      </c>
      <c r="C66" s="241">
        <v>0.46107575674354467</v>
      </c>
      <c r="D66" s="241">
        <v>0.4107522546306927</v>
      </c>
      <c r="E66" s="241">
        <v>-9.5872586289635908E-2</v>
      </c>
      <c r="F66" s="241">
        <v>0.39816590831903986</v>
      </c>
      <c r="G66" s="241">
        <v>7.5208540995227474E-2</v>
      </c>
      <c r="H66" s="241">
        <v>0.2539916678362823</v>
      </c>
      <c r="I66" s="241">
        <v>-0.50332154223515091</v>
      </c>
      <c r="J66" s="241">
        <v>6.9757438202049113E-3</v>
      </c>
      <c r="K66" s="241">
        <v>8.3520918458820315E-2</v>
      </c>
    </row>
    <row r="67" spans="2:11">
      <c r="B67" s="241">
        <v>6.0999999999999999E-2</v>
      </c>
      <c r="C67" s="241">
        <v>0.46603206446026635</v>
      </c>
      <c r="D67" s="241">
        <v>0.41864873048398848</v>
      </c>
      <c r="E67" s="241">
        <v>-0.10274199366308773</v>
      </c>
      <c r="F67" s="241">
        <v>0.40854083892785309</v>
      </c>
      <c r="G67" s="241">
        <v>7.9336333237301826E-2</v>
      </c>
      <c r="H67" s="241">
        <v>0.26094203143066003</v>
      </c>
      <c r="I67" s="241">
        <v>-0.53075800487698177</v>
      </c>
      <c r="J67" s="241">
        <v>7.3002428401969894E-3</v>
      </c>
      <c r="K67" s="241">
        <v>8.544145855611894E-2</v>
      </c>
    </row>
    <row r="68" spans="2:11">
      <c r="B68" s="241">
        <v>6.2E-2</v>
      </c>
      <c r="C68" s="241">
        <v>0.47098837217698797</v>
      </c>
      <c r="D68" s="241">
        <v>0.42654520633728421</v>
      </c>
      <c r="E68" s="241">
        <v>-0.10961140103653955</v>
      </c>
      <c r="F68" s="241">
        <v>0.4189157695366662</v>
      </c>
      <c r="G68" s="241">
        <v>8.3464125479376206E-2</v>
      </c>
      <c r="H68" s="241">
        <v>0.26789239502503776</v>
      </c>
      <c r="I68" s="241">
        <v>-0.55819446751881263</v>
      </c>
      <c r="J68" s="241">
        <v>7.6331655142609766E-3</v>
      </c>
      <c r="K68" s="241">
        <v>8.73679890707173E-2</v>
      </c>
    </row>
    <row r="69" spans="2:11">
      <c r="B69" s="241">
        <v>6.3E-2</v>
      </c>
      <c r="C69" s="241">
        <v>0.47594467989370959</v>
      </c>
      <c r="D69" s="241">
        <v>0.43444168219057999</v>
      </c>
      <c r="E69" s="241">
        <v>-0.11648080840999142</v>
      </c>
      <c r="F69" s="241">
        <v>0.42929070014547943</v>
      </c>
      <c r="G69" s="241">
        <v>8.7591917721450585E-2</v>
      </c>
      <c r="H69" s="241">
        <v>0.27484275861941548</v>
      </c>
      <c r="I69" s="241">
        <v>-0.58563093016064349</v>
      </c>
      <c r="J69" s="241">
        <v>7.9745118423968746E-3</v>
      </c>
      <c r="K69" s="241">
        <v>8.9300122297771095E-2</v>
      </c>
    </row>
    <row r="70" spans="2:11">
      <c r="B70" s="241">
        <v>6.4000000000000001E-2</v>
      </c>
      <c r="C70" s="241">
        <v>0.48090098761043121</v>
      </c>
      <c r="D70" s="241">
        <v>0.44233815804387572</v>
      </c>
      <c r="E70" s="241">
        <v>-0.12335021578344324</v>
      </c>
      <c r="F70" s="241">
        <v>0.43966563075429255</v>
      </c>
      <c r="G70" s="241">
        <v>9.1719709963524965E-2</v>
      </c>
      <c r="H70" s="241">
        <v>0.28179312221379321</v>
      </c>
      <c r="I70" s="241">
        <v>-0.61306739280247435</v>
      </c>
      <c r="J70" s="241">
        <v>8.3242818246046825E-3</v>
      </c>
      <c r="K70" s="241">
        <v>9.1237502292668457E-2</v>
      </c>
    </row>
    <row r="71" spans="2:11">
      <c r="B71" s="241">
        <v>6.5000000000000002E-2</v>
      </c>
      <c r="C71" s="241">
        <v>0.48585729532715288</v>
      </c>
      <c r="D71" s="241">
        <v>0.4502346338971715</v>
      </c>
      <c r="E71" s="241">
        <v>-0.13021962315689506</v>
      </c>
      <c r="F71" s="241">
        <v>0.45004056136310577</v>
      </c>
      <c r="G71" s="241">
        <v>9.5847502205599289E-2</v>
      </c>
      <c r="H71" s="241">
        <v>0.28874348580817094</v>
      </c>
      <c r="I71" s="241">
        <v>-0.64050385544430521</v>
      </c>
      <c r="J71" s="241">
        <v>8.6824754608844021E-3</v>
      </c>
      <c r="K71" s="241">
        <v>9.3179801786033023E-2</v>
      </c>
    </row>
    <row r="72" spans="2:11">
      <c r="B72" s="241">
        <v>6.6000000000000003E-2</v>
      </c>
      <c r="C72" s="241">
        <v>0.4908136030438745</v>
      </c>
      <c r="D72" s="241">
        <v>0.45813110975046717</v>
      </c>
      <c r="E72" s="241">
        <v>-0.13708903053034688</v>
      </c>
      <c r="F72" s="241">
        <v>0.46041549197191889</v>
      </c>
      <c r="G72" s="241">
        <v>9.9975294447673668E-2</v>
      </c>
      <c r="H72" s="241">
        <v>0.29569384940254867</v>
      </c>
      <c r="I72" s="241">
        <v>-0.66794031808613585</v>
      </c>
      <c r="J72" s="241">
        <v>9.0490927512360281E-3</v>
      </c>
      <c r="K72" s="241">
        <v>9.5126719439051557E-2</v>
      </c>
    </row>
    <row r="73" spans="2:11">
      <c r="B73" s="241">
        <v>6.7000000000000004E-2</v>
      </c>
      <c r="C73" s="241">
        <v>0.49576991076059612</v>
      </c>
      <c r="D73" s="241">
        <v>0.46602758560376295</v>
      </c>
      <c r="E73" s="241">
        <v>-0.14395843790379875</v>
      </c>
      <c r="F73" s="241">
        <v>0.47079042258073212</v>
      </c>
      <c r="G73" s="241">
        <v>0.10410308668974805</v>
      </c>
      <c r="H73" s="241">
        <v>0.3026442129969264</v>
      </c>
      <c r="I73" s="241">
        <v>-0.69537678072796671</v>
      </c>
      <c r="J73" s="241">
        <v>9.4241336956595659E-3</v>
      </c>
      <c r="K73" s="241">
        <v>9.7077977397860768E-2</v>
      </c>
    </row>
    <row r="74" spans="2:11">
      <c r="B74" s="241">
        <v>6.8000000000000005E-2</v>
      </c>
      <c r="C74" s="241">
        <v>0.5007262184773178</v>
      </c>
      <c r="D74" s="241">
        <v>0.47392406145705873</v>
      </c>
      <c r="E74" s="241">
        <v>-0.15082784527725057</v>
      </c>
      <c r="F74" s="241">
        <v>0.48116535318954523</v>
      </c>
      <c r="G74" s="241">
        <v>0.10823087893182243</v>
      </c>
      <c r="H74" s="241">
        <v>0.30959457659130413</v>
      </c>
      <c r="I74" s="241">
        <v>-0.72281324336979758</v>
      </c>
      <c r="J74" s="241">
        <v>9.807598294155017E-3</v>
      </c>
      <c r="K74" s="241">
        <v>9.9033319111069967E-2</v>
      </c>
    </row>
    <row r="75" spans="2:11">
      <c r="B75" s="241">
        <v>6.9000000000000006E-2</v>
      </c>
      <c r="C75" s="241">
        <v>0.50568252619403942</v>
      </c>
      <c r="D75" s="241">
        <v>0.48182053731035451</v>
      </c>
      <c r="E75" s="241">
        <v>-0.15769725265070239</v>
      </c>
      <c r="F75" s="241">
        <v>0.49154028379835846</v>
      </c>
      <c r="G75" s="241">
        <v>0.11235867117389675</v>
      </c>
      <c r="H75" s="241">
        <v>0.31654494018568186</v>
      </c>
      <c r="I75" s="241">
        <v>-0.75024970601162844</v>
      </c>
      <c r="J75" s="241">
        <v>1.0199486546722376E-2</v>
      </c>
      <c r="K75" s="241">
        <v>0.10099250737912381</v>
      </c>
    </row>
    <row r="76" spans="2:11">
      <c r="B76" s="241">
        <v>7.0000000000000007E-2</v>
      </c>
      <c r="C76" s="241">
        <v>0.51063883391076104</v>
      </c>
      <c r="D76" s="241">
        <v>0.48971701316365018</v>
      </c>
      <c r="E76" s="241">
        <v>-0.16456666002415421</v>
      </c>
      <c r="F76" s="241">
        <v>0.50191521440717168</v>
      </c>
      <c r="G76" s="241">
        <v>0.11648646341597113</v>
      </c>
      <c r="H76" s="241">
        <v>0.32349530378005958</v>
      </c>
      <c r="I76" s="241">
        <v>-0.7776861686534593</v>
      </c>
      <c r="J76" s="241">
        <v>1.0599798453361646E-2</v>
      </c>
      <c r="K76" s="241">
        <v>0.10295532260821509</v>
      </c>
    </row>
    <row r="77" spans="2:11">
      <c r="B77" s="241">
        <v>7.0999999999999994E-2</v>
      </c>
      <c r="C77" s="241">
        <v>0.51559514162748266</v>
      </c>
      <c r="D77" s="241">
        <v>0.49761348901694585</v>
      </c>
      <c r="E77" s="241">
        <v>-0.17143606739760597</v>
      </c>
      <c r="F77" s="241">
        <v>0.51229014501598469</v>
      </c>
      <c r="G77" s="241">
        <v>0.12061425565804546</v>
      </c>
      <c r="H77" s="241">
        <v>0.33044566737443726</v>
      </c>
      <c r="I77" s="241">
        <v>-0.80512263129528971</v>
      </c>
      <c r="J77" s="241">
        <v>1.1008534014072821E-2</v>
      </c>
      <c r="K77" s="241">
        <v>0.1049215612449263</v>
      </c>
    </row>
    <row r="78" spans="2:11">
      <c r="B78" s="241">
        <v>7.1999999999999995E-2</v>
      </c>
      <c r="C78" s="241">
        <v>0.52055144934420428</v>
      </c>
      <c r="D78" s="241">
        <v>0.50550996487024158</v>
      </c>
      <c r="E78" s="241">
        <v>-0.17830547477105779</v>
      </c>
      <c r="F78" s="241">
        <v>0.5226650756247978</v>
      </c>
      <c r="G78" s="241">
        <v>0.12474204790011983</v>
      </c>
      <c r="H78" s="241">
        <v>0.33739603096881499</v>
      </c>
      <c r="I78" s="241">
        <v>-0.83255909393712035</v>
      </c>
      <c r="J78" s="241">
        <v>1.1425693228855911E-2</v>
      </c>
      <c r="K78" s="241">
        <v>0.10689103437078298</v>
      </c>
    </row>
    <row r="79" spans="2:11">
      <c r="B79" s="241">
        <v>7.2999999999999995E-2</v>
      </c>
      <c r="C79" s="241">
        <v>0.5255077570609259</v>
      </c>
      <c r="D79" s="241">
        <v>0.51340644072353725</v>
      </c>
      <c r="E79" s="241">
        <v>-0.18517488214450967</v>
      </c>
      <c r="F79" s="241">
        <v>0.53304000623361103</v>
      </c>
      <c r="G79" s="241">
        <v>0.12886984014219416</v>
      </c>
      <c r="H79" s="241">
        <v>0.34434639456319271</v>
      </c>
      <c r="I79" s="241">
        <v>-0.85999555657895144</v>
      </c>
      <c r="J79" s="241">
        <v>1.185127609771091E-2</v>
      </c>
      <c r="K79" s="241">
        <v>0.10886356643850555</v>
      </c>
    </row>
    <row r="80" spans="2:11">
      <c r="B80" s="241">
        <v>7.3999999999999996E-2</v>
      </c>
      <c r="C80" s="241">
        <v>0.53046406477764751</v>
      </c>
      <c r="D80" s="241">
        <v>0.52130291657683303</v>
      </c>
      <c r="E80" s="241">
        <v>-0.19204428951796143</v>
      </c>
      <c r="F80" s="241">
        <v>0.54341493684242415</v>
      </c>
      <c r="G80" s="241">
        <v>0.13299763238426854</v>
      </c>
      <c r="H80" s="241">
        <v>0.35129675815757044</v>
      </c>
      <c r="I80" s="241">
        <v>-0.8874320192207823</v>
      </c>
      <c r="J80" s="241">
        <v>1.2285282620637817E-2</v>
      </c>
      <c r="K80" s="241">
        <v>0.11083899413400419</v>
      </c>
    </row>
    <row r="81" spans="2:11">
      <c r="B81" s="241">
        <v>7.4999999999999997E-2</v>
      </c>
      <c r="C81" s="241">
        <v>0.53542037249436913</v>
      </c>
      <c r="D81" s="241">
        <v>0.52919939243012881</v>
      </c>
      <c r="E81" s="241">
        <v>-0.19891369689141331</v>
      </c>
      <c r="F81" s="241">
        <v>0.55378986745123737</v>
      </c>
      <c r="G81" s="241">
        <v>0.13712542462634292</v>
      </c>
      <c r="H81" s="241">
        <v>0.35824712175194817</v>
      </c>
      <c r="I81" s="241">
        <v>-0.91486848186261271</v>
      </c>
      <c r="J81" s="241">
        <v>1.2727712797636639E-2</v>
      </c>
      <c r="K81" s="241">
        <v>0.11281716535012143</v>
      </c>
    </row>
    <row r="82" spans="2:11">
      <c r="B82" s="241">
        <v>7.5999999999999998E-2</v>
      </c>
      <c r="C82" s="241">
        <v>0.54037668021109075</v>
      </c>
      <c r="D82" s="241">
        <v>0.53709586828342459</v>
      </c>
      <c r="E82" s="241">
        <v>-0.20578310426486518</v>
      </c>
      <c r="F82" s="241">
        <v>0.56416479806005049</v>
      </c>
      <c r="G82" s="241">
        <v>0.1412532168684173</v>
      </c>
      <c r="H82" s="241">
        <v>0.3651974853463259</v>
      </c>
      <c r="I82" s="241">
        <v>-0.94230494450444358</v>
      </c>
      <c r="J82" s="241">
        <v>1.317856662870737E-2</v>
      </c>
      <c r="K82" s="241">
        <v>0.11479793825982838</v>
      </c>
    </row>
    <row r="83" spans="2:11">
      <c r="B83" s="241">
        <v>7.6999999999999999E-2</v>
      </c>
      <c r="C83" s="241">
        <v>0.54533298792781237</v>
      </c>
      <c r="D83" s="241">
        <v>0.54499234413672026</v>
      </c>
      <c r="E83" s="241">
        <v>-0.21265251163831694</v>
      </c>
      <c r="F83" s="241">
        <v>0.57453972866886371</v>
      </c>
      <c r="G83" s="241">
        <v>0.14538100911049162</v>
      </c>
      <c r="H83" s="241">
        <v>0.37214784894070363</v>
      </c>
      <c r="I83" s="241">
        <v>-0.96974140714627444</v>
      </c>
      <c r="J83" s="241">
        <v>1.3637844113850011E-2</v>
      </c>
      <c r="K83" s="241">
        <v>0.11678118047806338</v>
      </c>
    </row>
    <row r="84" spans="2:11">
      <c r="B84" s="241">
        <v>7.8E-2</v>
      </c>
      <c r="C84" s="241">
        <v>0.55028929564453399</v>
      </c>
      <c r="D84" s="241">
        <v>0.55288881999001604</v>
      </c>
      <c r="E84" s="241">
        <v>-0.21952191901176882</v>
      </c>
      <c r="F84" s="241">
        <v>0.58491465927767694</v>
      </c>
      <c r="G84" s="241">
        <v>0.149508801352566</v>
      </c>
      <c r="H84" s="241">
        <v>0.37909821253508136</v>
      </c>
      <c r="I84" s="241">
        <v>-0.9971778697881053</v>
      </c>
      <c r="J84" s="241">
        <v>1.4105545253064561E-2</v>
      </c>
      <c r="K84" s="241">
        <v>0.11876676830268879</v>
      </c>
    </row>
    <row r="85" spans="2:11">
      <c r="B85" s="241">
        <v>7.9000000000000001E-2</v>
      </c>
      <c r="C85" s="241">
        <v>0.55524560336125561</v>
      </c>
      <c r="D85" s="241">
        <v>0.56078529584331183</v>
      </c>
      <c r="E85" s="241">
        <v>-0.22639132638522069</v>
      </c>
      <c r="F85" s="241">
        <v>0.59528958988649006</v>
      </c>
      <c r="G85" s="241">
        <v>0.15363659359464038</v>
      </c>
      <c r="H85" s="241">
        <v>0.38604857612945909</v>
      </c>
      <c r="I85" s="241">
        <v>-1.0246143324299362</v>
      </c>
      <c r="J85" s="241">
        <v>1.4581670046351025E-2</v>
      </c>
      <c r="K85" s="241">
        <v>0.12075458602616725</v>
      </c>
    </row>
    <row r="86" spans="2:11">
      <c r="B86" s="241">
        <v>0.08</v>
      </c>
      <c r="C86" s="241">
        <v>0.56020191107797723</v>
      </c>
      <c r="D86" s="241">
        <v>0.5686817716966075</v>
      </c>
      <c r="E86" s="241">
        <v>-0.23326073375867246</v>
      </c>
      <c r="F86" s="241">
        <v>0.60566452049530328</v>
      </c>
      <c r="G86" s="241">
        <v>0.15776438583671476</v>
      </c>
      <c r="H86" s="241">
        <v>0.39299893972383682</v>
      </c>
      <c r="I86" s="241">
        <v>-1.052050795071767</v>
      </c>
      <c r="J86" s="241">
        <v>1.5066218493709396E-2</v>
      </c>
      <c r="K86" s="241">
        <v>0.12274452531053838</v>
      </c>
    </row>
    <row r="87" spans="2:11">
      <c r="B87" s="241">
        <v>8.1000000000000003E-2</v>
      </c>
      <c r="C87" s="241">
        <v>0.56515821879469885</v>
      </c>
      <c r="D87" s="241">
        <v>0.57657824754990328</v>
      </c>
      <c r="E87" s="241">
        <v>-0.24013014113212433</v>
      </c>
      <c r="F87" s="241">
        <v>0.6160394511041164</v>
      </c>
      <c r="G87" s="241">
        <v>0.16189217807878908</v>
      </c>
      <c r="H87" s="241">
        <v>0.39994930331821454</v>
      </c>
      <c r="I87" s="241">
        <v>-1.0794872577135979</v>
      </c>
      <c r="J87" s="241">
        <v>1.5559190595139678E-2</v>
      </c>
      <c r="K87" s="241">
        <v>0.1247364846191349</v>
      </c>
    </row>
    <row r="88" spans="2:11">
      <c r="B88" s="241">
        <v>8.2000000000000003E-2</v>
      </c>
      <c r="C88" s="241">
        <v>0.57011452651142047</v>
      </c>
      <c r="D88" s="241">
        <v>0.58447472340319906</v>
      </c>
      <c r="E88" s="241">
        <v>-0.24699954850557609</v>
      </c>
      <c r="F88" s="241">
        <v>0.62641438171292962</v>
      </c>
      <c r="G88" s="241">
        <v>0.16601997032086346</v>
      </c>
      <c r="H88" s="241">
        <v>0.40689966691259227</v>
      </c>
      <c r="I88" s="241">
        <v>-1.1069237203554287</v>
      </c>
      <c r="J88" s="241">
        <v>1.6060586350641868E-2</v>
      </c>
      <c r="K88" s="241">
        <v>0.12673036869922641</v>
      </c>
    </row>
    <row r="89" spans="2:11">
      <c r="B89" s="241">
        <v>8.3000000000000004E-2</v>
      </c>
      <c r="C89" s="241">
        <v>0.5750708342281422</v>
      </c>
      <c r="D89" s="241">
        <v>0.59237119925649473</v>
      </c>
      <c r="E89" s="241">
        <v>-0.25386895587902797</v>
      </c>
      <c r="F89" s="241">
        <v>0.63678931232174274</v>
      </c>
      <c r="G89" s="241">
        <v>0.17014776256293784</v>
      </c>
      <c r="H89" s="241">
        <v>0.41385003050697</v>
      </c>
      <c r="I89" s="241">
        <v>-1.1343601829972596</v>
      </c>
      <c r="J89" s="241">
        <v>1.657040576021597E-2</v>
      </c>
      <c r="K89" s="241">
        <v>0.12872608811043693</v>
      </c>
    </row>
    <row r="90" spans="2:11">
      <c r="B90" s="241">
        <v>8.4000000000000005E-2</v>
      </c>
      <c r="C90" s="241">
        <v>0.58002714194486382</v>
      </c>
      <c r="D90" s="241">
        <v>0.60026767510979051</v>
      </c>
      <c r="E90" s="241">
        <v>-0.26073836325247984</v>
      </c>
      <c r="F90" s="241">
        <v>0.64716424293055597</v>
      </c>
      <c r="G90" s="241">
        <v>0.17427555480501222</v>
      </c>
      <c r="H90" s="241">
        <v>0.42080039410134773</v>
      </c>
      <c r="I90" s="241">
        <v>-1.1617966456390905</v>
      </c>
      <c r="J90" s="241">
        <v>1.7088648823861984E-2</v>
      </c>
      <c r="K90" s="241">
        <v>0.13072355879435804</v>
      </c>
    </row>
    <row r="91" spans="2:11">
      <c r="B91" s="241">
        <v>8.5000000000000006E-2</v>
      </c>
      <c r="C91" s="241">
        <v>0.58498344966158544</v>
      </c>
      <c r="D91" s="241">
        <v>0.60816415096308629</v>
      </c>
      <c r="E91" s="241">
        <v>-0.26760777062593161</v>
      </c>
      <c r="F91" s="241">
        <v>0.65753917353936908</v>
      </c>
      <c r="G91" s="241">
        <v>0.17840334704708655</v>
      </c>
      <c r="H91" s="241">
        <v>0.42775075769572546</v>
      </c>
      <c r="I91" s="241">
        <v>-1.1892331082809209</v>
      </c>
      <c r="J91" s="241">
        <v>1.7615315541579909E-2</v>
      </c>
      <c r="K91" s="241">
        <v>0.13272270168128703</v>
      </c>
    </row>
    <row r="92" spans="2:11">
      <c r="B92" s="241">
        <v>8.5999999999999993E-2</v>
      </c>
      <c r="C92" s="241">
        <v>0.58993975737830695</v>
      </c>
      <c r="D92" s="241">
        <v>0.61606062681638196</v>
      </c>
      <c r="E92" s="241">
        <v>-0.27447717799938337</v>
      </c>
      <c r="F92" s="241">
        <v>0.6679141041481822</v>
      </c>
      <c r="G92" s="241">
        <v>0.18253113928916087</v>
      </c>
      <c r="H92" s="241">
        <v>0.43470112129010308</v>
      </c>
      <c r="I92" s="241">
        <v>-1.2166695709227517</v>
      </c>
      <c r="J92" s="241">
        <v>1.8150405913369735E-2</v>
      </c>
      <c r="K92" s="241">
        <v>0.13472344233046354</v>
      </c>
    </row>
    <row r="93" spans="2:11">
      <c r="B93" s="241">
        <v>8.6999999999999994E-2</v>
      </c>
      <c r="C93" s="241">
        <v>0.59489606509502857</v>
      </c>
      <c r="D93" s="241">
        <v>0.62395710266967763</v>
      </c>
      <c r="E93" s="241">
        <v>-0.28134658537283525</v>
      </c>
      <c r="F93" s="241">
        <v>0.67828903475699531</v>
      </c>
      <c r="G93" s="241">
        <v>0.18665893153123525</v>
      </c>
      <c r="H93" s="241">
        <v>0.4416514848844808</v>
      </c>
      <c r="I93" s="241">
        <v>-1.2441060335645822</v>
      </c>
      <c r="J93" s="241">
        <v>1.8693919939231477E-2</v>
      </c>
      <c r="K93" s="241">
        <v>0.1367257106005724</v>
      </c>
    </row>
    <row r="94" spans="2:11">
      <c r="B94" s="241">
        <v>8.7999999999999995E-2</v>
      </c>
      <c r="C94" s="241">
        <v>0.5998523728117503</v>
      </c>
      <c r="D94" s="241">
        <v>0.63185357852297341</v>
      </c>
      <c r="E94" s="241">
        <v>-0.28821599274628701</v>
      </c>
      <c r="F94" s="241">
        <v>0.68866396536580854</v>
      </c>
      <c r="G94" s="241">
        <v>0.19078672377330957</v>
      </c>
      <c r="H94" s="241">
        <v>0.44860184847885853</v>
      </c>
      <c r="I94" s="241">
        <v>-1.271542496206413</v>
      </c>
      <c r="J94" s="241">
        <v>1.9245857619165127E-2</v>
      </c>
      <c r="K94" s="241">
        <v>0.13872944034762458</v>
      </c>
    </row>
    <row r="95" spans="2:11">
      <c r="B95" s="241">
        <v>8.8999999999999996E-2</v>
      </c>
      <c r="C95" s="241">
        <v>0.60480868052847192</v>
      </c>
      <c r="D95" s="241">
        <v>0.63975005437626919</v>
      </c>
      <c r="E95" s="241">
        <v>-0.29508540011973888</v>
      </c>
      <c r="F95" s="241">
        <v>0.69903889597462165</v>
      </c>
      <c r="G95" s="241">
        <v>0.19491451601538395</v>
      </c>
      <c r="H95" s="241">
        <v>0.45555221207323626</v>
      </c>
      <c r="I95" s="241">
        <v>-1.2989789588482439</v>
      </c>
      <c r="J95" s="241">
        <v>1.9806218953170692E-2</v>
      </c>
      <c r="K95" s="241">
        <v>0.14073456914763582</v>
      </c>
    </row>
    <row r="96" spans="2:11">
      <c r="B96" s="241">
        <v>0.09</v>
      </c>
      <c r="C96" s="241">
        <v>0.60976498824519354</v>
      </c>
      <c r="D96" s="241">
        <v>0.64764653022956487</v>
      </c>
      <c r="E96" s="241">
        <v>-0.30195480749319076</v>
      </c>
      <c r="F96" s="241">
        <v>0.70941382658343488</v>
      </c>
      <c r="G96" s="241">
        <v>0.19904230825745833</v>
      </c>
      <c r="H96" s="241">
        <v>0.46250257566761399</v>
      </c>
      <c r="I96" s="241">
        <v>-1.3264154214900747</v>
      </c>
      <c r="J96" s="241">
        <v>2.0375003941248169E-2</v>
      </c>
      <c r="K96" s="241">
        <v>0.1427410380417915</v>
      </c>
    </row>
    <row r="97" spans="2:11">
      <c r="B97" s="241">
        <v>9.0999999999999998E-2</v>
      </c>
      <c r="C97" s="241">
        <v>0.61472129596191516</v>
      </c>
      <c r="D97" s="241">
        <v>0.65554300608286065</v>
      </c>
      <c r="E97" s="241">
        <v>-0.30882421486664252</v>
      </c>
      <c r="F97" s="241">
        <v>0.719788757192248</v>
      </c>
      <c r="G97" s="241">
        <v>0.20317010049953271</v>
      </c>
      <c r="H97" s="241">
        <v>0.46945293926199172</v>
      </c>
      <c r="I97" s="241">
        <v>-1.3538518841319056</v>
      </c>
      <c r="J97" s="241">
        <v>2.0952212583397554E-2</v>
      </c>
      <c r="K97" s="241">
        <v>0.14474879130202625</v>
      </c>
    </row>
    <row r="98" spans="2:11">
      <c r="B98" s="241">
        <v>9.1999999999999998E-2</v>
      </c>
      <c r="C98" s="241">
        <v>0.61967760367863689</v>
      </c>
      <c r="D98" s="241">
        <v>0.66343948193615643</v>
      </c>
      <c r="E98" s="241">
        <v>-0.3156936222400944</v>
      </c>
      <c r="F98" s="241">
        <v>0.73016368780106122</v>
      </c>
      <c r="G98" s="241">
        <v>0.20729789274160704</v>
      </c>
      <c r="H98" s="241">
        <v>0.47640330285636945</v>
      </c>
      <c r="I98" s="241">
        <v>-1.3812883467737365</v>
      </c>
      <c r="J98" s="241">
        <v>2.1537844879618847E-2</v>
      </c>
      <c r="K98" s="241">
        <v>0.14675777621515954</v>
      </c>
    </row>
    <row r="99" spans="2:11">
      <c r="B99" s="241">
        <v>9.2999999999999999E-2</v>
      </c>
      <c r="C99" s="241">
        <v>0.62463391139535851</v>
      </c>
      <c r="D99" s="241">
        <v>0.6713359577894521</v>
      </c>
      <c r="E99" s="241">
        <v>-0.32256302961354627</v>
      </c>
      <c r="F99" s="241">
        <v>0.74053861840987434</v>
      </c>
      <c r="G99" s="241">
        <v>0.21142568498368142</v>
      </c>
      <c r="H99" s="241">
        <v>0.48335366645074718</v>
      </c>
      <c r="I99" s="241">
        <v>-1.4087248094155673</v>
      </c>
      <c r="J99" s="241">
        <v>2.2131900829912052E-2</v>
      </c>
      <c r="K99" s="241">
        <v>0.14876794288391587</v>
      </c>
    </row>
    <row r="100" spans="2:11">
      <c r="B100" s="241">
        <v>9.4E-2</v>
      </c>
      <c r="C100" s="241">
        <v>0.62959021911208013</v>
      </c>
      <c r="D100" s="241">
        <v>0.67923243364274788</v>
      </c>
      <c r="E100" s="241">
        <v>-0.32943243698699803</v>
      </c>
      <c r="F100" s="241">
        <v>0.75091354901868756</v>
      </c>
      <c r="G100" s="241">
        <v>0.2155534772257558</v>
      </c>
      <c r="H100" s="241">
        <v>0.49030403004512491</v>
      </c>
      <c r="I100" s="241">
        <v>-1.4361612720573982</v>
      </c>
      <c r="J100" s="241">
        <v>2.2734380434277168E-2</v>
      </c>
      <c r="K100" s="241">
        <v>0.15077924404332702</v>
      </c>
    </row>
    <row r="101" spans="2:11">
      <c r="B101" s="241">
        <v>9.5000000000000001E-2</v>
      </c>
      <c r="C101" s="241">
        <v>0.63454652682880175</v>
      </c>
      <c r="D101" s="241">
        <v>0.68712890949604366</v>
      </c>
      <c r="E101" s="241">
        <v>-0.33630184436044991</v>
      </c>
      <c r="F101" s="241">
        <v>0.76128847962750068</v>
      </c>
      <c r="G101" s="241">
        <v>0.21968126946783018</v>
      </c>
      <c r="H101" s="241">
        <v>0.49725439363950263</v>
      </c>
      <c r="I101" s="241">
        <v>-1.463597734699229</v>
      </c>
      <c r="J101" s="241">
        <v>2.3345283692714193E-2</v>
      </c>
      <c r="K101" s="241">
        <v>0.15279163489116213</v>
      </c>
    </row>
    <row r="102" spans="2:11">
      <c r="B102" s="241">
        <v>9.6000000000000002E-2</v>
      </c>
      <c r="C102" s="241">
        <v>0.63950283454552337</v>
      </c>
      <c r="D102" s="241">
        <v>0.69502538534933944</v>
      </c>
      <c r="E102" s="241">
        <v>-0.34317125173390167</v>
      </c>
      <c r="F102" s="241">
        <v>0.77166341023631391</v>
      </c>
      <c r="G102" s="241">
        <v>0.2238090617099045</v>
      </c>
      <c r="H102" s="241">
        <v>0.50420475723388036</v>
      </c>
      <c r="I102" s="241">
        <v>-1.4910341973410599</v>
      </c>
      <c r="J102" s="241">
        <v>2.3964610605223133E-2</v>
      </c>
      <c r="K102" s="241">
        <v>0.15480507293116441</v>
      </c>
    </row>
    <row r="103" spans="2:11">
      <c r="B103" s="241">
        <v>9.7000000000000003E-2</v>
      </c>
      <c r="C103" s="241">
        <v>0.64445914226224499</v>
      </c>
      <c r="D103" s="241">
        <v>0.70292186120263511</v>
      </c>
      <c r="E103" s="241">
        <v>-0.35004065910735355</v>
      </c>
      <c r="F103" s="241">
        <v>0.78203834084512713</v>
      </c>
      <c r="G103" s="241">
        <v>0.22793685395197888</v>
      </c>
      <c r="H103" s="241">
        <v>0.51115512082825809</v>
      </c>
      <c r="I103" s="241">
        <v>-1.5184706599828903</v>
      </c>
      <c r="J103" s="241">
        <v>2.459236117180397E-2</v>
      </c>
      <c r="K103" s="241">
        <v>0.15681951782799222</v>
      </c>
    </row>
    <row r="104" spans="2:11">
      <c r="B104" s="241">
        <v>9.8000000000000004E-2</v>
      </c>
      <c r="C104" s="241">
        <v>0.64941544997896661</v>
      </c>
      <c r="D104" s="241">
        <v>0.71081833705593089</v>
      </c>
      <c r="E104" s="241">
        <v>-0.35691006648080542</v>
      </c>
      <c r="F104" s="241">
        <v>0.79241327145394036</v>
      </c>
      <c r="G104" s="241">
        <v>0.23206464619405326</v>
      </c>
      <c r="H104" s="241">
        <v>0.51810548442263582</v>
      </c>
      <c r="I104" s="241">
        <v>-1.5459071226247212</v>
      </c>
      <c r="J104" s="241">
        <v>2.522853539245673E-2</v>
      </c>
      <c r="K104" s="241">
        <v>0.1588349312728681</v>
      </c>
    </row>
    <row r="105" spans="2:11">
      <c r="B105" s="241">
        <v>9.9000000000000005E-2</v>
      </c>
      <c r="C105" s="241">
        <v>0.65437175769568823</v>
      </c>
      <c r="D105" s="241">
        <v>0.71871481290922667</v>
      </c>
      <c r="E105" s="241">
        <v>-0.36377947385425718</v>
      </c>
      <c r="F105" s="241">
        <v>0.80278820206275336</v>
      </c>
      <c r="G105" s="241">
        <v>0.23619243843612764</v>
      </c>
      <c r="H105" s="241">
        <v>0.52505584801701355</v>
      </c>
      <c r="I105" s="241">
        <v>-1.573343585266552</v>
      </c>
      <c r="J105" s="241">
        <v>2.5873133267181395E-2</v>
      </c>
      <c r="K105" s="241">
        <v>0.16085127685903333</v>
      </c>
    </row>
    <row r="106" spans="2:11">
      <c r="B106" s="241">
        <v>0.1</v>
      </c>
      <c r="C106" s="241">
        <v>0.65932806541240985</v>
      </c>
      <c r="D106" s="241">
        <v>0.72661128876252234</v>
      </c>
      <c r="E106" s="241">
        <v>-0.37064888122770906</v>
      </c>
      <c r="F106" s="241">
        <v>0.81316313267156659</v>
      </c>
      <c r="G106" s="241">
        <v>0.24032023067820196</v>
      </c>
      <c r="H106" s="241">
        <v>0.53200621161139128</v>
      </c>
      <c r="I106" s="241">
        <v>-1.6007800479083829</v>
      </c>
      <c r="J106" s="241">
        <v>2.6526154795977967E-2</v>
      </c>
      <c r="K106" s="241">
        <v>0.16286851996619225</v>
      </c>
    </row>
    <row r="107" spans="2:11">
      <c r="B107" s="241">
        <v>0.10100000000000001</v>
      </c>
      <c r="C107" s="241">
        <v>0.66428437312913147</v>
      </c>
      <c r="D107" s="241">
        <v>0.73450776461581813</v>
      </c>
      <c r="E107" s="241">
        <v>-0.37751828860116093</v>
      </c>
      <c r="F107" s="241">
        <v>0.82353806328037982</v>
      </c>
      <c r="G107" s="241">
        <v>0.24444802292027634</v>
      </c>
      <c r="H107" s="241">
        <v>0.53895657520576901</v>
      </c>
      <c r="I107" s="241">
        <v>-1.6282165105502138</v>
      </c>
      <c r="J107" s="241">
        <v>2.7187599978846455E-2</v>
      </c>
      <c r="K107" s="241">
        <v>0.16488662765320436</v>
      </c>
    </row>
    <row r="108" spans="2:11">
      <c r="B108" s="241">
        <v>0.10199999999999999</v>
      </c>
      <c r="C108" s="241">
        <v>0.66924068084585309</v>
      </c>
      <c r="D108" s="241">
        <v>0.7424042404691138</v>
      </c>
      <c r="E108" s="241">
        <v>-0.38438769597461259</v>
      </c>
      <c r="F108" s="241">
        <v>0.83391299388919282</v>
      </c>
      <c r="G108" s="241">
        <v>0.24857581516235067</v>
      </c>
      <c r="H108" s="241">
        <v>0.54590693880014673</v>
      </c>
      <c r="I108" s="241">
        <v>-1.6556529731920442</v>
      </c>
      <c r="J108" s="241">
        <v>2.7857468815786848E-2</v>
      </c>
      <c r="K108" s="241">
        <v>0.16690556855835231</v>
      </c>
    </row>
    <row r="109" spans="2:11">
      <c r="B109" s="241">
        <v>0.10299999999999999</v>
      </c>
      <c r="C109" s="241">
        <v>0.67419698856257471</v>
      </c>
      <c r="D109" s="241">
        <v>0.75030071632240958</v>
      </c>
      <c r="E109" s="241">
        <v>-0.39125710334806446</v>
      </c>
      <c r="F109" s="241">
        <v>0.84428792449800605</v>
      </c>
      <c r="G109" s="241">
        <v>0.25270360740442505</v>
      </c>
      <c r="H109" s="241">
        <v>0.55285730239452446</v>
      </c>
      <c r="I109" s="241">
        <v>-1.683089435833875</v>
      </c>
      <c r="J109" s="241">
        <v>2.8535761306799155E-2</v>
      </c>
      <c r="K109" s="241">
        <v>0.16892531280657483</v>
      </c>
    </row>
    <row r="110" spans="2:11">
      <c r="B110" s="241">
        <v>0.104</v>
      </c>
      <c r="C110" s="241">
        <v>0.67915329627929633</v>
      </c>
      <c r="D110" s="241">
        <v>0.75819719217570525</v>
      </c>
      <c r="E110" s="241">
        <v>-0.39812651072151634</v>
      </c>
      <c r="F110" s="241">
        <v>0.85466285510681905</v>
      </c>
      <c r="G110" s="241">
        <v>0.25683139964649937</v>
      </c>
      <c r="H110" s="241">
        <v>0.55980766598890219</v>
      </c>
      <c r="I110" s="241">
        <v>-1.7105258984757059</v>
      </c>
      <c r="J110" s="241">
        <v>2.9222477451883371E-2</v>
      </c>
      <c r="K110" s="241">
        <v>0.17094583192310764</v>
      </c>
    </row>
    <row r="111" spans="2:11">
      <c r="B111" s="241">
        <v>0.105</v>
      </c>
      <c r="C111" s="241">
        <v>0.68410960399601795</v>
      </c>
      <c r="D111" s="241">
        <v>0.76609366802900103</v>
      </c>
      <c r="E111" s="241">
        <v>-0.4049959180949681</v>
      </c>
      <c r="F111" s="241">
        <v>0.86503778571563228</v>
      </c>
      <c r="G111" s="241">
        <v>0.26095919188857375</v>
      </c>
      <c r="H111" s="241">
        <v>0.56675802958327992</v>
      </c>
      <c r="I111" s="241">
        <v>-1.7379623611175368</v>
      </c>
      <c r="J111" s="241">
        <v>2.9917617251039506E-2</v>
      </c>
      <c r="K111" s="241">
        <v>0.17296709875302732</v>
      </c>
    </row>
    <row r="112" spans="2:11">
      <c r="B112" s="241">
        <v>0.106</v>
      </c>
      <c r="C112" s="241">
        <v>0.68906591171273956</v>
      </c>
      <c r="D112" s="241">
        <v>0.77399014388229681</v>
      </c>
      <c r="E112" s="241">
        <v>-0.41186532546841997</v>
      </c>
      <c r="F112" s="241">
        <v>0.87541271632444551</v>
      </c>
      <c r="G112" s="241">
        <v>0.26508698413064813</v>
      </c>
      <c r="H112" s="241">
        <v>0.57370839317765765</v>
      </c>
      <c r="I112" s="241">
        <v>-1.7653988237593676</v>
      </c>
      <c r="J112" s="241">
        <v>3.0621180704267534E-2</v>
      </c>
      <c r="K112" s="241">
        <v>0.17498908738623542</v>
      </c>
    </row>
    <row r="113" spans="2:11">
      <c r="B113" s="241">
        <v>0.107</v>
      </c>
      <c r="C113" s="241">
        <v>0.69402221942946118</v>
      </c>
      <c r="D113" s="241">
        <v>0.78188661973559248</v>
      </c>
      <c r="E113" s="241">
        <v>-0.41873473284187185</v>
      </c>
      <c r="F113" s="241">
        <v>0.88578764693325873</v>
      </c>
      <c r="G113" s="241">
        <v>0.26921477637272251</v>
      </c>
      <c r="H113" s="241">
        <v>0.58065875677203538</v>
      </c>
      <c r="I113" s="241">
        <v>-1.7928352864011985</v>
      </c>
      <c r="J113" s="241">
        <v>3.1333167811567482E-2</v>
      </c>
      <c r="K113" s="241">
        <v>0.17701177308746296</v>
      </c>
    </row>
    <row r="114" spans="2:11">
      <c r="B114" s="241">
        <v>0.108</v>
      </c>
      <c r="C114" s="241">
        <v>0.69897852714618292</v>
      </c>
      <c r="D114" s="241">
        <v>0.78978309558888826</v>
      </c>
      <c r="E114" s="241">
        <v>-0.42560414021532361</v>
      </c>
      <c r="F114" s="241">
        <v>0.89616257754207196</v>
      </c>
      <c r="G114" s="241">
        <v>0.27334256861479683</v>
      </c>
      <c r="H114" s="241">
        <v>0.58760912036641311</v>
      </c>
      <c r="I114" s="241">
        <v>-1.8202717490430294</v>
      </c>
      <c r="J114" s="241">
        <v>3.2053578572939348E-2</v>
      </c>
      <c r="K114" s="241">
        <v>0.17903513223090978</v>
      </c>
    </row>
    <row r="115" spans="2:11">
      <c r="B115" s="241">
        <v>0.109</v>
      </c>
      <c r="C115" s="241">
        <v>0.70393483486290453</v>
      </c>
      <c r="D115" s="241">
        <v>0.79767957144218404</v>
      </c>
      <c r="E115" s="241">
        <v>-0.43247354758877549</v>
      </c>
      <c r="F115" s="241">
        <v>0.90653750815088496</v>
      </c>
      <c r="G115" s="241">
        <v>0.27747036085687121</v>
      </c>
      <c r="H115" s="241">
        <v>0.59455948396079084</v>
      </c>
      <c r="I115" s="241">
        <v>-1.8477082116848598</v>
      </c>
      <c r="J115" s="241">
        <v>3.2782412988383108E-2</v>
      </c>
      <c r="K115" s="241">
        <v>0.18105914223916755</v>
      </c>
    </row>
    <row r="116" spans="2:11">
      <c r="B116" s="241">
        <v>0.11</v>
      </c>
      <c r="C116" s="241">
        <v>0.70889114257962615</v>
      </c>
      <c r="D116" s="241">
        <v>0.80557604729547971</v>
      </c>
      <c r="E116" s="241">
        <v>-0.43934295496222725</v>
      </c>
      <c r="F116" s="241">
        <v>0.91691243875969819</v>
      </c>
      <c r="G116" s="241">
        <v>0.28159815309894559</v>
      </c>
      <c r="H116" s="241">
        <v>0.60150984755516856</v>
      </c>
      <c r="I116" s="241">
        <v>-1.8751446743266906</v>
      </c>
      <c r="J116" s="241">
        <v>3.3519671057898791E-2</v>
      </c>
      <c r="K116" s="241">
        <v>0.18308378152610566</v>
      </c>
    </row>
    <row r="117" spans="2:11">
      <c r="B117" s="241">
        <v>0.111</v>
      </c>
      <c r="C117" s="241">
        <v>0.71384745029634777</v>
      </c>
      <c r="D117" s="241">
        <v>0.81347252314877549</v>
      </c>
      <c r="E117" s="241">
        <v>-0.44621236233567912</v>
      </c>
      <c r="F117" s="241">
        <v>0.92728736936851142</v>
      </c>
      <c r="G117" s="241">
        <v>0.28572594534101997</v>
      </c>
      <c r="H117" s="241">
        <v>0.60846021114954629</v>
      </c>
      <c r="I117" s="241">
        <v>-1.9025811369685215</v>
      </c>
      <c r="J117" s="241">
        <v>3.4265352781486381E-2</v>
      </c>
      <c r="K117" s="241">
        <v>0.18510902944342392</v>
      </c>
    </row>
    <row r="118" spans="2:11">
      <c r="B118" s="241">
        <v>0.112</v>
      </c>
      <c r="C118" s="241">
        <v>0.71880375801306939</v>
      </c>
      <c r="D118" s="241">
        <v>0.82136899900207128</v>
      </c>
      <c r="E118" s="241">
        <v>-0.453081769709131</v>
      </c>
      <c r="F118" s="241">
        <v>0.93766229997732464</v>
      </c>
      <c r="G118" s="241">
        <v>0.2898537375830943</v>
      </c>
      <c r="H118" s="241">
        <v>0.61541057474392402</v>
      </c>
      <c r="I118" s="241">
        <v>-1.9300175996103524</v>
      </c>
      <c r="J118" s="241">
        <v>3.501945815914588E-2</v>
      </c>
      <c r="K118" s="241">
        <v>0.18713486623060355</v>
      </c>
    </row>
    <row r="119" spans="2:11">
      <c r="B119" s="241">
        <v>0.113</v>
      </c>
      <c r="C119" s="241">
        <v>0.72376006572979101</v>
      </c>
      <c r="D119" s="241">
        <v>0.82926547485536706</v>
      </c>
      <c r="E119" s="241">
        <v>-0.45995117708258276</v>
      </c>
      <c r="F119" s="241">
        <v>0.94803723058613765</v>
      </c>
      <c r="G119" s="241">
        <v>0.29398152982516867</v>
      </c>
      <c r="H119" s="241">
        <v>0.62236093833830175</v>
      </c>
      <c r="I119" s="241">
        <v>-1.9574540622521832</v>
      </c>
      <c r="J119" s="241">
        <v>3.5781987190877287E-2</v>
      </c>
      <c r="K119" s="241">
        <v>0.18916127296800814</v>
      </c>
    </row>
    <row r="120" spans="2:11">
      <c r="B120" s="241">
        <v>0.114</v>
      </c>
      <c r="C120" s="241">
        <v>0.72871637344651263</v>
      </c>
      <c r="D120" s="241">
        <v>0.83716195070866273</v>
      </c>
      <c r="E120" s="241">
        <v>-0.46682058445603464</v>
      </c>
      <c r="F120" s="241">
        <v>0.95841216119495087</v>
      </c>
      <c r="G120" s="241">
        <v>0.29810932206724305</v>
      </c>
      <c r="H120" s="241">
        <v>0.62931130193267948</v>
      </c>
      <c r="I120" s="241">
        <v>-1.9848905248940141</v>
      </c>
      <c r="J120" s="241">
        <v>3.655293987668061E-2</v>
      </c>
      <c r="K120" s="241">
        <v>0.1911882315329074</v>
      </c>
    </row>
    <row r="121" spans="2:11">
      <c r="B121" s="241">
        <v>0.115</v>
      </c>
      <c r="C121" s="241">
        <v>0.73367268116323425</v>
      </c>
      <c r="D121" s="241">
        <v>0.84505842656195851</v>
      </c>
      <c r="E121" s="241">
        <v>-0.47368999182948651</v>
      </c>
      <c r="F121" s="241">
        <v>0.9687870918037641</v>
      </c>
      <c r="G121" s="241">
        <v>0.30223711430931743</v>
      </c>
      <c r="H121" s="241">
        <v>0.63626166552705721</v>
      </c>
      <c r="I121" s="241">
        <v>-2.0123269875358449</v>
      </c>
      <c r="J121" s="241">
        <v>3.7332316216555833E-2</v>
      </c>
      <c r="K121" s="241">
        <v>0.19321572455821456</v>
      </c>
    </row>
    <row r="122" spans="2:11">
      <c r="B122" s="241">
        <v>0.11600000000000001</v>
      </c>
      <c r="C122" s="241">
        <v>0.73862898887995598</v>
      </c>
      <c r="D122" s="241">
        <v>0.85295490241525429</v>
      </c>
      <c r="E122" s="241">
        <v>-0.48055939920293828</v>
      </c>
      <c r="F122" s="241">
        <v>0.97916202241257733</v>
      </c>
      <c r="G122" s="241">
        <v>0.30636490655139176</v>
      </c>
      <c r="H122" s="241">
        <v>0.64321202912143494</v>
      </c>
      <c r="I122" s="241">
        <v>-2.0397634501776758</v>
      </c>
      <c r="J122" s="241">
        <v>3.8120116210502979E-2</v>
      </c>
      <c r="K122" s="241">
        <v>0.19524373539374568</v>
      </c>
    </row>
    <row r="123" spans="2:11">
      <c r="B123" s="241">
        <v>0.11700000000000001</v>
      </c>
      <c r="C123" s="241">
        <v>0.7435852965966776</v>
      </c>
      <c r="D123" s="241">
        <v>0.86085137826854996</v>
      </c>
      <c r="E123" s="241">
        <v>-0.48742880657639015</v>
      </c>
      <c r="F123" s="241">
        <v>0.98953695302139033</v>
      </c>
      <c r="G123" s="241">
        <v>0.31049269879346614</v>
      </c>
      <c r="H123" s="241">
        <v>0.65016239271581266</v>
      </c>
      <c r="I123" s="241">
        <v>-2.0671999128195067</v>
      </c>
      <c r="J123" s="241">
        <v>3.8916339858522025E-2</v>
      </c>
      <c r="K123" s="241">
        <v>0.1972722480698236</v>
      </c>
    </row>
    <row r="124" spans="2:11">
      <c r="B124" s="241">
        <v>0.11799999999999999</v>
      </c>
      <c r="C124" s="241">
        <v>0.74854160431339911</v>
      </c>
      <c r="D124" s="241">
        <v>0.86874785412184563</v>
      </c>
      <c r="E124" s="241">
        <v>-0.49429821394984191</v>
      </c>
      <c r="F124" s="241">
        <v>0.99991188363020356</v>
      </c>
      <c r="G124" s="241">
        <v>0.31462049103554046</v>
      </c>
      <c r="H124" s="241">
        <v>0.65711275631019028</v>
      </c>
      <c r="I124" s="241">
        <v>-2.0946363754613371</v>
      </c>
      <c r="J124" s="241">
        <v>3.9720987160612981E-2</v>
      </c>
      <c r="K124" s="241">
        <v>0.199301247263064</v>
      </c>
    </row>
    <row r="125" spans="2:11">
      <c r="B125" s="241">
        <v>0.11899999999999999</v>
      </c>
      <c r="C125" s="241">
        <v>0.75349791203012073</v>
      </c>
      <c r="D125" s="241">
        <v>0.87664432997514141</v>
      </c>
      <c r="E125" s="241">
        <v>-0.50116762132329362</v>
      </c>
      <c r="F125" s="241">
        <v>1.0102868142390165</v>
      </c>
      <c r="G125" s="241">
        <v>0.31874828327761484</v>
      </c>
      <c r="H125" s="241">
        <v>0.66406311990456801</v>
      </c>
      <c r="I125" s="241">
        <v>-2.1220728381031679</v>
      </c>
      <c r="J125" s="241">
        <v>4.0534058116775851E-2</v>
      </c>
      <c r="K125" s="241">
        <v>0.20133071826419299</v>
      </c>
    </row>
    <row r="126" spans="2:11">
      <c r="B126" s="241">
        <v>0.12</v>
      </c>
      <c r="C126" s="241">
        <v>0.75845421974684235</v>
      </c>
      <c r="D126" s="241">
        <v>0.88454080582843708</v>
      </c>
      <c r="E126" s="241">
        <v>-0.5080370286967455</v>
      </c>
      <c r="F126" s="241">
        <v>1.0206617448478297</v>
      </c>
      <c r="G126" s="241">
        <v>0.32287607551968917</v>
      </c>
      <c r="H126" s="241">
        <v>0.67101348349894574</v>
      </c>
      <c r="I126" s="241">
        <v>-2.1495093007449984</v>
      </c>
      <c r="J126" s="241">
        <v>4.1355552727010629E-2</v>
      </c>
      <c r="K126" s="241">
        <v>0.20336064694775788</v>
      </c>
    </row>
    <row r="127" spans="2:11">
      <c r="B127" s="241">
        <v>0.121</v>
      </c>
      <c r="C127" s="241">
        <v>0.76341052746356408</v>
      </c>
      <c r="D127" s="241">
        <v>0.89243728168173286</v>
      </c>
      <c r="E127" s="241">
        <v>-0.51490643607019737</v>
      </c>
      <c r="F127" s="241">
        <v>1.0310366754566429</v>
      </c>
      <c r="G127" s="241">
        <v>0.32700386776176354</v>
      </c>
      <c r="H127" s="241">
        <v>0.67796384709332347</v>
      </c>
      <c r="I127" s="241">
        <v>-2.1769457633868292</v>
      </c>
      <c r="J127" s="241">
        <v>4.2185470991317316E-2</v>
      </c>
      <c r="K127" s="241">
        <v>0.20539101974360349</v>
      </c>
    </row>
    <row r="128" spans="2:11">
      <c r="B128" s="241">
        <v>0.122</v>
      </c>
      <c r="C128" s="241">
        <v>0.7683668351802857</v>
      </c>
      <c r="D128" s="241">
        <v>0.90033375753502864</v>
      </c>
      <c r="E128" s="241">
        <v>-0.52177584344364925</v>
      </c>
      <c r="F128" s="241">
        <v>1.0414116060654561</v>
      </c>
      <c r="G128" s="241">
        <v>0.33113166000383787</v>
      </c>
      <c r="H128" s="241">
        <v>0.6849142106877012</v>
      </c>
      <c r="I128" s="241">
        <v>-2.2043822260286601</v>
      </c>
      <c r="J128" s="241">
        <v>4.302381290969591E-2</v>
      </c>
      <c r="K128" s="241">
        <v>0.20742182360999509</v>
      </c>
    </row>
    <row r="129" spans="2:11">
      <c r="B129" s="241">
        <v>0.123</v>
      </c>
      <c r="C129" s="241">
        <v>0.77332314289700732</v>
      </c>
      <c r="D129" s="241">
        <v>0.90823023338832443</v>
      </c>
      <c r="E129" s="241">
        <v>-0.52864525081710112</v>
      </c>
      <c r="F129" s="241">
        <v>1.0517865366742694</v>
      </c>
      <c r="G129" s="241">
        <v>0.33525945224591225</v>
      </c>
      <c r="H129" s="241">
        <v>0.69186457428207893</v>
      </c>
      <c r="I129" s="241">
        <v>-2.2318186886704909</v>
      </c>
      <c r="J129" s="241">
        <v>4.3870578482146427E-2</v>
      </c>
      <c r="K129" s="241">
        <v>0.20945304600827944</v>
      </c>
    </row>
    <row r="130" spans="2:11">
      <c r="B130" s="241">
        <v>0.124</v>
      </c>
      <c r="C130" s="241">
        <v>0.77827945061372894</v>
      </c>
      <c r="D130" s="241">
        <v>0.9161267092416201</v>
      </c>
      <c r="E130" s="241">
        <v>-0.53551465819055277</v>
      </c>
      <c r="F130" s="241">
        <v>1.0621614672830826</v>
      </c>
      <c r="G130" s="241">
        <v>0.33938724448798663</v>
      </c>
      <c r="H130" s="241">
        <v>0.69881493787645665</v>
      </c>
      <c r="I130" s="241">
        <v>-2.2592551513123218</v>
      </c>
      <c r="J130" s="241">
        <v>4.4725767708668852E-2</v>
      </c>
      <c r="K130" s="241">
        <v>0.21148467487898231</v>
      </c>
    </row>
    <row r="131" spans="2:11">
      <c r="B131" s="241">
        <v>0.125</v>
      </c>
      <c r="C131" s="241">
        <v>0.78323575833045056</v>
      </c>
      <c r="D131" s="241">
        <v>0.92402318509491588</v>
      </c>
      <c r="E131" s="241">
        <v>-0.54238406556400465</v>
      </c>
      <c r="F131" s="241">
        <v>1.0725363978918958</v>
      </c>
      <c r="G131" s="241">
        <v>0.34351503673006101</v>
      </c>
      <c r="H131" s="241">
        <v>0.70576530147083438</v>
      </c>
      <c r="I131" s="241">
        <v>-2.2866916139541527</v>
      </c>
      <c r="J131" s="241">
        <v>4.5589380589263186E-2</v>
      </c>
      <c r="K131" s="241">
        <v>0.21351669861924893</v>
      </c>
    </row>
    <row r="132" spans="2:11">
      <c r="B132" s="241">
        <v>0.126</v>
      </c>
      <c r="C132" s="241">
        <v>0.78819206604717218</v>
      </c>
      <c r="D132" s="241">
        <v>0.93191966094821166</v>
      </c>
      <c r="E132" s="241">
        <v>-0.54925347293745652</v>
      </c>
      <c r="F132" s="241">
        <v>1.082911328500709</v>
      </c>
      <c r="G132" s="241">
        <v>0.34764282897213539</v>
      </c>
      <c r="H132" s="241">
        <v>0.71271566506521211</v>
      </c>
      <c r="I132" s="241">
        <v>-2.3141280765959835</v>
      </c>
      <c r="J132" s="241">
        <v>4.6461417123929441E-2</v>
      </c>
      <c r="K132" s="241">
        <v>0.21554910606154098</v>
      </c>
    </row>
    <row r="133" spans="2:11">
      <c r="B133" s="241">
        <v>0.127</v>
      </c>
      <c r="C133" s="241">
        <v>0.7931483737638938</v>
      </c>
      <c r="D133" s="241">
        <v>0.93981613680150733</v>
      </c>
      <c r="E133" s="241">
        <v>-0.5561228803109084</v>
      </c>
      <c r="F133" s="241">
        <v>1.0932862591095223</v>
      </c>
      <c r="G133" s="241">
        <v>0.35177062121420977</v>
      </c>
      <c r="H133" s="241">
        <v>0.71966602865958984</v>
      </c>
      <c r="I133" s="241">
        <v>-2.3415645392378144</v>
      </c>
      <c r="J133" s="241">
        <v>4.7341877312667584E-2</v>
      </c>
      <c r="K133" s="241">
        <v>0.21758188645350876</v>
      </c>
    </row>
    <row r="134" spans="2:11">
      <c r="B134" s="241">
        <v>0.128</v>
      </c>
      <c r="C134" s="241">
        <v>0.79810468148061542</v>
      </c>
      <c r="D134" s="241">
        <v>0.94771261265480311</v>
      </c>
      <c r="E134" s="241">
        <v>-0.56299228768436027</v>
      </c>
      <c r="F134" s="241">
        <v>1.103661189718335</v>
      </c>
      <c r="G134" s="241">
        <v>0.35589841345628415</v>
      </c>
      <c r="H134" s="241">
        <v>0.72661639225396757</v>
      </c>
      <c r="I134" s="241">
        <v>-2.3690010018796452</v>
      </c>
      <c r="J134" s="241">
        <v>4.8230761155477635E-2</v>
      </c>
      <c r="K134" s="241">
        <v>0.21961502943896538</v>
      </c>
    </row>
    <row r="135" spans="2:11">
      <c r="B135" s="241">
        <v>0.129</v>
      </c>
      <c r="C135" s="241">
        <v>0.80306098919733704</v>
      </c>
      <c r="D135" s="241">
        <v>0.95560908850809889</v>
      </c>
      <c r="E135" s="241">
        <v>-0.56986169505781215</v>
      </c>
      <c r="F135" s="241">
        <v>1.1140361203271483</v>
      </c>
      <c r="G135" s="241">
        <v>0.36002620569835841</v>
      </c>
      <c r="H135" s="241">
        <v>0.7335667558483453</v>
      </c>
      <c r="I135" s="241">
        <v>-2.3964374645214761</v>
      </c>
      <c r="J135" s="241">
        <v>4.9128068652359622E-2</v>
      </c>
      <c r="K135" s="241">
        <v>0.22164852503989199</v>
      </c>
    </row>
    <row r="136" spans="2:11">
      <c r="B136" s="241">
        <v>0.13</v>
      </c>
      <c r="C136" s="241">
        <v>0.80801729691405877</v>
      </c>
      <c r="D136" s="241">
        <v>0.96350556436139467</v>
      </c>
      <c r="E136" s="241">
        <v>-0.5767311024312638</v>
      </c>
      <c r="F136" s="241">
        <v>1.1244110509359615</v>
      </c>
      <c r="G136" s="241">
        <v>0.36415399794043279</v>
      </c>
      <c r="H136" s="241">
        <v>0.74051711944272303</v>
      </c>
      <c r="I136" s="241">
        <v>-2.423873927163307</v>
      </c>
      <c r="J136" s="241">
        <v>5.0033799803313503E-2</v>
      </c>
      <c r="K136" s="241">
        <v>0.22368236363941058</v>
      </c>
    </row>
    <row r="137" spans="2:11">
      <c r="B137" s="241">
        <v>0.13100000000000001</v>
      </c>
      <c r="C137" s="241">
        <v>0.81297360463078039</v>
      </c>
      <c r="D137" s="241">
        <v>0.97140204021469045</v>
      </c>
      <c r="E137" s="241">
        <v>-0.58360050980471567</v>
      </c>
      <c r="F137" s="241">
        <v>1.1347859815447747</v>
      </c>
      <c r="G137" s="241">
        <v>0.36828179018250717</v>
      </c>
      <c r="H137" s="241">
        <v>0.74746748303710076</v>
      </c>
      <c r="I137" s="241">
        <v>-2.4513103898051374</v>
      </c>
      <c r="J137" s="241">
        <v>5.0947954608339292E-2</v>
      </c>
      <c r="K137" s="241">
        <v>0.22571653596566488</v>
      </c>
    </row>
    <row r="138" spans="2:11">
      <c r="B138" s="241">
        <v>0.13200000000000001</v>
      </c>
      <c r="C138" s="241">
        <v>0.81792991234750201</v>
      </c>
      <c r="D138" s="241">
        <v>0.97929851606798601</v>
      </c>
      <c r="E138" s="241">
        <v>-0.59046991717816755</v>
      </c>
      <c r="F138" s="241">
        <v>1.145160912153588</v>
      </c>
      <c r="G138" s="241">
        <v>0.37240958242458155</v>
      </c>
      <c r="H138" s="241">
        <v>0.75441784663147848</v>
      </c>
      <c r="I138" s="241">
        <v>-2.4787468524469682</v>
      </c>
      <c r="J138" s="241">
        <v>5.1870533067436997E-2</v>
      </c>
      <c r="K138" s="241">
        <v>0.2277510330765527</v>
      </c>
    </row>
    <row r="139" spans="2:11">
      <c r="B139" s="241">
        <v>0.13300000000000001</v>
      </c>
      <c r="C139" s="241">
        <v>0.82288622006422363</v>
      </c>
      <c r="D139" s="241">
        <v>0.98719499192128179</v>
      </c>
      <c r="E139" s="241">
        <v>-0.59733932455161942</v>
      </c>
      <c r="F139" s="241">
        <v>1.1555358427624012</v>
      </c>
      <c r="G139" s="241">
        <v>0.37653737466665593</v>
      </c>
      <c r="H139" s="241">
        <v>0.76136821022585621</v>
      </c>
      <c r="I139" s="241">
        <v>-2.5061833150887991</v>
      </c>
      <c r="J139" s="241">
        <v>5.280153518060661E-2</v>
      </c>
      <c r="K139" s="241">
        <v>0.2297858463452582</v>
      </c>
    </row>
    <row r="140" spans="2:11">
      <c r="B140" s="241">
        <v>0.13400000000000001</v>
      </c>
      <c r="C140" s="241">
        <v>0.82784252778094525</v>
      </c>
      <c r="D140" s="241">
        <v>0.99509146777457758</v>
      </c>
      <c r="E140" s="241">
        <v>-0.6042087319250713</v>
      </c>
      <c r="F140" s="241">
        <v>1.1659107733712144</v>
      </c>
      <c r="G140" s="241">
        <v>0.38066516690873031</v>
      </c>
      <c r="H140" s="241">
        <v>0.76831857382023394</v>
      </c>
      <c r="I140" s="241">
        <v>-2.53361977773063</v>
      </c>
      <c r="J140" s="241">
        <v>5.3740960947848138E-2</v>
      </c>
      <c r="K140" s="241">
        <v>0.23182096744653649</v>
      </c>
    </row>
    <row r="141" spans="2:11">
      <c r="B141" s="241">
        <v>0.13500000000000001</v>
      </c>
      <c r="C141" s="241">
        <v>0.83279883549766687</v>
      </c>
      <c r="D141" s="241">
        <v>1.0029879436278735</v>
      </c>
      <c r="E141" s="241">
        <v>-0.61107813929852295</v>
      </c>
      <c r="F141" s="241">
        <v>1.1762857039800276</v>
      </c>
      <c r="G141" s="241">
        <v>0.38479295915080469</v>
      </c>
      <c r="H141" s="241">
        <v>0.77526893741461167</v>
      </c>
      <c r="I141" s="241">
        <v>-2.5610562403724608</v>
      </c>
      <c r="J141" s="241">
        <v>5.4688810369161588E-2</v>
      </c>
      <c r="K141" s="241">
        <v>0.23385638834370462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27</vt:i4>
      </vt:variant>
    </vt:vector>
  </HeadingPairs>
  <TitlesOfParts>
    <vt:vector size="40" baseType="lpstr">
      <vt:lpstr>Agenda</vt:lpstr>
      <vt:lpstr>Excel Functions</vt:lpstr>
      <vt:lpstr>Pivot Practice</vt:lpstr>
      <vt:lpstr>Security Analysis</vt:lpstr>
      <vt:lpstr>Advanced Filters</vt:lpstr>
      <vt:lpstr>Financial Data</vt:lpstr>
      <vt:lpstr>Data</vt:lpstr>
      <vt:lpstr>Data Cleaning</vt:lpstr>
      <vt:lpstr>Excel Reporting</vt:lpstr>
      <vt:lpstr>Basic UDFs</vt:lpstr>
      <vt:lpstr>SET100_2011H1</vt:lpstr>
      <vt:lpstr>SET100_2011H2</vt:lpstr>
      <vt:lpstr>VLOOKUP-TRUE</vt:lpstr>
      <vt:lpstr>C_GREATER</vt:lpstr>
      <vt:lpstr>C_STOCK</vt:lpstr>
      <vt:lpstr>C_TWO</vt:lpstr>
      <vt:lpstr>'Advanced Filters'!Criteria</vt:lpstr>
      <vt:lpstr>SET100_2011H1!Criteria</vt:lpstr>
      <vt:lpstr>'Advanced Filters'!Extract</vt:lpstr>
      <vt:lpstr>SET100_2011H1!Extract</vt:lpstr>
      <vt:lpstr>MARKET_RETURN</vt:lpstr>
      <vt:lpstr>MYSTOCKLIST</vt:lpstr>
      <vt:lpstr>P5TH</vt:lpstr>
      <vt:lpstr>P95TH</vt:lpstr>
      <vt:lpstr>RANGE_H1</vt:lpstr>
      <vt:lpstr>RANGE_H2</vt:lpstr>
      <vt:lpstr>RETURNS</vt:lpstr>
      <vt:lpstr>SELECTIONS</vt:lpstr>
      <vt:lpstr>SOURCE</vt:lpstr>
      <vt:lpstr>STOCKDATA</vt:lpstr>
      <vt:lpstr>STOCKLIST</vt:lpstr>
      <vt:lpstr>TAB_FINDATA</vt:lpstr>
      <vt:lpstr>TAB_FINDATA_HEADER</vt:lpstr>
      <vt:lpstr>TAB_MCAPS</vt:lpstr>
      <vt:lpstr>TAB_MPRICES</vt:lpstr>
      <vt:lpstr>TAB_MRETURNS</vt:lpstr>
      <vt:lpstr>TAB_PAST</vt:lpstr>
      <vt:lpstr>TAB_PID</vt:lpstr>
      <vt:lpstr>TAB_TSPRICES</vt:lpstr>
      <vt:lpstr>TAB_TSVOLUME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Siraprapa W.</dc:creator>
  <cp:lastModifiedBy>T301</cp:lastModifiedBy>
  <cp:lastPrinted>2014-03-29T02:38:35Z</cp:lastPrinted>
  <dcterms:created xsi:type="dcterms:W3CDTF">2013-03-28T07:59:43Z</dcterms:created>
  <dcterms:modified xsi:type="dcterms:W3CDTF">2015-09-12T09:56:18Z</dcterms:modified>
</cp:coreProperties>
</file>