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Basic TVM" sheetId="1" r:id="rId1"/>
    <sheet name="Mortgage" sheetId="2" r:id="rId2"/>
    <sheet name="Basic Retirement Plan" sheetId="4" r:id="rId3"/>
  </sheets>
  <calcPr calcId="125725"/>
</workbook>
</file>

<file path=xl/calcChain.xml><?xml version="1.0" encoding="utf-8"?>
<calcChain xmlns="http://schemas.openxmlformats.org/spreadsheetml/2006/main">
  <c r="F17" i="2"/>
  <c r="G17" s="1"/>
  <c r="H17" s="1"/>
  <c r="F16"/>
  <c r="G16" s="1"/>
  <c r="H16" s="1"/>
  <c r="H15"/>
  <c r="G15"/>
  <c r="F15"/>
  <c r="G14"/>
  <c r="H14" s="1"/>
  <c r="F14"/>
  <c r="F13"/>
  <c r="G13" s="1"/>
  <c r="H13" s="1"/>
  <c r="F12"/>
  <c r="G12" s="1"/>
  <c r="H12" s="1"/>
  <c r="H11"/>
  <c r="G11"/>
  <c r="F11"/>
  <c r="G10"/>
  <c r="H10" s="1"/>
  <c r="F10"/>
  <c r="F9"/>
  <c r="G9" s="1"/>
  <c r="H9" s="1"/>
  <c r="F8"/>
  <c r="G8" s="1"/>
  <c r="H8" s="1"/>
  <c r="H7"/>
  <c r="G7"/>
  <c r="F7"/>
  <c r="H44" i="4"/>
  <c r="H42"/>
  <c r="H41"/>
  <c r="H22"/>
  <c r="H21"/>
  <c r="H20"/>
  <c r="H19"/>
  <c r="H23" s="1"/>
  <c r="H45" l="1"/>
  <c r="B47" s="1"/>
  <c r="B28"/>
  <c r="E45"/>
  <c r="H43" s="1"/>
  <c r="B25"/>
  <c r="B10" i="2"/>
  <c r="B11" s="1"/>
  <c r="B12" s="1"/>
  <c r="A2"/>
  <c r="F37" i="1"/>
  <c r="F36"/>
  <c r="C39"/>
  <c r="F25"/>
  <c r="C25"/>
  <c r="F14"/>
  <c r="C14"/>
  <c r="F6"/>
  <c r="F5"/>
  <c r="B13" i="2" l="1"/>
  <c r="F39" i="1"/>
  <c r="F9"/>
  <c r="C9"/>
</calcChain>
</file>

<file path=xl/comments1.xml><?xml version="1.0" encoding="utf-8"?>
<comments xmlns="http://schemas.openxmlformats.org/spreadsheetml/2006/main">
  <authors>
    <author>Siraprapa W.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Siraprapa W.:</t>
        </r>
        <r>
          <rPr>
            <sz val="9"/>
            <color indexed="81"/>
            <rFont val="Tahoma"/>
            <family val="2"/>
          </rPr>
          <t xml:space="preserve">
Total amount of money to borrow from a lender today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Siraprapa W.:</t>
        </r>
        <r>
          <rPr>
            <sz val="9"/>
            <color indexed="81"/>
            <rFont val="Tahoma"/>
            <family val="2"/>
          </rPr>
          <t xml:space="preserve">
Monthly payment to be paid to lender</t>
        </r>
      </text>
    </comment>
  </commentList>
</comments>
</file>

<file path=xl/comments2.xml><?xml version="1.0" encoding="utf-8"?>
<comments xmlns="http://schemas.openxmlformats.org/spreadsheetml/2006/main">
  <authors>
    <author>Siraprapa Watakit</author>
  </authors>
  <commentList>
    <comment ref="D18" authorId="0">
      <text>
        <r>
          <rPr>
            <b/>
            <sz val="9"/>
            <color indexed="81"/>
            <rFont val="Tahoma"/>
            <family val="2"/>
          </rPr>
          <t>Siraprapa Watakit:</t>
        </r>
        <r>
          <rPr>
            <sz val="9"/>
            <color indexed="81"/>
            <rFont val="Tahoma"/>
            <family val="2"/>
          </rPr>
          <t xml:space="preserve">
Make changes to these assumption to see the different results.for example payment=20000</t>
        </r>
      </text>
    </comment>
    <comment ref="H23" authorId="0">
      <text>
        <r>
          <rPr>
            <b/>
            <sz val="9"/>
            <color indexed="81"/>
            <rFont val="Tahoma"/>
            <family val="2"/>
          </rPr>
          <t>Siraprapa Watakit:</t>
        </r>
        <r>
          <rPr>
            <sz val="9"/>
            <color indexed="81"/>
            <rFont val="Tahoma"/>
            <family val="2"/>
          </rPr>
          <t xml:space="preserve">
These figures </t>
        </r>
        <r>
          <rPr>
            <b/>
            <sz val="9"/>
            <color indexed="81"/>
            <rFont val="Tahoma"/>
            <family val="2"/>
          </rPr>
          <t>does not</t>
        </r>
        <r>
          <rPr>
            <sz val="9"/>
            <color indexed="81"/>
            <rFont val="Tahoma"/>
            <family val="2"/>
          </rPr>
          <t xml:space="preserve"> include health care, travel plan, emergency financial needs and etc.</t>
        </r>
      </text>
    </comment>
  </commentList>
</comments>
</file>

<file path=xl/sharedStrings.xml><?xml version="1.0" encoding="utf-8"?>
<sst xmlns="http://schemas.openxmlformats.org/spreadsheetml/2006/main" count="94" uniqueCount="42">
  <si>
    <t>PV</t>
  </si>
  <si>
    <t>FV</t>
  </si>
  <si>
    <t>n</t>
  </si>
  <si>
    <t>1/Y</t>
  </si>
  <si>
    <t>PMT</t>
  </si>
  <si>
    <t>if you deposite 10,000 more in each year</t>
  </si>
  <si>
    <t>if the bank compound semi-annually</t>
  </si>
  <si>
    <t>if you cut back partying</t>
  </si>
  <si>
    <r>
      <t xml:space="preserve">You deposite 1,000,000 today at a bank, the bank deposite rate is 15% pa, compound semi-annually. 
In 10 year, </t>
    </r>
    <r>
      <rPr>
        <b/>
        <u/>
        <sz val="11"/>
        <color rgb="FFFF0000"/>
        <rFont val="Calibri"/>
        <family val="2"/>
        <scheme val="minor"/>
      </rPr>
      <t>how much will you have</t>
    </r>
    <r>
      <rPr>
        <sz val="11"/>
        <color theme="1"/>
        <rFont val="Calibri"/>
        <family val="2"/>
        <scheme val="minor"/>
      </rPr>
      <t>?</t>
    </r>
  </si>
  <si>
    <r>
      <t xml:space="preserve">Today, you have 100,000 in a saving account. If the bank rate is 4%, compound annually, </t>
    </r>
    <r>
      <rPr>
        <b/>
        <u/>
        <sz val="11"/>
        <color rgb="FFFF0000"/>
        <rFont val="Calibri"/>
        <family val="2"/>
        <scheme val="minor"/>
      </rPr>
      <t>how many years</t>
    </r>
    <r>
      <rPr>
        <sz val="11"/>
        <color theme="1"/>
        <rFont val="Calibri"/>
        <family val="2"/>
        <scheme val="minor"/>
      </rPr>
      <t xml:space="preserve"> do you have to wait until you money grow to 200,000</t>
    </r>
  </si>
  <si>
    <r>
      <t xml:space="preserve">You invest 500,000 in a project that generate 8% pa, annually. However, every year end, you withdraw 25,000 for partying, yet you dream that you would retire with a lumsum of 5,000,000. </t>
    </r>
    <r>
      <rPr>
        <b/>
        <u/>
        <sz val="11"/>
        <color rgb="FFFF0000"/>
        <rFont val="Calibri"/>
        <family val="2"/>
        <scheme val="minor"/>
      </rPr>
      <t>How many year</t>
    </r>
    <r>
      <rPr>
        <sz val="11"/>
        <color theme="1"/>
        <rFont val="Calibri"/>
        <family val="2"/>
        <scheme val="minor"/>
      </rPr>
      <t>, until you archieve your goal?</t>
    </r>
  </si>
  <si>
    <r>
      <t xml:space="preserve">You are a retiree, with 2,000,000 in a saving account. If you are certain that you will live no more than 20 years from now, </t>
    </r>
    <r>
      <rPr>
        <b/>
        <u/>
        <sz val="11"/>
        <color rgb="FFFF0000"/>
        <rFont val="Calibri"/>
        <family val="2"/>
        <scheme val="minor"/>
      </rPr>
      <t>how much, in each year</t>
    </r>
    <r>
      <rPr>
        <sz val="11"/>
        <rFont val="Calibri"/>
        <family val="2"/>
        <scheme val="minor"/>
      </rPr>
      <t>, can you withdraw from the bank until you die, and the account is completely depleted? assume interest rate 5%</t>
    </r>
  </si>
  <si>
    <t>scale the calculation down to monthly payment</t>
  </si>
  <si>
    <t>Mortgage</t>
  </si>
  <si>
    <t>Input Cells</t>
  </si>
  <si>
    <t>Interest Rate (APR%)</t>
  </si>
  <si>
    <t>Monthly Repayment</t>
  </si>
  <si>
    <t>Total amount to be repaid</t>
  </si>
  <si>
    <t>Total interest to be repaid</t>
  </si>
  <si>
    <t>Loan Amount</t>
  </si>
  <si>
    <t>Down Payment (%)</t>
  </si>
  <si>
    <t>Term (Years)</t>
  </si>
  <si>
    <t>Result Cells</t>
  </si>
  <si>
    <t>Loan Financed</t>
  </si>
  <si>
    <t>Retiremet Plan - Basic Time Value of Money</t>
  </si>
  <si>
    <r>
      <rPr>
        <u/>
        <sz val="11"/>
        <color rgb="FFFF0000"/>
        <rFont val="Calibri"/>
        <family val="2"/>
        <scheme val="minor"/>
      </rPr>
      <t xml:space="preserve">Q1: </t>
    </r>
    <r>
      <rPr>
        <sz val="11"/>
        <color theme="1"/>
        <rFont val="Calibri"/>
        <family val="2"/>
        <scheme val="minor"/>
      </rPr>
      <t>Suppose you plan to retire at the age of 50 and you think would probably live for another 30 years..</t>
    </r>
  </si>
  <si>
    <t>During your retiree life, you would like to have a monthly allowance at 10,000 baht</t>
  </si>
  <si>
    <t>What amount of money should you have on the day you reach 50 years old?</t>
  </si>
  <si>
    <t>Assume fixed saving interest rate 2% per annum after retirement,</t>
  </si>
  <si>
    <t>Assumptions</t>
  </si>
  <si>
    <t>Calulations</t>
  </si>
  <si>
    <t>#No.Year to live</t>
  </si>
  <si>
    <t>N</t>
  </si>
  <si>
    <t>#Month.Per.Year</t>
  </si>
  <si>
    <t>Monthly payment</t>
  </si>
  <si>
    <t>Interest rate per year</t>
  </si>
  <si>
    <t>Bequest</t>
  </si>
  <si>
    <r>
      <rPr>
        <u/>
        <sz val="11"/>
        <color rgb="FFFF0000"/>
        <rFont val="Calibri"/>
        <family val="2"/>
        <scheme val="minor"/>
      </rPr>
      <t xml:space="preserve">Q2: </t>
    </r>
    <r>
      <rPr>
        <sz val="11"/>
        <color theme="1"/>
        <rFont val="Calibri"/>
        <family val="2"/>
        <scheme val="minor"/>
      </rPr>
      <t>Suppose further that you have 25 years from now to work and save money, during these 25 years</t>
    </r>
  </si>
  <si>
    <t xml:space="preserve">Assume fixed saving interest rate 4% per annum </t>
  </si>
  <si>
    <t>#No.Year to work</t>
  </si>
  <si>
    <t>Initial Saving</t>
  </si>
  <si>
    <t>Expected Lumpsum</t>
  </si>
</sst>
</file>

<file path=xl/styles.xml><?xml version="1.0" encoding="utf-8"?>
<styleSheet xmlns="http://schemas.openxmlformats.org/spreadsheetml/2006/main">
  <numFmts count="12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%"/>
    <numFmt numFmtId="166" formatCode="_-* #,##0.00_-;\-* #,##0.00_-;_-* &quot;-&quot;??_-;_-@_-"/>
    <numFmt numFmtId="167" formatCode="_-* #,##0_-;\-* #,##0_-;_-* &quot;-&quot;_-;_-@_-"/>
    <numFmt numFmtId="168" formatCode="_-* #,##0_-;\-* #,##0_-;_-* &quot;-&quot;??_-;_-@_-"/>
    <numFmt numFmtId="169" formatCode="_(* #,##0_);_(* \(#,##0\);_(* &quot;-&quot;??_);_(@_)"/>
    <numFmt numFmtId="170" formatCode="0.0000"/>
    <numFmt numFmtId="171" formatCode="_([$THB]\ * #,##0.00_);_([$THB]\ * \(#,##0.00\);_([$THB]\ 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8"/>
      <color theme="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0" applyNumberFormat="0" applyFill="0" applyAlignment="0" applyProtection="0"/>
    <xf numFmtId="41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8" fontId="0" fillId="3" borderId="1" xfId="0" applyNumberFormat="1" applyFill="1" applyBorder="1"/>
    <xf numFmtId="0" fontId="0" fillId="3" borderId="1" xfId="0" applyFill="1" applyBorder="1"/>
    <xf numFmtId="0" fontId="0" fillId="3" borderId="0" xfId="0" applyFill="1" applyAlignment="1">
      <alignment horizontal="center" vertical="center"/>
    </xf>
    <xf numFmtId="9" fontId="0" fillId="0" borderId="1" xfId="1" applyFont="1" applyBorder="1"/>
    <xf numFmtId="0" fontId="3" fillId="0" borderId="0" xfId="0" applyFont="1" applyAlignment="1">
      <alignment horizontal="left" indent="1"/>
    </xf>
    <xf numFmtId="0" fontId="0" fillId="0" borderId="1" xfId="0" applyNumberFormat="1" applyBorder="1"/>
    <xf numFmtId="0" fontId="0" fillId="0" borderId="1" xfId="0" applyFill="1" applyBorder="1"/>
    <xf numFmtId="0" fontId="0" fillId="4" borderId="1" xfId="0" applyFill="1" applyBorder="1"/>
    <xf numFmtId="9" fontId="0" fillId="4" borderId="1" xfId="1" applyFont="1" applyFill="1" applyBorder="1"/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44" fontId="0" fillId="3" borderId="1" xfId="2" applyFont="1" applyFill="1" applyBorder="1"/>
    <xf numFmtId="8" fontId="0" fillId="0" borderId="0" xfId="0" applyNumberFormat="1"/>
    <xf numFmtId="164" fontId="0" fillId="4" borderId="1" xfId="1" applyNumberFormat="1" applyFont="1" applyFill="1" applyBorder="1"/>
    <xf numFmtId="0" fontId="6" fillId="0" borderId="0" xfId="4"/>
    <xf numFmtId="0" fontId="8" fillId="0" borderId="0" xfId="0" applyFont="1"/>
    <xf numFmtId="0" fontId="9" fillId="0" borderId="0" xfId="0" applyFont="1" applyAlignment="1">
      <alignment horizontal="left" indent="1"/>
    </xf>
    <xf numFmtId="0" fontId="7" fillId="0" borderId="0" xfId="5" applyBorder="1" applyAlignment="1"/>
    <xf numFmtId="0" fontId="7" fillId="0" borderId="10" xfId="5"/>
    <xf numFmtId="0" fontId="7" fillId="0" borderId="10" xfId="5" applyAlignment="1">
      <alignment horizontal="center" vertical="center"/>
    </xf>
    <xf numFmtId="165" fontId="1" fillId="7" borderId="0" xfId="7" applyNumberFormat="1" applyFont="1" applyFill="1" applyBorder="1"/>
    <xf numFmtId="166" fontId="0" fillId="8" borderId="11" xfId="0" applyNumberFormat="1" applyFill="1" applyBorder="1"/>
    <xf numFmtId="167" fontId="0" fillId="8" borderId="11" xfId="0" applyNumberFormat="1" applyFill="1" applyBorder="1"/>
    <xf numFmtId="9" fontId="0" fillId="0" borderId="0" xfId="0" applyNumberFormat="1"/>
    <xf numFmtId="166" fontId="0" fillId="0" borderId="0" xfId="3" applyNumberFormat="1" applyFont="1" applyBorder="1"/>
    <xf numFmtId="168" fontId="0" fillId="0" borderId="0" xfId="3" applyNumberFormat="1" applyFont="1" applyBorder="1"/>
    <xf numFmtId="165" fontId="0" fillId="7" borderId="0" xfId="0" applyNumberFormat="1" applyFill="1"/>
    <xf numFmtId="167" fontId="0" fillId="8" borderId="0" xfId="6" applyNumberFormat="1" applyFont="1" applyFill="1"/>
    <xf numFmtId="165" fontId="4" fillId="7" borderId="10" xfId="1" applyNumberFormat="1" applyFont="1" applyFill="1" applyBorder="1"/>
    <xf numFmtId="166" fontId="4" fillId="0" borderId="10" xfId="3" applyNumberFormat="1" applyFont="1" applyBorder="1"/>
    <xf numFmtId="168" fontId="4" fillId="0" borderId="10" xfId="3" applyNumberFormat="1" applyFont="1" applyBorder="1"/>
    <xf numFmtId="0" fontId="9" fillId="0" borderId="0" xfId="0" applyFont="1"/>
    <xf numFmtId="167" fontId="9" fillId="8" borderId="0" xfId="6" applyNumberFormat="1" applyFont="1" applyFill="1"/>
    <xf numFmtId="169" fontId="0" fillId="0" borderId="0" xfId="3" applyNumberFormat="1" applyFont="1"/>
    <xf numFmtId="43" fontId="0" fillId="8" borderId="0" xfId="3" applyFont="1" applyFill="1"/>
    <xf numFmtId="0" fontId="13" fillId="9" borderId="12" xfId="0" applyFont="1" applyFill="1" applyBorder="1"/>
    <xf numFmtId="0" fontId="13" fillId="9" borderId="13" xfId="0" applyFont="1" applyFill="1" applyBorder="1"/>
    <xf numFmtId="0" fontId="13" fillId="9" borderId="14" xfId="0" applyFont="1" applyFill="1" applyBorder="1"/>
    <xf numFmtId="0" fontId="13" fillId="0" borderId="0" xfId="0" applyFont="1" applyFill="1"/>
    <xf numFmtId="0" fontId="13" fillId="0" borderId="2" xfId="0" applyFont="1" applyFill="1" applyBorder="1"/>
    <xf numFmtId="0" fontId="13" fillId="0" borderId="3" xfId="0" applyFont="1" applyFill="1" applyBorder="1"/>
    <xf numFmtId="0" fontId="13" fillId="0" borderId="4" xfId="0" applyFont="1" applyFill="1" applyBorder="1"/>
    <xf numFmtId="0" fontId="0" fillId="10" borderId="2" xfId="0" applyFill="1" applyBorder="1" applyAlignment="1">
      <alignment horizontal="left" indent="1"/>
    </xf>
    <xf numFmtId="0" fontId="0" fillId="10" borderId="3" xfId="0" applyFill="1" applyBorder="1"/>
    <xf numFmtId="0" fontId="0" fillId="10" borderId="4" xfId="0" applyFill="1" applyBorder="1"/>
    <xf numFmtId="0" fontId="0" fillId="10" borderId="8" xfId="0" applyFill="1" applyBorder="1" applyAlignment="1">
      <alignment horizontal="left" indent="1"/>
    </xf>
    <xf numFmtId="0" fontId="0" fillId="10" borderId="0" xfId="0" applyFill="1" applyBorder="1"/>
    <xf numFmtId="0" fontId="0" fillId="10" borderId="9" xfId="0" applyFill="1" applyBorder="1"/>
    <xf numFmtId="0" fontId="9" fillId="10" borderId="8" xfId="0" applyFont="1" applyFill="1" applyBorder="1" applyAlignment="1">
      <alignment horizontal="left" indent="1"/>
    </xf>
    <xf numFmtId="0" fontId="9" fillId="10" borderId="0" xfId="0" applyFont="1" applyFill="1" applyBorder="1" applyAlignment="1">
      <alignment horizontal="left" indent="1"/>
    </xf>
    <xf numFmtId="0" fontId="9" fillId="10" borderId="9" xfId="0" applyFont="1" applyFill="1" applyBorder="1" applyAlignment="1">
      <alignment horizontal="left" indent="1"/>
    </xf>
    <xf numFmtId="0" fontId="0" fillId="10" borderId="5" xfId="0" applyFill="1" applyBorder="1" applyAlignment="1">
      <alignment horizontal="left" indent="1"/>
    </xf>
    <xf numFmtId="0" fontId="0" fillId="10" borderId="6" xfId="0" applyFill="1" applyBorder="1" applyAlignment="1">
      <alignment horizontal="left" indent="1"/>
    </xf>
    <xf numFmtId="0" fontId="0" fillId="10" borderId="7" xfId="0" applyFill="1" applyBorder="1" applyAlignment="1">
      <alignment horizontal="left" indent="1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2" fillId="2" borderId="0" xfId="0" applyFont="1" applyFill="1" applyBorder="1"/>
    <xf numFmtId="0" fontId="0" fillId="11" borderId="1" xfId="0" applyFill="1" applyBorder="1" applyAlignment="1">
      <alignment horizontal="left" indent="1"/>
    </xf>
    <xf numFmtId="0" fontId="0" fillId="12" borderId="1" xfId="0" applyFill="1" applyBorder="1"/>
    <xf numFmtId="169" fontId="0" fillId="12" borderId="1" xfId="3" applyNumberFormat="1" applyFont="1" applyFill="1" applyBorder="1"/>
    <xf numFmtId="170" fontId="0" fillId="12" borderId="1" xfId="0" applyNumberFormat="1" applyFill="1" applyBorder="1"/>
    <xf numFmtId="9" fontId="0" fillId="12" borderId="1" xfId="1" applyFont="1" applyFill="1" applyBorder="1"/>
    <xf numFmtId="171" fontId="3" fillId="13" borderId="1" xfId="0" applyNumberFormat="1" applyFont="1" applyFill="1" applyBorder="1"/>
    <xf numFmtId="0" fontId="15" fillId="3" borderId="12" xfId="0" applyFont="1" applyFill="1" applyBorder="1" applyAlignment="1">
      <alignment horizontal="left" indent="1"/>
    </xf>
    <xf numFmtId="0" fontId="16" fillId="3" borderId="13" xfId="0" applyFont="1" applyFill="1" applyBorder="1"/>
    <xf numFmtId="0" fontId="16" fillId="3" borderId="14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71" fontId="9" fillId="10" borderId="0" xfId="0" applyNumberFormat="1" applyFont="1" applyFill="1" applyBorder="1" applyAlignment="1">
      <alignment horizontal="center" vertical="center"/>
    </xf>
    <xf numFmtId="0" fontId="0" fillId="10" borderId="6" xfId="0" applyFill="1" applyBorder="1"/>
    <xf numFmtId="0" fontId="0" fillId="10" borderId="7" xfId="0" applyFill="1" applyBorder="1"/>
    <xf numFmtId="171" fontId="3" fillId="14" borderId="1" xfId="0" applyNumberFormat="1" applyFont="1" applyFill="1" applyBorder="1"/>
    <xf numFmtId="0" fontId="0" fillId="3" borderId="13" xfId="0" applyFill="1" applyBorder="1"/>
    <xf numFmtId="0" fontId="0" fillId="3" borderId="14" xfId="0" applyFill="1" applyBorder="1"/>
    <xf numFmtId="0" fontId="0" fillId="5" borderId="2" xfId="0" applyFill="1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4" fillId="6" borderId="2" xfId="0" applyFont="1" applyFill="1" applyBorder="1" applyAlignment="1">
      <alignment horizontal="left" vertical="top" wrapText="1"/>
    </xf>
    <xf numFmtId="0" fontId="4" fillId="6" borderId="3" xfId="0" applyFont="1" applyFill="1" applyBorder="1" applyAlignment="1">
      <alignment horizontal="left" vertical="top" wrapText="1"/>
    </xf>
    <xf numFmtId="0" fontId="4" fillId="6" borderId="4" xfId="0" applyFont="1" applyFill="1" applyBorder="1" applyAlignment="1">
      <alignment horizontal="left" vertical="top" wrapText="1"/>
    </xf>
    <xf numFmtId="0" fontId="4" fillId="6" borderId="8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0" fontId="4" fillId="6" borderId="6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left" vertical="top" wrapText="1"/>
    </xf>
  </cellXfs>
  <cellStyles count="9">
    <cellStyle name="Comma" xfId="3" builtinId="3"/>
    <cellStyle name="Comma [0] 2" xfId="6"/>
    <cellStyle name="Comma 3" xfId="8"/>
    <cellStyle name="Currency" xfId="2" builtinId="4"/>
    <cellStyle name="Heading 3 2" xfId="5"/>
    <cellStyle name="Normal" xfId="0" builtinId="0"/>
    <cellStyle name="Percent" xfId="1" builtinId="5"/>
    <cellStyle name="Percent 2 4" xfId="7"/>
    <cellStyle name="Title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1238250</xdr:colOff>
      <xdr:row>7</xdr:row>
      <xdr:rowOff>104775</xdr:rowOff>
    </xdr:from>
    <xdr:to>
      <xdr:col>10</xdr:col>
      <xdr:colOff>304799</xdr:colOff>
      <xdr:row>14</xdr:row>
      <xdr:rowOff>123825</xdr:rowOff>
    </xdr:to>
    <xdr:grpSp>
      <xdr:nvGrpSpPr>
        <xdr:cNvPr id="2" name="Group 1"/>
        <xdr:cNvGrpSpPr/>
      </xdr:nvGrpSpPr>
      <xdr:grpSpPr>
        <a:xfrm>
          <a:off x="1847850" y="1676400"/>
          <a:ext cx="8172449" cy="1352550"/>
          <a:chOff x="1125397" y="1228725"/>
          <a:chExt cx="6551752" cy="1352550"/>
        </a:xfrm>
      </xdr:grpSpPr>
      <xdr:cxnSp macro="">
        <xdr:nvCxnSpPr>
          <xdr:cNvPr id="3" name="Straight Arrow Connector 2"/>
          <xdr:cNvCxnSpPr/>
        </xdr:nvCxnSpPr>
        <xdr:spPr>
          <a:xfrm>
            <a:off x="2400300" y="2019300"/>
            <a:ext cx="3924300" cy="1588"/>
          </a:xfrm>
          <a:prstGeom prst="straightConnector1">
            <a:avLst/>
          </a:prstGeom>
          <a:ln>
            <a:tailEnd type="arrow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" name="Rectangle 3"/>
          <xdr:cNvSpPr/>
        </xdr:nvSpPr>
        <xdr:spPr>
          <a:xfrm>
            <a:off x="3467099" y="2105025"/>
            <a:ext cx="1828801" cy="476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n=30x12=360</a:t>
            </a:r>
          </a:p>
          <a:p>
            <a:pPr algn="ctr"/>
            <a:r>
              <a:rPr lang="en-US" sz="1100"/>
              <a:t>1/Y=(2%</a:t>
            </a:r>
            <a:r>
              <a:rPr lang="en-US" sz="1100" baseline="0"/>
              <a:t> /12)=0.17%</a:t>
            </a:r>
            <a:endParaRPr lang="en-US" sz="1100"/>
          </a:p>
        </xdr:txBody>
      </xdr:sp>
      <xdr:sp macro="" textlink="">
        <xdr:nvSpPr>
          <xdr:cNvPr id="5" name="Rectangle 4"/>
          <xdr:cNvSpPr/>
        </xdr:nvSpPr>
        <xdr:spPr>
          <a:xfrm>
            <a:off x="2095499" y="2105025"/>
            <a:ext cx="733426" cy="2381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Age=50</a:t>
            </a:r>
          </a:p>
        </xdr:txBody>
      </xdr:sp>
      <xdr:sp macro="" textlink="">
        <xdr:nvSpPr>
          <xdr:cNvPr id="6" name="Rectangle 5"/>
          <xdr:cNvSpPr/>
        </xdr:nvSpPr>
        <xdr:spPr>
          <a:xfrm>
            <a:off x="6153149" y="2114550"/>
            <a:ext cx="638176" cy="2381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Age=80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529306" y="1247775"/>
            <a:ext cx="1749465" cy="723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(Present Value)</a:t>
            </a:r>
          </a:p>
          <a:p>
            <a:pPr algn="ctr"/>
            <a:r>
              <a:rPr lang="en-US" sz="1100">
                <a:solidFill>
                  <a:srgbClr val="FF0000"/>
                </a:solidFill>
              </a:rPr>
              <a:t>Lumpsum</a:t>
            </a:r>
            <a:r>
              <a:rPr lang="en-US" sz="1100" baseline="0">
                <a:solidFill>
                  <a:srgbClr val="FF0000"/>
                </a:solidFill>
              </a:rPr>
              <a:t> at age 50 = ???</a:t>
            </a:r>
            <a:endParaRPr 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6086474" y="1228725"/>
            <a:ext cx="1590675" cy="7239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(Future Value)</a:t>
            </a:r>
          </a:p>
          <a:p>
            <a:pPr algn="ctr"/>
            <a:r>
              <a:rPr lang="en-US" sz="1100"/>
              <a:t>Bequest </a:t>
            </a:r>
            <a:r>
              <a:rPr lang="en-US" sz="1100" baseline="0"/>
              <a:t>at age 80 = 0</a:t>
            </a:r>
            <a:endParaRPr lang="en-US" sz="1100"/>
          </a:p>
        </xdr:txBody>
      </xdr:sp>
      <xdr:sp macro="" textlink="">
        <xdr:nvSpPr>
          <xdr:cNvPr id="9" name="Down Arrow 8"/>
          <xdr:cNvSpPr/>
        </xdr:nvSpPr>
        <xdr:spPr>
          <a:xfrm>
            <a:off x="1125397" y="1238250"/>
            <a:ext cx="380999" cy="685800"/>
          </a:xfrm>
          <a:prstGeom prst="downArrow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0" name="Rectangle 9"/>
          <xdr:cNvSpPr/>
        </xdr:nvSpPr>
        <xdr:spPr>
          <a:xfrm>
            <a:off x="3590925" y="1638300"/>
            <a:ext cx="400050" cy="32385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10K</a:t>
            </a:r>
          </a:p>
        </xdr:txBody>
      </xdr:sp>
      <xdr:sp macro="" textlink="">
        <xdr:nvSpPr>
          <xdr:cNvPr id="11" name="Down Arrow 10"/>
          <xdr:cNvSpPr/>
        </xdr:nvSpPr>
        <xdr:spPr>
          <a:xfrm flipV="1">
            <a:off x="3676650" y="1323975"/>
            <a:ext cx="200025" cy="304800"/>
          </a:xfrm>
          <a:prstGeom prst="down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" name="Rectangle 11"/>
          <xdr:cNvSpPr/>
        </xdr:nvSpPr>
        <xdr:spPr>
          <a:xfrm>
            <a:off x="4029075" y="1638300"/>
            <a:ext cx="371475" cy="32385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10K</a:t>
            </a:r>
          </a:p>
        </xdr:txBody>
      </xdr:sp>
      <xdr:sp macro="" textlink="">
        <xdr:nvSpPr>
          <xdr:cNvPr id="13" name="Down Arrow 12"/>
          <xdr:cNvSpPr/>
        </xdr:nvSpPr>
        <xdr:spPr>
          <a:xfrm flipV="1">
            <a:off x="4114800" y="1323975"/>
            <a:ext cx="200025" cy="304800"/>
          </a:xfrm>
          <a:prstGeom prst="down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5210175" y="1762125"/>
            <a:ext cx="504825" cy="17145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.....</a:t>
            </a:r>
          </a:p>
        </xdr:txBody>
      </xdr:sp>
    </xdr:grpSp>
    <xdr:clientData/>
  </xdr:twoCellAnchor>
  <xdr:twoCellAnchor>
    <xdr:from>
      <xdr:col>1</xdr:col>
      <xdr:colOff>1627773</xdr:colOff>
      <xdr:row>30</xdr:row>
      <xdr:rowOff>142875</xdr:rowOff>
    </xdr:from>
    <xdr:to>
      <xdr:col>10</xdr:col>
      <xdr:colOff>285749</xdr:colOff>
      <xdr:row>37</xdr:row>
      <xdr:rowOff>161925</xdr:rowOff>
    </xdr:to>
    <xdr:grpSp>
      <xdr:nvGrpSpPr>
        <xdr:cNvPr id="15" name="Group 14"/>
        <xdr:cNvGrpSpPr/>
      </xdr:nvGrpSpPr>
      <xdr:grpSpPr>
        <a:xfrm>
          <a:off x="2237373" y="6134100"/>
          <a:ext cx="7763876" cy="1352550"/>
          <a:chOff x="1452945" y="1228725"/>
          <a:chExt cx="6224204" cy="1352550"/>
        </a:xfrm>
      </xdr:grpSpPr>
      <xdr:cxnSp macro="">
        <xdr:nvCxnSpPr>
          <xdr:cNvPr id="16" name="Straight Arrow Connector 15"/>
          <xdr:cNvCxnSpPr/>
        </xdr:nvCxnSpPr>
        <xdr:spPr>
          <a:xfrm>
            <a:off x="2400300" y="2019300"/>
            <a:ext cx="3924300" cy="1588"/>
          </a:xfrm>
          <a:prstGeom prst="straightConnector1">
            <a:avLst/>
          </a:prstGeom>
          <a:ln>
            <a:tailEnd type="arrow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/>
          <xdr:cNvSpPr/>
        </xdr:nvSpPr>
        <xdr:spPr>
          <a:xfrm>
            <a:off x="3467099" y="2105025"/>
            <a:ext cx="1828801" cy="476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n=25x12=300</a:t>
            </a:r>
          </a:p>
          <a:p>
            <a:pPr algn="ctr"/>
            <a:r>
              <a:rPr lang="en-US" sz="1100"/>
              <a:t>1/Y=(4%</a:t>
            </a:r>
            <a:r>
              <a:rPr lang="en-US" sz="1100" baseline="0"/>
              <a:t> /12)=0.33%</a:t>
            </a:r>
            <a:endParaRPr lang="en-US" sz="1100"/>
          </a:p>
        </xdr:txBody>
      </xdr:sp>
      <xdr:sp macro="" textlink="">
        <xdr:nvSpPr>
          <xdr:cNvPr id="18" name="Rectangle 17"/>
          <xdr:cNvSpPr/>
        </xdr:nvSpPr>
        <xdr:spPr>
          <a:xfrm>
            <a:off x="2095499" y="2105025"/>
            <a:ext cx="733426" cy="2381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Age=25</a:t>
            </a:r>
          </a:p>
        </xdr:txBody>
      </xdr:sp>
      <xdr:sp macro="" textlink="">
        <xdr:nvSpPr>
          <xdr:cNvPr id="19" name="Rectangle 18"/>
          <xdr:cNvSpPr/>
        </xdr:nvSpPr>
        <xdr:spPr>
          <a:xfrm>
            <a:off x="6153149" y="2114550"/>
            <a:ext cx="638176" cy="2381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Age=50</a:t>
            </a:r>
          </a:p>
        </xdr:txBody>
      </xdr:sp>
      <xdr:sp macro="" textlink="">
        <xdr:nvSpPr>
          <xdr:cNvPr id="20" name="Rectangle 19"/>
          <xdr:cNvSpPr/>
        </xdr:nvSpPr>
        <xdr:spPr>
          <a:xfrm>
            <a:off x="1452945" y="1228725"/>
            <a:ext cx="1444022" cy="7239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(Present Value)</a:t>
            </a:r>
          </a:p>
          <a:p>
            <a:pPr algn="ctr"/>
            <a:r>
              <a:rPr lang="en-US" sz="1100">
                <a:solidFill>
                  <a:schemeClr val="bg1"/>
                </a:solidFill>
              </a:rPr>
              <a:t>Current amount in saving</a:t>
            </a:r>
            <a:r>
              <a:rPr lang="en-US" sz="1100" baseline="0">
                <a:solidFill>
                  <a:schemeClr val="bg1"/>
                </a:solidFill>
              </a:rPr>
              <a:t>= 0</a:t>
            </a:r>
            <a:endParaRPr 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1" name="Rectangle 20"/>
          <xdr:cNvSpPr/>
        </xdr:nvSpPr>
        <xdr:spPr>
          <a:xfrm>
            <a:off x="6086474" y="1228725"/>
            <a:ext cx="1590675" cy="7239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/>
              <a:t>(Future Value)</a:t>
            </a:r>
          </a:p>
          <a:p>
            <a:pPr algn="ctr"/>
            <a:r>
              <a:rPr lang="en-US" sz="1100"/>
              <a:t>Lumpsum</a:t>
            </a:r>
            <a:r>
              <a:rPr lang="en-US" sz="1100" baseline="0"/>
              <a:t> at age 50 = 0</a:t>
            </a:r>
            <a:endParaRPr lang="en-US" sz="1100"/>
          </a:p>
        </xdr:txBody>
      </xdr:sp>
      <xdr:sp macro="" textlink="">
        <xdr:nvSpPr>
          <xdr:cNvPr id="22" name="Rectangle 21"/>
          <xdr:cNvSpPr/>
        </xdr:nvSpPr>
        <xdr:spPr>
          <a:xfrm>
            <a:off x="3590925" y="1638300"/>
            <a:ext cx="400050" cy="32385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???</a:t>
            </a:r>
          </a:p>
        </xdr:txBody>
      </xdr:sp>
      <xdr:sp macro="" textlink="">
        <xdr:nvSpPr>
          <xdr:cNvPr id="23" name="Down Arrow 22"/>
          <xdr:cNvSpPr/>
        </xdr:nvSpPr>
        <xdr:spPr>
          <a:xfrm rot="10800000" flipV="1">
            <a:off x="3676650" y="1323975"/>
            <a:ext cx="200025" cy="304800"/>
          </a:xfrm>
          <a:prstGeom prst="downArrow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4" name="Rectangle 23"/>
          <xdr:cNvSpPr/>
        </xdr:nvSpPr>
        <xdr:spPr>
          <a:xfrm>
            <a:off x="4029075" y="1638300"/>
            <a:ext cx="371475" cy="32385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???</a:t>
            </a:r>
          </a:p>
        </xdr:txBody>
      </xdr:sp>
      <xdr:sp macro="" textlink="">
        <xdr:nvSpPr>
          <xdr:cNvPr id="25" name="Down Arrow 24"/>
          <xdr:cNvSpPr/>
        </xdr:nvSpPr>
        <xdr:spPr>
          <a:xfrm rot="10800000" flipV="1">
            <a:off x="4114800" y="1323975"/>
            <a:ext cx="200025" cy="304800"/>
          </a:xfrm>
          <a:prstGeom prst="downArrow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6" name="Rectangle 25"/>
          <xdr:cNvSpPr/>
        </xdr:nvSpPr>
        <xdr:spPr>
          <a:xfrm>
            <a:off x="5210175" y="1762125"/>
            <a:ext cx="504825" cy="17145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sz="1100">
                <a:solidFill>
                  <a:srgbClr val="FF0000"/>
                </a:solidFill>
              </a:rPr>
              <a:t>.....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I40"/>
  <sheetViews>
    <sheetView showGridLines="0" tabSelected="1" zoomScale="130" zoomScaleNormal="130" workbookViewId="0">
      <selection activeCell="A2" sqref="A2"/>
    </sheetView>
  </sheetViews>
  <sheetFormatPr defaultRowHeight="15"/>
  <cols>
    <col min="2" max="2" width="14.42578125" bestFit="1" customWidth="1"/>
    <col min="3" max="3" width="15.7109375" customWidth="1"/>
    <col min="4" max="4" width="12.85546875" customWidth="1"/>
    <col min="6" max="6" width="15.140625" bestFit="1" customWidth="1"/>
    <col min="8" max="8" width="11.5703125" bestFit="1" customWidth="1"/>
    <col min="9" max="9" width="14.140625" customWidth="1"/>
  </cols>
  <sheetData>
    <row r="1" spans="1:9" ht="15.75" thickBot="1"/>
    <row r="2" spans="1:9" ht="15" customHeight="1">
      <c r="A2" s="5">
        <v>1</v>
      </c>
      <c r="B2" s="79" t="s">
        <v>8</v>
      </c>
      <c r="C2" s="80"/>
      <c r="D2" s="80"/>
      <c r="E2" s="80"/>
      <c r="F2" s="80"/>
      <c r="G2" s="80"/>
      <c r="H2" s="80"/>
      <c r="I2" s="81"/>
    </row>
    <row r="3" spans="1:9" ht="15.75" thickBot="1">
      <c r="B3" s="82"/>
      <c r="C3" s="83"/>
      <c r="D3" s="83"/>
      <c r="E3" s="83"/>
      <c r="F3" s="83"/>
      <c r="G3" s="83"/>
      <c r="H3" s="83"/>
      <c r="I3" s="84"/>
    </row>
    <row r="4" spans="1:9">
      <c r="B4" s="13"/>
      <c r="C4" s="13"/>
      <c r="D4" s="13"/>
      <c r="E4" s="13"/>
      <c r="F4" s="13"/>
      <c r="G4" s="13"/>
      <c r="H4" s="13"/>
      <c r="I4" s="13"/>
    </row>
    <row r="5" spans="1:9">
      <c r="B5" s="1" t="s">
        <v>2</v>
      </c>
      <c r="C5" s="2">
        <v>10</v>
      </c>
      <c r="E5" s="1" t="s">
        <v>2</v>
      </c>
      <c r="F5" s="10">
        <f>C5*2</f>
        <v>20</v>
      </c>
      <c r="G5" s="7" t="s">
        <v>6</v>
      </c>
    </row>
    <row r="6" spans="1:9">
      <c r="B6" s="1" t="s">
        <v>3</v>
      </c>
      <c r="C6" s="6">
        <v>0.15</v>
      </c>
      <c r="E6" s="1" t="s">
        <v>3</v>
      </c>
      <c r="F6" s="11">
        <f>C6/2</f>
        <v>7.4999999999999997E-2</v>
      </c>
    </row>
    <row r="7" spans="1:9">
      <c r="B7" s="1" t="s">
        <v>0</v>
      </c>
      <c r="C7" s="2">
        <v>-1000000</v>
      </c>
      <c r="E7" s="1" t="s">
        <v>0</v>
      </c>
      <c r="F7" s="2">
        <v>-1000000</v>
      </c>
    </row>
    <row r="8" spans="1:9">
      <c r="B8" s="1" t="s">
        <v>4</v>
      </c>
      <c r="C8" s="2">
        <v>0</v>
      </c>
      <c r="E8" s="1" t="s">
        <v>4</v>
      </c>
      <c r="F8" s="2">
        <v>0</v>
      </c>
    </row>
    <row r="9" spans="1:9">
      <c r="B9" s="1" t="s">
        <v>1</v>
      </c>
      <c r="C9" s="14">
        <f>FV(C6,C5,C8,C7,0)</f>
        <v>4045557.7357079065</v>
      </c>
      <c r="E9" s="1" t="s">
        <v>1</v>
      </c>
      <c r="F9" s="14">
        <f>FV(F6,F5,F8,F7,0)</f>
        <v>4247851.1002391102</v>
      </c>
    </row>
    <row r="10" spans="1:9" ht="15.75" thickBot="1"/>
    <row r="11" spans="1:9" ht="15" customHeight="1">
      <c r="A11" s="5">
        <v>2</v>
      </c>
      <c r="B11" s="79" t="s">
        <v>9</v>
      </c>
      <c r="C11" s="80"/>
      <c r="D11" s="80"/>
      <c r="E11" s="80"/>
      <c r="F11" s="80"/>
      <c r="G11" s="80"/>
      <c r="H11" s="80"/>
      <c r="I11" s="81"/>
    </row>
    <row r="12" spans="1:9" ht="15.75" thickBot="1">
      <c r="B12" s="82"/>
      <c r="C12" s="83"/>
      <c r="D12" s="83"/>
      <c r="E12" s="83"/>
      <c r="F12" s="83"/>
      <c r="G12" s="83"/>
      <c r="H12" s="83"/>
      <c r="I12" s="84"/>
    </row>
    <row r="14" spans="1:9">
      <c r="B14" s="1" t="s">
        <v>2</v>
      </c>
      <c r="C14" s="4">
        <f>NPER(C15,C17,C16,C18)</f>
        <v>17.672987685129698</v>
      </c>
      <c r="E14" s="1" t="s">
        <v>2</v>
      </c>
      <c r="F14" s="4">
        <f>NPER(F15,F17,F16,F18)</f>
        <v>6.4076965479624484</v>
      </c>
    </row>
    <row r="15" spans="1:9">
      <c r="B15" s="1" t="s">
        <v>3</v>
      </c>
      <c r="C15" s="6">
        <v>0.04</v>
      </c>
      <c r="E15" s="1" t="s">
        <v>3</v>
      </c>
      <c r="F15" s="6">
        <v>0.04</v>
      </c>
    </row>
    <row r="16" spans="1:9">
      <c r="B16" s="1" t="s">
        <v>0</v>
      </c>
      <c r="C16" s="2">
        <v>-100000</v>
      </c>
      <c r="E16" s="1" t="s">
        <v>0</v>
      </c>
      <c r="F16" s="2">
        <v>-100000</v>
      </c>
    </row>
    <row r="17" spans="1:9">
      <c r="B17" s="1" t="s">
        <v>4</v>
      </c>
      <c r="C17" s="2">
        <v>0</v>
      </c>
      <c r="E17" s="1" t="s">
        <v>4</v>
      </c>
      <c r="F17" s="10">
        <v>-10000</v>
      </c>
      <c r="G17" s="7" t="s">
        <v>5</v>
      </c>
    </row>
    <row r="18" spans="1:9">
      <c r="B18" s="1" t="s">
        <v>1</v>
      </c>
      <c r="C18" s="8">
        <v>200000</v>
      </c>
      <c r="E18" s="1" t="s">
        <v>1</v>
      </c>
      <c r="F18" s="8">
        <v>200000</v>
      </c>
    </row>
    <row r="20" spans="1:9" ht="15.75" thickBot="1"/>
    <row r="21" spans="1:9" ht="15" customHeight="1">
      <c r="A21" s="12">
        <v>3</v>
      </c>
      <c r="B21" s="79" t="s">
        <v>10</v>
      </c>
      <c r="C21" s="80"/>
      <c r="D21" s="80"/>
      <c r="E21" s="80"/>
      <c r="F21" s="80"/>
      <c r="G21" s="80"/>
      <c r="H21" s="80"/>
      <c r="I21" s="81"/>
    </row>
    <row r="22" spans="1:9">
      <c r="B22" s="85"/>
      <c r="C22" s="86"/>
      <c r="D22" s="86"/>
      <c r="E22" s="86"/>
      <c r="F22" s="86"/>
      <c r="G22" s="86"/>
      <c r="H22" s="86"/>
      <c r="I22" s="87"/>
    </row>
    <row r="23" spans="1:9" ht="15.75" thickBot="1">
      <c r="B23" s="82"/>
      <c r="C23" s="83"/>
      <c r="D23" s="83"/>
      <c r="E23" s="83"/>
      <c r="F23" s="83"/>
      <c r="G23" s="83"/>
      <c r="H23" s="83"/>
      <c r="I23" s="84"/>
    </row>
    <row r="25" spans="1:9">
      <c r="B25" s="1" t="s">
        <v>2</v>
      </c>
      <c r="C25" s="4">
        <f>NPER(C26,C28,C27,C29)</f>
        <v>41.824743758009525</v>
      </c>
      <c r="E25" s="1" t="s">
        <v>2</v>
      </c>
      <c r="F25" s="4">
        <f>NPER(F26,F28,F27,F29)</f>
        <v>29.918840221005354</v>
      </c>
    </row>
    <row r="26" spans="1:9">
      <c r="B26" s="1" t="s">
        <v>3</v>
      </c>
      <c r="C26" s="6">
        <v>0.08</v>
      </c>
      <c r="E26" s="1" t="s">
        <v>3</v>
      </c>
      <c r="F26" s="6">
        <v>0.08</v>
      </c>
    </row>
    <row r="27" spans="1:9">
      <c r="B27" s="1" t="s">
        <v>0</v>
      </c>
      <c r="C27" s="2">
        <v>-500000</v>
      </c>
      <c r="E27" s="1" t="s">
        <v>0</v>
      </c>
      <c r="F27" s="2">
        <v>-500000</v>
      </c>
    </row>
    <row r="28" spans="1:9">
      <c r="B28" s="1" t="s">
        <v>4</v>
      </c>
      <c r="C28" s="2">
        <v>25000</v>
      </c>
      <c r="E28" s="1" t="s">
        <v>4</v>
      </c>
      <c r="F28" s="10">
        <v>0</v>
      </c>
      <c r="G28" s="7" t="s">
        <v>7</v>
      </c>
    </row>
    <row r="29" spans="1:9">
      <c r="B29" s="1" t="s">
        <v>1</v>
      </c>
      <c r="C29" s="8">
        <v>5000000</v>
      </c>
      <c r="E29" s="1" t="s">
        <v>1</v>
      </c>
      <c r="F29" s="8">
        <v>5000000</v>
      </c>
    </row>
    <row r="31" spans="1:9" ht="15.75" thickBot="1"/>
    <row r="32" spans="1:9" ht="15" customHeight="1">
      <c r="A32" s="5">
        <v>4</v>
      </c>
      <c r="B32" s="88" t="s">
        <v>11</v>
      </c>
      <c r="C32" s="89"/>
      <c r="D32" s="89"/>
      <c r="E32" s="89"/>
      <c r="F32" s="89"/>
      <c r="G32" s="89"/>
      <c r="H32" s="89"/>
      <c r="I32" s="90"/>
    </row>
    <row r="33" spans="2:9">
      <c r="B33" s="91"/>
      <c r="C33" s="92"/>
      <c r="D33" s="92"/>
      <c r="E33" s="92"/>
      <c r="F33" s="92"/>
      <c r="G33" s="92"/>
      <c r="H33" s="92"/>
      <c r="I33" s="93"/>
    </row>
    <row r="34" spans="2:9" ht="15.75" thickBot="1">
      <c r="B34" s="94"/>
      <c r="C34" s="95"/>
      <c r="D34" s="95"/>
      <c r="E34" s="95"/>
      <c r="F34" s="95"/>
      <c r="G34" s="95"/>
      <c r="H34" s="95"/>
      <c r="I34" s="96"/>
    </row>
    <row r="36" spans="2:9">
      <c r="B36" s="1" t="s">
        <v>2</v>
      </c>
      <c r="C36" s="9">
        <v>20</v>
      </c>
      <c r="E36" s="1" t="s">
        <v>2</v>
      </c>
      <c r="F36" s="10">
        <f>C36*12</f>
        <v>240</v>
      </c>
      <c r="G36" s="7" t="s">
        <v>12</v>
      </c>
    </row>
    <row r="37" spans="2:9">
      <c r="B37" s="1" t="s">
        <v>3</v>
      </c>
      <c r="C37" s="6">
        <v>0.05</v>
      </c>
      <c r="E37" s="1" t="s">
        <v>3</v>
      </c>
      <c r="F37" s="16">
        <f>C37/12</f>
        <v>4.1666666666666666E-3</v>
      </c>
    </row>
    <row r="38" spans="2:9">
      <c r="B38" s="1" t="s">
        <v>0</v>
      </c>
      <c r="C38" s="2">
        <v>2000000</v>
      </c>
      <c r="E38" s="1" t="s">
        <v>0</v>
      </c>
      <c r="F38" s="2">
        <v>2000000</v>
      </c>
    </row>
    <row r="39" spans="2:9">
      <c r="B39" s="1" t="s">
        <v>4</v>
      </c>
      <c r="C39" s="3">
        <f>PMT(C37,C36,C38,C40)</f>
        <v>-160485.17438138265</v>
      </c>
      <c r="D39" s="15"/>
      <c r="E39" s="1" t="s">
        <v>4</v>
      </c>
      <c r="F39" s="3">
        <f>PMT(F37,F36,F38,F40)</f>
        <v>-13199.114784333118</v>
      </c>
    </row>
    <row r="40" spans="2:9">
      <c r="B40" s="1" t="s">
        <v>1</v>
      </c>
      <c r="C40" s="8">
        <v>0</v>
      </c>
      <c r="E40" s="1" t="s">
        <v>1</v>
      </c>
      <c r="F40" s="8">
        <v>0</v>
      </c>
    </row>
  </sheetData>
  <mergeCells count="4">
    <mergeCell ref="B11:I12"/>
    <mergeCell ref="B2:I3"/>
    <mergeCell ref="B21:I23"/>
    <mergeCell ref="B32:I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I17"/>
  <sheetViews>
    <sheetView showGridLines="0" workbookViewId="0">
      <selection activeCell="B6" sqref="B6"/>
    </sheetView>
  </sheetViews>
  <sheetFormatPr defaultRowHeight="15"/>
  <cols>
    <col min="1" max="1" width="35.140625" customWidth="1"/>
    <col min="2" max="2" width="12.42578125" customWidth="1"/>
    <col min="3" max="3" width="13" customWidth="1"/>
    <col min="4" max="4" width="12.85546875" customWidth="1"/>
    <col min="5" max="5" width="15.42578125" customWidth="1"/>
    <col min="6" max="6" width="20.7109375" bestFit="1" customWidth="1"/>
    <col min="7" max="7" width="24.28515625" bestFit="1" customWidth="1"/>
    <col min="8" max="8" width="24.42578125" bestFit="1" customWidth="1"/>
  </cols>
  <sheetData>
    <row r="1" spans="1:9" ht="22.5">
      <c r="A1" s="17" t="s">
        <v>13</v>
      </c>
      <c r="I1" s="18"/>
    </row>
    <row r="2" spans="1:9">
      <c r="A2" s="19" t="str">
        <f>"Basic computing of loan payment on a " &amp; B4 &amp; " mortgage at " &amp;ROUND( B7*100,2) &amp;" % for " &amp; B6 &amp; " years, initial down payment is " &amp; B5*B4</f>
        <v>Basic computing of loan payment on a 3000000 mortgage at 5.5 % for 30 years, initial down payment is 0</v>
      </c>
      <c r="F2" s="20"/>
      <c r="G2" s="20"/>
      <c r="H2" s="20"/>
      <c r="I2" s="18"/>
    </row>
    <row r="3" spans="1:9" ht="15.75" thickBot="1">
      <c r="A3" s="21" t="s">
        <v>14</v>
      </c>
      <c r="B3" s="21"/>
      <c r="E3" s="22" t="s">
        <v>15</v>
      </c>
      <c r="F3" s="22" t="s">
        <v>16</v>
      </c>
      <c r="G3" s="22" t="s">
        <v>17</v>
      </c>
      <c r="H3" s="22" t="s">
        <v>18</v>
      </c>
      <c r="I3" s="18"/>
    </row>
    <row r="4" spans="1:9">
      <c r="A4" t="s">
        <v>19</v>
      </c>
      <c r="B4" s="36">
        <v>3000000</v>
      </c>
      <c r="I4" s="18"/>
    </row>
    <row r="5" spans="1:9">
      <c r="A5" t="s">
        <v>20</v>
      </c>
      <c r="B5" s="26">
        <v>0</v>
      </c>
      <c r="I5" s="18"/>
    </row>
    <row r="6" spans="1:9" ht="15.75" thickBot="1">
      <c r="A6" t="s">
        <v>21</v>
      </c>
      <c r="B6">
        <v>30</v>
      </c>
      <c r="I6" s="18"/>
    </row>
    <row r="7" spans="1:9">
      <c r="A7" t="s">
        <v>15</v>
      </c>
      <c r="B7" s="29">
        <v>5.5E-2</v>
      </c>
      <c r="E7" s="23">
        <v>5.5E-2</v>
      </c>
      <c r="F7" s="24">
        <f>B11</f>
        <v>17033.670040410074</v>
      </c>
      <c r="G7" s="25">
        <f>B12</f>
        <v>6132121.2145476267</v>
      </c>
      <c r="H7" s="25">
        <f>B13</f>
        <v>3132121.2145476267</v>
      </c>
      <c r="I7" s="18"/>
    </row>
    <row r="8" spans="1:9">
      <c r="E8" s="23">
        <v>0.06</v>
      </c>
      <c r="F8" s="27">
        <f>-PMT(E8/12,$B$6*12,$B$10)</f>
        <v>17986.515754582768</v>
      </c>
      <c r="G8" s="28">
        <f>F8*12*$B$6</f>
        <v>6475145.6716497969</v>
      </c>
      <c r="H8" s="28">
        <f>G8-$B$10</f>
        <v>3475145.6716497969</v>
      </c>
      <c r="I8" s="18"/>
    </row>
    <row r="9" spans="1:9" ht="15.75" thickBot="1">
      <c r="A9" s="21" t="s">
        <v>22</v>
      </c>
      <c r="B9" s="21"/>
      <c r="E9" s="23">
        <v>6.5000000000000002E-2</v>
      </c>
      <c r="F9" s="27">
        <f t="shared" ref="F9:F17" si="0">-PMT(E9/12,$B$6*12,$B$10)</f>
        <v>18962.040704788982</v>
      </c>
      <c r="G9" s="28">
        <f t="shared" ref="G9:G17" si="1">F9*12*$B$6</f>
        <v>6826334.6537240334</v>
      </c>
      <c r="H9" s="28">
        <f t="shared" ref="H9:H17" si="2">G9-$B$10</f>
        <v>3826334.6537240334</v>
      </c>
      <c r="I9" s="18"/>
    </row>
    <row r="10" spans="1:9">
      <c r="A10" t="s">
        <v>23</v>
      </c>
      <c r="B10" s="30">
        <f>B4*(1-B5)</f>
        <v>3000000</v>
      </c>
      <c r="E10" s="23">
        <v>7.0000000000000007E-2</v>
      </c>
      <c r="F10" s="27">
        <f t="shared" si="0"/>
        <v>19959.074855375478</v>
      </c>
      <c r="G10" s="28">
        <f t="shared" si="1"/>
        <v>7185266.9479351714</v>
      </c>
      <c r="H10" s="28">
        <f t="shared" si="2"/>
        <v>4185266.9479351714</v>
      </c>
      <c r="I10" s="18"/>
    </row>
    <row r="11" spans="1:9">
      <c r="A11" t="s">
        <v>16</v>
      </c>
      <c r="B11" s="37">
        <f>-PMT(B7/12,B6*12,B10)</f>
        <v>17033.670040410074</v>
      </c>
      <c r="E11" s="23">
        <v>7.4999999999999997E-2</v>
      </c>
      <c r="F11" s="27">
        <f t="shared" si="0"/>
        <v>20976.435256583325</v>
      </c>
      <c r="G11" s="28">
        <f t="shared" si="1"/>
        <v>7551516.6923699975</v>
      </c>
      <c r="H11" s="28">
        <f t="shared" si="2"/>
        <v>4551516.6923699975</v>
      </c>
      <c r="I11" s="18"/>
    </row>
    <row r="12" spans="1:9">
      <c r="A12" s="34" t="s">
        <v>17</v>
      </c>
      <c r="B12" s="35">
        <f>B11*12*B6</f>
        <v>6132121.2145476267</v>
      </c>
      <c r="E12" s="23">
        <v>0.08</v>
      </c>
      <c r="F12" s="27">
        <f t="shared" si="0"/>
        <v>22012.937216381328</v>
      </c>
      <c r="G12" s="28">
        <f t="shared" si="1"/>
        <v>7924657.3978972789</v>
      </c>
      <c r="H12" s="28">
        <f t="shared" si="2"/>
        <v>4924657.3978972789</v>
      </c>
      <c r="I12" s="18"/>
    </row>
    <row r="13" spans="1:9">
      <c r="A13" s="34" t="s">
        <v>18</v>
      </c>
      <c r="B13" s="35">
        <f>B12-B10</f>
        <v>3132121.2145476267</v>
      </c>
      <c r="E13" s="23">
        <v>8.5000000000000006E-2</v>
      </c>
      <c r="F13" s="27">
        <f t="shared" si="0"/>
        <v>23067.404507529998</v>
      </c>
      <c r="G13" s="28">
        <f t="shared" si="1"/>
        <v>8304265.6227107998</v>
      </c>
      <c r="H13" s="28">
        <f t="shared" si="2"/>
        <v>5304265.6227107998</v>
      </c>
      <c r="I13" s="18"/>
    </row>
    <row r="14" spans="1:9">
      <c r="E14" s="23">
        <v>0.09</v>
      </c>
      <c r="F14" s="27">
        <f t="shared" si="0"/>
        <v>24138.67850834343</v>
      </c>
      <c r="G14" s="28">
        <f t="shared" si="1"/>
        <v>8689924.2630036343</v>
      </c>
      <c r="H14" s="28">
        <f t="shared" si="2"/>
        <v>5689924.2630036343</v>
      </c>
      <c r="I14" s="18"/>
    </row>
    <row r="15" spans="1:9">
      <c r="E15" s="23">
        <v>9.5000000000000001E-2</v>
      </c>
      <c r="F15" s="27">
        <f t="shared" si="0"/>
        <v>25225.626215362503</v>
      </c>
      <c r="G15" s="28">
        <f t="shared" si="1"/>
        <v>9081225.4375305008</v>
      </c>
      <c r="H15" s="28">
        <f t="shared" si="2"/>
        <v>6081225.4375305008</v>
      </c>
    </row>
    <row r="16" spans="1:9">
      <c r="E16" s="23">
        <v>0.1</v>
      </c>
      <c r="F16" s="27">
        <f t="shared" si="0"/>
        <v>26327.147102663985</v>
      </c>
      <c r="G16" s="28">
        <f t="shared" si="1"/>
        <v>9477772.9569590334</v>
      </c>
      <c r="H16" s="28">
        <f t="shared" si="2"/>
        <v>6477772.9569590334</v>
      </c>
    </row>
    <row r="17" spans="5:8" ht="15.75" thickBot="1">
      <c r="E17" s="31">
        <v>0.105</v>
      </c>
      <c r="F17" s="32">
        <f t="shared" si="0"/>
        <v>27442.178834792099</v>
      </c>
      <c r="G17" s="33">
        <f t="shared" si="1"/>
        <v>9879184.3805251569</v>
      </c>
      <c r="H17" s="33">
        <f t="shared" si="2"/>
        <v>6879184.3805251569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/>
  </sheetPr>
  <dimension ref="B1:L47"/>
  <sheetViews>
    <sheetView showGridLines="0" workbookViewId="0">
      <selection activeCell="B1" sqref="B1"/>
    </sheetView>
  </sheetViews>
  <sheetFormatPr defaultRowHeight="15"/>
  <cols>
    <col min="2" max="2" width="27" customWidth="1"/>
    <col min="3" max="3" width="8.28515625" customWidth="1"/>
    <col min="4" max="4" width="22" customWidth="1"/>
    <col min="5" max="5" width="20.5703125" customWidth="1"/>
    <col min="6" max="6" width="13" customWidth="1"/>
    <col min="8" max="8" width="18.28515625" customWidth="1"/>
  </cols>
  <sheetData>
    <row r="1" spans="2:12" s="41" customFormat="1" ht="24" thickBot="1">
      <c r="B1" s="38" t="s">
        <v>24</v>
      </c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2:12" s="41" customFormat="1" ht="24" thickBot="1">
      <c r="B2" s="42"/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2:12">
      <c r="B3" s="45" t="s">
        <v>25</v>
      </c>
      <c r="C3" s="46"/>
      <c r="D3" s="46"/>
      <c r="E3" s="46"/>
      <c r="F3" s="46"/>
      <c r="G3" s="46"/>
      <c r="H3" s="46"/>
      <c r="I3" s="46"/>
      <c r="J3" s="46"/>
      <c r="K3" s="46"/>
      <c r="L3" s="47"/>
    </row>
    <row r="4" spans="2:12">
      <c r="B4" s="48" t="s">
        <v>26</v>
      </c>
      <c r="C4" s="49"/>
      <c r="D4" s="49"/>
      <c r="E4" s="49"/>
      <c r="F4" s="49"/>
      <c r="G4" s="49"/>
      <c r="H4" s="49"/>
      <c r="I4" s="49"/>
      <c r="J4" s="49"/>
      <c r="K4" s="49"/>
      <c r="L4" s="50"/>
    </row>
    <row r="5" spans="2:12">
      <c r="B5" s="51" t="s">
        <v>27</v>
      </c>
      <c r="C5" s="52"/>
      <c r="D5" s="52"/>
      <c r="E5" s="52"/>
      <c r="F5" s="52"/>
      <c r="G5" s="52"/>
      <c r="H5" s="52"/>
      <c r="I5" s="52"/>
      <c r="J5" s="52"/>
      <c r="K5" s="52"/>
      <c r="L5" s="53"/>
    </row>
    <row r="6" spans="2:12" ht="15.75" thickBot="1">
      <c r="B6" s="54" t="s">
        <v>28</v>
      </c>
      <c r="C6" s="55"/>
      <c r="D6" s="55"/>
      <c r="E6" s="55"/>
      <c r="F6" s="55"/>
      <c r="G6" s="55"/>
      <c r="H6" s="55"/>
      <c r="I6" s="55"/>
      <c r="J6" s="55"/>
      <c r="K6" s="55"/>
      <c r="L6" s="56"/>
    </row>
    <row r="7" spans="2:12">
      <c r="B7" s="57"/>
      <c r="C7" s="58"/>
      <c r="D7" s="58"/>
      <c r="E7" s="58"/>
      <c r="F7" s="58"/>
      <c r="G7" s="58"/>
      <c r="H7" s="58"/>
      <c r="I7" s="58"/>
      <c r="J7" s="58"/>
      <c r="K7" s="58"/>
      <c r="L7" s="59"/>
    </row>
    <row r="8" spans="2:12">
      <c r="B8" s="57"/>
      <c r="C8" s="58"/>
      <c r="D8" s="58"/>
      <c r="E8" s="58"/>
      <c r="F8" s="58"/>
      <c r="G8" s="58"/>
      <c r="H8" s="58"/>
      <c r="I8" s="58"/>
      <c r="J8" s="58"/>
      <c r="K8" s="58"/>
      <c r="L8" s="59"/>
    </row>
    <row r="9" spans="2:12">
      <c r="B9" s="57"/>
      <c r="C9" s="58"/>
      <c r="D9" s="58"/>
      <c r="E9" s="58"/>
      <c r="F9" s="58"/>
      <c r="G9" s="58"/>
      <c r="H9" s="58"/>
      <c r="I9" s="58"/>
      <c r="J9" s="58"/>
      <c r="K9" s="58"/>
      <c r="L9" s="59"/>
    </row>
    <row r="10" spans="2:12">
      <c r="B10" s="57"/>
      <c r="C10" s="58"/>
      <c r="D10" s="58"/>
      <c r="E10" s="58"/>
      <c r="F10" s="58"/>
      <c r="G10" s="58"/>
      <c r="H10" s="58"/>
      <c r="I10" s="58"/>
      <c r="J10" s="58"/>
      <c r="K10" s="58"/>
      <c r="L10" s="59"/>
    </row>
    <row r="11" spans="2:12">
      <c r="B11" s="57"/>
      <c r="C11" s="58"/>
      <c r="D11" s="58"/>
      <c r="E11" s="58"/>
      <c r="F11" s="58"/>
      <c r="G11" s="58"/>
      <c r="H11" s="58"/>
      <c r="I11" s="58"/>
      <c r="J11" s="58"/>
      <c r="K11" s="58"/>
      <c r="L11" s="59"/>
    </row>
    <row r="12" spans="2:12">
      <c r="B12" s="57"/>
      <c r="C12" s="58"/>
      <c r="D12" s="58"/>
      <c r="E12" s="58"/>
      <c r="F12" s="58"/>
      <c r="G12" s="58"/>
      <c r="H12" s="58"/>
      <c r="I12" s="58"/>
      <c r="J12" s="58"/>
      <c r="K12" s="58"/>
      <c r="L12" s="59"/>
    </row>
    <row r="13" spans="2:12">
      <c r="B13" s="57"/>
      <c r="C13" s="58"/>
      <c r="D13" s="58"/>
      <c r="E13" s="58"/>
      <c r="F13" s="58"/>
      <c r="G13" s="58"/>
      <c r="H13" s="58"/>
      <c r="I13" s="58"/>
      <c r="J13" s="58"/>
      <c r="K13" s="58"/>
      <c r="L13" s="59"/>
    </row>
    <row r="14" spans="2:12">
      <c r="B14" s="57"/>
      <c r="C14" s="58"/>
      <c r="D14" s="58"/>
      <c r="E14" s="58"/>
      <c r="F14" s="58"/>
      <c r="G14" s="58"/>
      <c r="H14" s="58"/>
      <c r="I14" s="58"/>
      <c r="J14" s="58"/>
      <c r="K14" s="58"/>
      <c r="L14" s="59"/>
    </row>
    <row r="15" spans="2:12">
      <c r="B15" s="57"/>
      <c r="C15" s="58"/>
      <c r="D15" s="58"/>
      <c r="E15" s="58"/>
      <c r="F15" s="58"/>
      <c r="G15" s="58"/>
      <c r="H15" s="58"/>
      <c r="I15" s="58"/>
      <c r="J15" s="58"/>
      <c r="K15" s="58"/>
      <c r="L15" s="59"/>
    </row>
    <row r="16" spans="2:12">
      <c r="B16" s="57"/>
      <c r="C16" s="58"/>
      <c r="D16" s="58"/>
      <c r="E16" s="58"/>
      <c r="F16" s="58"/>
      <c r="G16" s="58"/>
      <c r="H16" s="58"/>
      <c r="I16" s="58"/>
      <c r="J16" s="58"/>
      <c r="K16" s="58"/>
      <c r="L16" s="59"/>
    </row>
    <row r="17" spans="2:12">
      <c r="B17" s="57"/>
      <c r="C17" s="58"/>
      <c r="D17" s="58"/>
      <c r="E17" s="58"/>
      <c r="F17" s="58"/>
      <c r="G17" s="58"/>
      <c r="H17" s="58"/>
      <c r="I17" s="58"/>
      <c r="J17" s="58"/>
      <c r="K17" s="58"/>
      <c r="L17" s="59"/>
    </row>
    <row r="18" spans="2:12">
      <c r="B18" s="57"/>
      <c r="C18" s="58"/>
      <c r="D18" s="60" t="s">
        <v>29</v>
      </c>
      <c r="E18" s="60"/>
      <c r="F18" s="58"/>
      <c r="G18" s="60" t="s">
        <v>30</v>
      </c>
      <c r="H18" s="60"/>
      <c r="I18" s="58"/>
      <c r="J18" s="58"/>
      <c r="K18" s="58"/>
      <c r="L18" s="59"/>
    </row>
    <row r="19" spans="2:12">
      <c r="B19" s="57"/>
      <c r="C19" s="58"/>
      <c r="D19" s="61" t="s">
        <v>31</v>
      </c>
      <c r="E19" s="62">
        <v>30</v>
      </c>
      <c r="F19" s="58"/>
      <c r="G19" s="61" t="s">
        <v>32</v>
      </c>
      <c r="H19" s="62">
        <f>E19*E20</f>
        <v>360</v>
      </c>
      <c r="I19" s="58"/>
      <c r="J19" s="58"/>
      <c r="K19" s="58"/>
      <c r="L19" s="59"/>
    </row>
    <row r="20" spans="2:12">
      <c r="B20" s="57"/>
      <c r="C20" s="58"/>
      <c r="D20" s="61" t="s">
        <v>33</v>
      </c>
      <c r="E20" s="62">
        <v>12</v>
      </c>
      <c r="F20" s="58"/>
      <c r="G20" s="61" t="s">
        <v>4</v>
      </c>
      <c r="H20" s="62">
        <f>-E21</f>
        <v>-10000</v>
      </c>
      <c r="I20" s="58"/>
      <c r="J20" s="58"/>
      <c r="K20" s="58"/>
      <c r="L20" s="59"/>
    </row>
    <row r="21" spans="2:12">
      <c r="B21" s="57"/>
      <c r="C21" s="58"/>
      <c r="D21" s="61" t="s">
        <v>34</v>
      </c>
      <c r="E21" s="63">
        <v>10000</v>
      </c>
      <c r="F21" s="58"/>
      <c r="G21" s="61" t="s">
        <v>3</v>
      </c>
      <c r="H21" s="64">
        <f>E22/12</f>
        <v>1.6666666666666668E-3</v>
      </c>
      <c r="I21" s="58"/>
      <c r="J21" s="58"/>
      <c r="K21" s="58"/>
      <c r="L21" s="59"/>
    </row>
    <row r="22" spans="2:12">
      <c r="B22" s="57"/>
      <c r="C22" s="58"/>
      <c r="D22" s="61" t="s">
        <v>35</v>
      </c>
      <c r="E22" s="65">
        <v>0.02</v>
      </c>
      <c r="F22" s="58"/>
      <c r="G22" s="61" t="s">
        <v>1</v>
      </c>
      <c r="H22" s="62">
        <f>E23</f>
        <v>0</v>
      </c>
      <c r="I22" s="58"/>
      <c r="J22" s="58"/>
      <c r="K22" s="58"/>
      <c r="L22" s="59"/>
    </row>
    <row r="23" spans="2:12">
      <c r="B23" s="57"/>
      <c r="C23" s="58"/>
      <c r="D23" s="61" t="s">
        <v>36</v>
      </c>
      <c r="E23" s="62">
        <v>0</v>
      </c>
      <c r="F23" s="58"/>
      <c r="G23" s="61" t="s">
        <v>0</v>
      </c>
      <c r="H23" s="66">
        <f>PV(H21,H19,H20,H22)</f>
        <v>2705485.1648520189</v>
      </c>
      <c r="I23" s="58"/>
      <c r="J23" s="58"/>
      <c r="K23" s="58"/>
      <c r="L23" s="59"/>
    </row>
    <row r="24" spans="2:12" ht="15.75" thickBot="1">
      <c r="B24" s="57"/>
      <c r="C24" s="58"/>
      <c r="D24" s="58"/>
      <c r="E24" s="58"/>
      <c r="F24" s="58"/>
      <c r="G24" s="58"/>
      <c r="H24" s="58"/>
      <c r="I24" s="58"/>
      <c r="J24" s="58"/>
      <c r="K24" s="58"/>
      <c r="L24" s="59"/>
    </row>
    <row r="25" spans="2:12" ht="15.75" thickBot="1">
      <c r="B25" s="67" t="str">
        <f>"Answer: at the retirement day, you should have a total of " &amp; TEXT(ROUND(H23,2),"#,##0.00") &amp; " Baht in your saving account"</f>
        <v>Answer: at the retirement day, you should have a total of 2,705,485.16 Baht in your saving account</v>
      </c>
      <c r="C25" s="68"/>
      <c r="D25" s="68"/>
      <c r="E25" s="68"/>
      <c r="F25" s="68"/>
      <c r="G25" s="68"/>
      <c r="H25" s="68"/>
      <c r="I25" s="68"/>
      <c r="J25" s="68"/>
      <c r="K25" s="68"/>
      <c r="L25" s="69"/>
    </row>
    <row r="26" spans="2:12" ht="15.75" thickBot="1"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2"/>
    </row>
    <row r="27" spans="2:12">
      <c r="B27" s="45" t="s">
        <v>37</v>
      </c>
      <c r="C27" s="46"/>
      <c r="D27" s="46"/>
      <c r="E27" s="46"/>
      <c r="F27" s="46"/>
      <c r="G27" s="46"/>
      <c r="H27" s="46"/>
      <c r="I27" s="46"/>
      <c r="J27" s="46"/>
      <c r="K27" s="46"/>
      <c r="L27" s="47"/>
    </row>
    <row r="28" spans="2:12">
      <c r="B28" s="51" t="str">
        <f>"How much should you save per month, so that you can have "  &amp; TEXT(ROUND(H23,2),"#,##0.00") &amp; " Baht "</f>
        <v xml:space="preserve">How much should you save per month, so that you can have 2,705,485.16 Baht </v>
      </c>
      <c r="C28" s="52"/>
      <c r="D28" s="52"/>
      <c r="E28" s="73"/>
      <c r="F28" s="52"/>
      <c r="G28" s="52"/>
      <c r="H28" s="52"/>
      <c r="I28" s="52"/>
      <c r="J28" s="52"/>
      <c r="K28" s="52"/>
      <c r="L28" s="53"/>
    </row>
    <row r="29" spans="2:12" ht="15.75" thickBot="1">
      <c r="B29" s="54" t="s">
        <v>38</v>
      </c>
      <c r="C29" s="74"/>
      <c r="D29" s="74"/>
      <c r="E29" s="74"/>
      <c r="F29" s="74"/>
      <c r="G29" s="74"/>
      <c r="H29" s="74"/>
      <c r="I29" s="74"/>
      <c r="J29" s="74"/>
      <c r="K29" s="74"/>
      <c r="L29" s="75"/>
    </row>
    <row r="30" spans="2:12">
      <c r="B30" s="57"/>
      <c r="C30" s="58"/>
      <c r="D30" s="58"/>
      <c r="E30" s="58"/>
      <c r="F30" s="58"/>
      <c r="G30" s="58"/>
      <c r="H30" s="58"/>
      <c r="I30" s="58"/>
      <c r="J30" s="58"/>
      <c r="K30" s="58"/>
      <c r="L30" s="59"/>
    </row>
    <row r="31" spans="2:12">
      <c r="B31" s="57"/>
      <c r="C31" s="58"/>
      <c r="D31" s="58"/>
      <c r="E31" s="58"/>
      <c r="F31" s="58"/>
      <c r="G31" s="58"/>
      <c r="H31" s="58"/>
      <c r="I31" s="58"/>
      <c r="J31" s="58"/>
      <c r="K31" s="58"/>
      <c r="L31" s="59"/>
    </row>
    <row r="32" spans="2:12">
      <c r="B32" s="57"/>
      <c r="C32" s="58"/>
      <c r="D32" s="58"/>
      <c r="E32" s="58"/>
      <c r="F32" s="58"/>
      <c r="G32" s="58"/>
      <c r="H32" s="58"/>
      <c r="I32" s="58"/>
      <c r="J32" s="58"/>
      <c r="K32" s="58"/>
      <c r="L32" s="59"/>
    </row>
    <row r="33" spans="2:12">
      <c r="B33" s="57"/>
      <c r="C33" s="58"/>
      <c r="D33" s="58"/>
      <c r="E33" s="58"/>
      <c r="F33" s="58"/>
      <c r="G33" s="58"/>
      <c r="H33" s="58"/>
      <c r="I33" s="58"/>
      <c r="J33" s="58"/>
      <c r="K33" s="58"/>
      <c r="L33" s="59"/>
    </row>
    <row r="34" spans="2:12">
      <c r="B34" s="57"/>
      <c r="C34" s="58"/>
      <c r="D34" s="58"/>
      <c r="E34" s="58"/>
      <c r="F34" s="58"/>
      <c r="G34" s="58"/>
      <c r="H34" s="58"/>
      <c r="I34" s="58"/>
      <c r="J34" s="58"/>
      <c r="K34" s="58"/>
      <c r="L34" s="59"/>
    </row>
    <row r="35" spans="2:12">
      <c r="B35" s="57"/>
      <c r="C35" s="58"/>
      <c r="D35" s="58"/>
      <c r="E35" s="58"/>
      <c r="F35" s="58"/>
      <c r="G35" s="58"/>
      <c r="H35" s="58"/>
      <c r="I35" s="58"/>
      <c r="J35" s="58"/>
      <c r="K35" s="58"/>
      <c r="L35" s="59"/>
    </row>
    <row r="36" spans="2:12">
      <c r="B36" s="57"/>
      <c r="C36" s="58"/>
      <c r="D36" s="58"/>
      <c r="E36" s="58"/>
      <c r="F36" s="58"/>
      <c r="G36" s="58"/>
      <c r="H36" s="58"/>
      <c r="I36" s="58"/>
      <c r="J36" s="58"/>
      <c r="K36" s="58"/>
      <c r="L36" s="59"/>
    </row>
    <row r="37" spans="2:12">
      <c r="B37" s="57"/>
      <c r="C37" s="58"/>
      <c r="D37" s="58"/>
      <c r="E37" s="58"/>
      <c r="F37" s="58"/>
      <c r="G37" s="58"/>
      <c r="H37" s="58"/>
      <c r="I37" s="58"/>
      <c r="J37" s="58"/>
      <c r="K37" s="58"/>
      <c r="L37" s="59"/>
    </row>
    <row r="38" spans="2:12">
      <c r="B38" s="57"/>
      <c r="C38" s="58"/>
      <c r="D38" s="58"/>
      <c r="E38" s="58"/>
      <c r="F38" s="58"/>
      <c r="G38" s="58"/>
      <c r="H38" s="58"/>
      <c r="I38" s="58"/>
      <c r="J38" s="58"/>
      <c r="K38" s="58"/>
      <c r="L38" s="59"/>
    </row>
    <row r="39" spans="2:12">
      <c r="B39" s="57"/>
      <c r="C39" s="58"/>
      <c r="D39" s="58"/>
      <c r="E39" s="58"/>
      <c r="F39" s="58"/>
      <c r="G39" s="58"/>
      <c r="H39" s="58"/>
      <c r="I39" s="58"/>
      <c r="J39" s="58"/>
      <c r="K39" s="58"/>
      <c r="L39" s="59"/>
    </row>
    <row r="40" spans="2:12">
      <c r="B40" s="57"/>
      <c r="C40" s="58"/>
      <c r="D40" s="60" t="s">
        <v>29</v>
      </c>
      <c r="E40" s="60"/>
      <c r="F40" s="58"/>
      <c r="G40" s="60" t="s">
        <v>30</v>
      </c>
      <c r="H40" s="60"/>
      <c r="I40" s="58"/>
      <c r="J40" s="58"/>
      <c r="K40" s="58"/>
      <c r="L40" s="59"/>
    </row>
    <row r="41" spans="2:12">
      <c r="B41" s="57"/>
      <c r="C41" s="58"/>
      <c r="D41" s="61" t="s">
        <v>39</v>
      </c>
      <c r="E41" s="62">
        <v>25</v>
      </c>
      <c r="F41" s="58"/>
      <c r="G41" s="61" t="s">
        <v>32</v>
      </c>
      <c r="H41" s="62">
        <f>E41*E42</f>
        <v>300</v>
      </c>
      <c r="I41" s="58"/>
      <c r="J41" s="58"/>
      <c r="K41" s="58"/>
      <c r="L41" s="59"/>
    </row>
    <row r="42" spans="2:12">
      <c r="B42" s="57"/>
      <c r="C42" s="58"/>
      <c r="D42" s="61" t="s">
        <v>33</v>
      </c>
      <c r="E42" s="62">
        <v>12</v>
      </c>
      <c r="F42" s="58"/>
      <c r="G42" s="61" t="s">
        <v>3</v>
      </c>
      <c r="H42" s="64">
        <f>E43/12</f>
        <v>3.3333333333333335E-3</v>
      </c>
      <c r="I42" s="58"/>
      <c r="J42" s="58"/>
      <c r="K42" s="58"/>
      <c r="L42" s="59"/>
    </row>
    <row r="43" spans="2:12">
      <c r="B43" s="57"/>
      <c r="C43" s="58"/>
      <c r="D43" s="61" t="s">
        <v>35</v>
      </c>
      <c r="E43" s="65">
        <v>0.04</v>
      </c>
      <c r="F43" s="58"/>
      <c r="G43" s="61" t="s">
        <v>1</v>
      </c>
      <c r="H43" s="66">
        <f>E45</f>
        <v>2705485.1648520189</v>
      </c>
      <c r="I43" s="58"/>
      <c r="J43" s="58"/>
      <c r="K43" s="58"/>
      <c r="L43" s="59"/>
    </row>
    <row r="44" spans="2:12">
      <c r="B44" s="57"/>
      <c r="C44" s="58"/>
      <c r="D44" s="61" t="s">
        <v>40</v>
      </c>
      <c r="E44" s="62">
        <v>0</v>
      </c>
      <c r="F44" s="58"/>
      <c r="G44" s="61" t="s">
        <v>0</v>
      </c>
      <c r="H44" s="62">
        <f>E44</f>
        <v>0</v>
      </c>
      <c r="I44" s="58"/>
      <c r="J44" s="58"/>
      <c r="K44" s="58"/>
      <c r="L44" s="59"/>
    </row>
    <row r="45" spans="2:12">
      <c r="B45" s="57"/>
      <c r="C45" s="58"/>
      <c r="D45" s="61" t="s">
        <v>41</v>
      </c>
      <c r="E45" s="66">
        <f>H23</f>
        <v>2705485.1648520189</v>
      </c>
      <c r="F45" s="58"/>
      <c r="G45" s="61" t="s">
        <v>4</v>
      </c>
      <c r="H45" s="76">
        <f>-PMT(H42,H41,H44,H43)</f>
        <v>5262.2635260397183</v>
      </c>
      <c r="I45" s="58"/>
      <c r="J45" s="58"/>
      <c r="K45" s="58"/>
      <c r="L45" s="59"/>
    </row>
    <row r="46" spans="2:12" ht="15.75" thickBot="1">
      <c r="B46" s="57"/>
      <c r="C46" s="58"/>
      <c r="D46" s="58"/>
      <c r="E46" s="58"/>
      <c r="F46" s="58"/>
      <c r="G46" s="58"/>
      <c r="H46" s="58"/>
      <c r="I46" s="58"/>
      <c r="J46" s="58"/>
      <c r="K46" s="58"/>
      <c r="L46" s="59"/>
    </row>
    <row r="47" spans="2:12" ht="15.75" thickBot="1">
      <c r="B47" s="67" t="str">
        <f>"Answer: you should save " &amp; TEXT(ROUND(H45,2),"#,##0.00") &amp; " Baht per month for the next " &amp; E41 &amp; " years"</f>
        <v>Answer: you should save 5,262.26 Baht per month for the next 25 years</v>
      </c>
      <c r="C47" s="77"/>
      <c r="D47" s="77"/>
      <c r="E47" s="77"/>
      <c r="F47" s="77"/>
      <c r="G47" s="77"/>
      <c r="H47" s="77"/>
      <c r="I47" s="77"/>
      <c r="J47" s="77"/>
      <c r="K47" s="77"/>
      <c r="L47" s="78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TVM</vt:lpstr>
      <vt:lpstr>Mortgage</vt:lpstr>
      <vt:lpstr>Basic Retirement 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Watakit</dc:creator>
  <cp:lastModifiedBy>Siraprapa Watakit</cp:lastModifiedBy>
  <dcterms:created xsi:type="dcterms:W3CDTF">2015-09-14T05:17:11Z</dcterms:created>
  <dcterms:modified xsi:type="dcterms:W3CDTF">2015-09-16T17:09:07Z</dcterms:modified>
</cp:coreProperties>
</file>