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26.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27.xml" ContentType="application/vnd.ms-excel.controlproperties+xml"/>
  <Override PartName="/xl/ctrlProps/ctrlProp28.xml" ContentType="application/vnd.ms-excel.controlproperties+xml"/>
  <Override PartName="/xl/comments1.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2.xml" ContentType="application/vnd.openxmlformats-officedocument.spreadsheetml.comment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C:\Users\Suhel18757\AppData\Local\Microsoft\Windows\INetCache\Content.Outlook\VCV1OVMI\"/>
    </mc:Choice>
  </mc:AlternateContent>
  <bookViews>
    <workbookView xWindow="0" yWindow="0" windowWidth="20490" windowHeight="8310" tabRatio="631" firstSheet="1" activeTab="1"/>
  </bookViews>
  <sheets>
    <sheet name="Cover" sheetId="1" state="hidden" r:id="rId1"/>
    <sheet name="Home" sheetId="2" r:id="rId2"/>
    <sheet name="Training Update KT" sheetId="35" state="hidden" r:id="rId3"/>
    <sheet name="Assessment Status TTT" sheetId="34" state="hidden" r:id="rId4"/>
    <sheet name="Q&amp;A TTT" sheetId="33" state="hidden" r:id="rId5"/>
    <sheet name="Learnings" sheetId="28" state="hidden" r:id="rId6"/>
    <sheet name="Validations" sheetId="24" state="hidden" r:id="rId7"/>
    <sheet name="Critical Path Activities" sheetId="23" state="hidden" r:id="rId8"/>
    <sheet name="SME Production" sheetId="22" state="hidden" r:id="rId9"/>
    <sheet name="Project Plan" sheetId="25" state="hidden" r:id="rId10"/>
    <sheet name="Process Update TTT" sheetId="20" state="hidden" r:id="rId11"/>
    <sheet name="Training Update TTT" sheetId="19" state="hidden" r:id="rId12"/>
    <sheet name="Daily Progress Update" sheetId="3" state="hidden" r:id="rId13"/>
    <sheet name="DD Update" sheetId="13" r:id="rId14"/>
    <sheet name="Documentation Update" sheetId="14" state="hidden" r:id="rId15"/>
    <sheet name="Access Status TTT" sheetId="15" state="hidden" r:id="rId16"/>
    <sheet name="Access Status KT" sheetId="29" state="hidden" r:id="rId17"/>
    <sheet name="Pre Work" sheetId="27" state="hidden" r:id="rId18"/>
    <sheet name="Q&amp;A KT" sheetId="16" state="hidden" r:id="rId19"/>
    <sheet name="Query Tracker" sheetId="32" state="hidden" r:id="rId20"/>
    <sheet name="AU Call Data" sheetId="39" state="hidden" r:id="rId21"/>
    <sheet name="Critical Activities" sheetId="17" state="hidden" r:id="rId22"/>
    <sheet name="Assessment Status KT" sheetId="18" state="hidden" r:id="rId23"/>
    <sheet name="Ramp Progress" sheetId="31" state="hidden" r:id="rId24"/>
    <sheet name="QC Requirement" sheetId="38" state="hidden" r:id="rId25"/>
    <sheet name="Unum Projected Volumes" sheetId="37" state="hidden" r:id="rId26"/>
    <sheet name="Action Log" sheetId="4" r:id="rId27"/>
    <sheet name="Production &amp; Quality Ramp Plan" sheetId="36" state="hidden" r:id="rId28"/>
    <sheet name="Project Team" sheetId="5" state="hidden" r:id="rId29"/>
    <sheet name="Risk and Mitigation" sheetId="6" state="hidden" r:id="rId30"/>
    <sheet name="Change Log" sheetId="7" state="hidden" r:id="rId31"/>
    <sheet name="Transitions Timelines" sheetId="9" state="hidden" r:id="rId32"/>
    <sheet name="BGC and Access Update" sheetId="10" state="hidden" r:id="rId33"/>
  </sheets>
  <externalReferences>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s>
  <definedNames>
    <definedName name="___d1" localSheetId="27" hidden="1">{#N/A,#N/A,FALSE,"Sales"}</definedName>
    <definedName name="___d1" localSheetId="25" hidden="1">{#N/A,#N/A,FALSE,"Sales"}</definedName>
    <definedName name="___d1" hidden="1">{#N/A,#N/A,FALSE,"Sales"}</definedName>
    <definedName name="___d116" localSheetId="27" hidden="1">{#N/A,#N/A,FALSE,"Sales"}</definedName>
    <definedName name="___d116" localSheetId="25" hidden="1">{#N/A,#N/A,FALSE,"Sales"}</definedName>
    <definedName name="___d116" hidden="1">{#N/A,#N/A,FALSE,"Sales"}</definedName>
    <definedName name="___d16" localSheetId="27" hidden="1">{"Annual",#N/A,FALSE,"Sales &amp; Market";"Quarterly",#N/A,FALSE,"Sales &amp; Market"}</definedName>
    <definedName name="___d16" localSheetId="25" hidden="1">{"Annual",#N/A,FALSE,"Sales &amp; Market";"Quarterly",#N/A,FALSE,"Sales &amp; Market"}</definedName>
    <definedName name="___d16" hidden="1">{"Annual",#N/A,FALSE,"Sales &amp; Market";"Quarterly",#N/A,FALSE,"Sales &amp; Market"}</definedName>
    <definedName name="___d2" localSheetId="27" hidden="1">{#N/A,#N/A,FALSE,"Sales"}</definedName>
    <definedName name="___d2" localSheetId="25" hidden="1">{#N/A,#N/A,FALSE,"Sales"}</definedName>
    <definedName name="___d2" hidden="1">{#N/A,#N/A,FALSE,"Sales"}</definedName>
    <definedName name="___d216" localSheetId="27" hidden="1">{#N/A,#N/A,FALSE,"Sales"}</definedName>
    <definedName name="___d216" localSheetId="25" hidden="1">{#N/A,#N/A,FALSE,"Sales"}</definedName>
    <definedName name="___d216" hidden="1">{#N/A,#N/A,FALSE,"Sales"}</definedName>
    <definedName name="___fff1" localSheetId="27" hidden="1">{"Annual",#N/A,FALSE,"Sales &amp; Market";"Quarterly",#N/A,FALSE,"Sales &amp; Market"}</definedName>
    <definedName name="___fff1" localSheetId="25" hidden="1">{"Annual",#N/A,FALSE,"Sales &amp; Market";"Quarterly",#N/A,FALSE,"Sales &amp; Market"}</definedName>
    <definedName name="___fff1" hidden="1">{"Annual",#N/A,FALSE,"Sales &amp; Market";"Quarterly",#N/A,FALSE,"Sales &amp; Market"}</definedName>
    <definedName name="___gc1" localSheetId="27" hidden="1">{"Annual",#N/A,FALSE,"Sales &amp; Market";"Quarterly",#N/A,FALSE,"Sales &amp; Market"}</definedName>
    <definedName name="___gc1" localSheetId="25" hidden="1">{"Annual",#N/A,FALSE,"Sales &amp; Market";"Quarterly",#N/A,FALSE,"Sales &amp; Market"}</definedName>
    <definedName name="___gc1" hidden="1">{"Annual",#N/A,FALSE,"Sales &amp; Market";"Quarterly",#N/A,FALSE,"Sales &amp; Market"}</definedName>
    <definedName name="___ok1" localSheetId="27" hidden="1">{"Annual",#N/A,FALSE,"Sales &amp; Market";"Quarterly",#N/A,FALSE,"Sales &amp; Market"}</definedName>
    <definedName name="___ok1" localSheetId="25" hidden="1">{"Annual",#N/A,FALSE,"Sales &amp; Market";"Quarterly",#N/A,FALSE,"Sales &amp; Market"}</definedName>
    <definedName name="___ok1" hidden="1">{"Annual",#N/A,FALSE,"Sales &amp; Market";"Quarterly",#N/A,FALSE,"Sales &amp; Market"}</definedName>
    <definedName name="___tax1" localSheetId="27" hidden="1">{"Exhibit 1",#N/A,FALSE,"Rev Exp to 6";"Exhibit 2",#N/A,FALSE,"Rev Exp to 6";#N/A,#N/A,FALSE,"DCF Rev Exp to 6";#N/A,#N/A,FALSE,"Taxdepr rev exp to 6";"Exhibit 1",#N/A,FALSE,"Rev Exp flat 5";"Exhibit 2",#N/A,FALSE,"Rev Exp flat 5";#N/A,#N/A,FALSE,"DCF Rev Exp flat 5";#N/A,#N/A,FALSE,"Taxdepr rev exp flat 5";"Exhibit 1",#N/A,FALSE,"Base to 6";"Exhibit 2",#N/A,FALSE,"Base to 6";#N/A,#N/A,FALSE,"DCF Base to 6";#N/A,#N/A,FALSE,"Taxdepr base to 6";"Exhibit 1",#N/A,FALSE,"Base flat 5";"Exhibit 2",#N/A,FALSE,"Base flat 5";#N/A,#N/A,FALSE,"DCF Base flat 5";#N/A,#N/A,FALSE,"Taxdepr base flat 5";#N/A,#N/A,FALSE,"TM margins"}</definedName>
    <definedName name="___tax1" localSheetId="25" hidden="1">{"Exhibit 1",#N/A,FALSE,"Rev Exp to 6";"Exhibit 2",#N/A,FALSE,"Rev Exp to 6";#N/A,#N/A,FALSE,"DCF Rev Exp to 6";#N/A,#N/A,FALSE,"Taxdepr rev exp to 6";"Exhibit 1",#N/A,FALSE,"Rev Exp flat 5";"Exhibit 2",#N/A,FALSE,"Rev Exp flat 5";#N/A,#N/A,FALSE,"DCF Rev Exp flat 5";#N/A,#N/A,FALSE,"Taxdepr rev exp flat 5";"Exhibit 1",#N/A,FALSE,"Base to 6";"Exhibit 2",#N/A,FALSE,"Base to 6";#N/A,#N/A,FALSE,"DCF Base to 6";#N/A,#N/A,FALSE,"Taxdepr base to 6";"Exhibit 1",#N/A,FALSE,"Base flat 5";"Exhibit 2",#N/A,FALSE,"Base flat 5";#N/A,#N/A,FALSE,"DCF Base flat 5";#N/A,#N/A,FALSE,"Taxdepr base flat 5";#N/A,#N/A,FALSE,"TM margins"}</definedName>
    <definedName name="___tax1" hidden="1">{"Exhibit 1",#N/A,FALSE,"Rev Exp to 6";"Exhibit 2",#N/A,FALSE,"Rev Exp to 6";#N/A,#N/A,FALSE,"DCF Rev Exp to 6";#N/A,#N/A,FALSE,"Taxdepr rev exp to 6";"Exhibit 1",#N/A,FALSE,"Rev Exp flat 5";"Exhibit 2",#N/A,FALSE,"Rev Exp flat 5";#N/A,#N/A,FALSE,"DCF Rev Exp flat 5";#N/A,#N/A,FALSE,"Taxdepr rev exp flat 5";"Exhibit 1",#N/A,FALSE,"Base to 6";"Exhibit 2",#N/A,FALSE,"Base to 6";#N/A,#N/A,FALSE,"DCF Base to 6";#N/A,#N/A,FALSE,"Taxdepr base to 6";"Exhibit 1",#N/A,FALSE,"Base flat 5";"Exhibit 2",#N/A,FALSE,"Base flat 5";#N/A,#N/A,FALSE,"DCF Base flat 5";#N/A,#N/A,FALSE,"Taxdepr base flat 5";#N/A,#N/A,FALSE,"TM margins"}</definedName>
    <definedName name="___thinkcell0u0.TJmcn0OedV0_agDZKQ" localSheetId="27" hidden="1">#REF!</definedName>
    <definedName name="___thinkcell0u0.TJmcn0OedV0_agDZKQ" localSheetId="19" hidden="1">#REF!</definedName>
    <definedName name="___thinkcell0u0.TJmcn0OedV0_agDZKQ" localSheetId="23" hidden="1">#REF!</definedName>
    <definedName name="___thinkcell0u0.TJmcn0OedV0_agDZKQ" localSheetId="25" hidden="1">#REF!</definedName>
    <definedName name="___thinkcell0u0.TJmcn0OedV0_agDZKQ" hidden="1">#REF!</definedName>
    <definedName name="___thinkcell38WR1ZZJNUa_HDq9GsVoSw" localSheetId="27" hidden="1">#REF!</definedName>
    <definedName name="___thinkcell38WR1ZZJNUa_HDq9GsVoSw" localSheetId="19" hidden="1">#REF!</definedName>
    <definedName name="___thinkcell38WR1ZZJNUa_HDq9GsVoSw" localSheetId="23" hidden="1">#REF!</definedName>
    <definedName name="___thinkcell38WR1ZZJNUa_HDq9GsVoSw" localSheetId="25" hidden="1">#REF!</definedName>
    <definedName name="___thinkcell38WR1ZZJNUa_HDq9GsVoSw" hidden="1">#REF!</definedName>
    <definedName name="___thinkcell6_u01zxsAEOnrovo8BE6hw" localSheetId="27" hidden="1">#REF!</definedName>
    <definedName name="___thinkcell6_u01zxsAEOnrovo8BE6hw" localSheetId="19" hidden="1">#REF!</definedName>
    <definedName name="___thinkcell6_u01zxsAEOnrovo8BE6hw" localSheetId="23" hidden="1">#REF!</definedName>
    <definedName name="___thinkcell6_u01zxsAEOnrovo8BE6hw" localSheetId="25" hidden="1">#REF!</definedName>
    <definedName name="___thinkcell6_u01zxsAEOnrovo8BE6hw" hidden="1">#REF!</definedName>
    <definedName name="___thinkcellah0TNfMeYUuKzh1Yf2vXzg" localSheetId="27" hidden="1">#REF!</definedName>
    <definedName name="___thinkcellah0TNfMeYUuKzh1Yf2vXzg" localSheetId="19" hidden="1">#REF!</definedName>
    <definedName name="___thinkcellah0TNfMeYUuKzh1Yf2vXzg" localSheetId="23" hidden="1">#REF!</definedName>
    <definedName name="___thinkcellah0TNfMeYUuKzh1Yf2vXzg" localSheetId="25" hidden="1">#REF!</definedName>
    <definedName name="___thinkcellah0TNfMeYUuKzh1Yf2vXzg" hidden="1">#REF!</definedName>
    <definedName name="___thinkcellDC83BnL_TkCXZMrlTUJAhQ" localSheetId="27" hidden="1">#REF!</definedName>
    <definedName name="___thinkcellDC83BnL_TkCXZMrlTUJAhQ" localSheetId="19" hidden="1">#REF!</definedName>
    <definedName name="___thinkcellDC83BnL_TkCXZMrlTUJAhQ" localSheetId="23" hidden="1">#REF!</definedName>
    <definedName name="___thinkcellDC83BnL_TkCXZMrlTUJAhQ" localSheetId="25" hidden="1">#REF!</definedName>
    <definedName name="___thinkcellDC83BnL_TkCXZMrlTUJAhQ" hidden="1">#REF!</definedName>
    <definedName name="___thinkcellDiTd8DWJF0GWXLQvN4p1dg" localSheetId="27" hidden="1">#REF!</definedName>
    <definedName name="___thinkcellDiTd8DWJF0GWXLQvN4p1dg" localSheetId="19" hidden="1">#REF!</definedName>
    <definedName name="___thinkcellDiTd8DWJF0GWXLQvN4p1dg" localSheetId="23" hidden="1">#REF!</definedName>
    <definedName name="___thinkcellDiTd8DWJF0GWXLQvN4p1dg" localSheetId="25" hidden="1">#REF!</definedName>
    <definedName name="___thinkcellDiTd8DWJF0GWXLQvN4p1dg" hidden="1">#REF!</definedName>
    <definedName name="___thinkcellFKW0gXJAz0im0SoAnOE2QA" localSheetId="27" hidden="1">#REF!</definedName>
    <definedName name="___thinkcellFKW0gXJAz0im0SoAnOE2QA" localSheetId="19" hidden="1">#REF!</definedName>
    <definedName name="___thinkcellFKW0gXJAz0im0SoAnOE2QA" localSheetId="23" hidden="1">#REF!</definedName>
    <definedName name="___thinkcellFKW0gXJAz0im0SoAnOE2QA" localSheetId="25" hidden="1">#REF!</definedName>
    <definedName name="___thinkcellFKW0gXJAz0im0SoAnOE2QA" hidden="1">#REF!</definedName>
    <definedName name="___thinkcellFvGH.R2duEuipYwbz7Bb1g" localSheetId="27" hidden="1">#REF!</definedName>
    <definedName name="___thinkcellFvGH.R2duEuipYwbz7Bb1g" localSheetId="19" hidden="1">#REF!</definedName>
    <definedName name="___thinkcellFvGH.R2duEuipYwbz7Bb1g" localSheetId="23" hidden="1">#REF!</definedName>
    <definedName name="___thinkcellFvGH.R2duEuipYwbz7Bb1g" localSheetId="25" hidden="1">#REF!</definedName>
    <definedName name="___thinkcellFvGH.R2duEuipYwbz7Bb1g" hidden="1">#REF!</definedName>
    <definedName name="___thinkcellfYYgjXivJ06vcvSvMNYo1g" localSheetId="27" hidden="1">#REF!</definedName>
    <definedName name="___thinkcellfYYgjXivJ06vcvSvMNYo1g" localSheetId="19" hidden="1">#REF!</definedName>
    <definedName name="___thinkcellfYYgjXivJ06vcvSvMNYo1g" localSheetId="23" hidden="1">#REF!</definedName>
    <definedName name="___thinkcellfYYgjXivJ06vcvSvMNYo1g" localSheetId="25" hidden="1">#REF!</definedName>
    <definedName name="___thinkcellfYYgjXivJ06vcvSvMNYo1g" hidden="1">#REF!</definedName>
    <definedName name="___thinkcellHXa_grRJHUO_g1hp8XCoJQ" localSheetId="27" hidden="1">#REF!</definedName>
    <definedName name="___thinkcellHXa_grRJHUO_g1hp8XCoJQ" localSheetId="19" hidden="1">#REF!</definedName>
    <definedName name="___thinkcellHXa_grRJHUO_g1hp8XCoJQ" localSheetId="23" hidden="1">#REF!</definedName>
    <definedName name="___thinkcellHXa_grRJHUO_g1hp8XCoJQ" localSheetId="25" hidden="1">#REF!</definedName>
    <definedName name="___thinkcellHXa_grRJHUO_g1hp8XCoJQ" hidden="1">#REF!</definedName>
    <definedName name="___thinkcelliaVwqQRE90WJ3pERqaBAaQ" localSheetId="27" hidden="1">#REF!</definedName>
    <definedName name="___thinkcelliaVwqQRE90WJ3pERqaBAaQ" localSheetId="19" hidden="1">#REF!</definedName>
    <definedName name="___thinkcelliaVwqQRE90WJ3pERqaBAaQ" localSheetId="23" hidden="1">#REF!</definedName>
    <definedName name="___thinkcelliaVwqQRE90WJ3pERqaBAaQ" localSheetId="25" hidden="1">#REF!</definedName>
    <definedName name="___thinkcelliaVwqQRE90WJ3pERqaBAaQ" hidden="1">#REF!</definedName>
    <definedName name="___thinkcelllDh7d7HbsUKtrJWmAAvlZg" localSheetId="27" hidden="1">#REF!</definedName>
    <definedName name="___thinkcelllDh7d7HbsUKtrJWmAAvlZg" localSheetId="19" hidden="1">#REF!</definedName>
    <definedName name="___thinkcelllDh7d7HbsUKtrJWmAAvlZg" localSheetId="23" hidden="1">#REF!</definedName>
    <definedName name="___thinkcelllDh7d7HbsUKtrJWmAAvlZg" localSheetId="25" hidden="1">#REF!</definedName>
    <definedName name="___thinkcelllDh7d7HbsUKtrJWmAAvlZg" hidden="1">#REF!</definedName>
    <definedName name="___thinkcellLYPW_mPEOEKPAfTDpTijWg" localSheetId="27" hidden="1">#REF!</definedName>
    <definedName name="___thinkcellLYPW_mPEOEKPAfTDpTijWg" localSheetId="19" hidden="1">#REF!</definedName>
    <definedName name="___thinkcellLYPW_mPEOEKPAfTDpTijWg" localSheetId="23" hidden="1">#REF!</definedName>
    <definedName name="___thinkcellLYPW_mPEOEKPAfTDpTijWg" localSheetId="25" hidden="1">#REF!</definedName>
    <definedName name="___thinkcellLYPW_mPEOEKPAfTDpTijWg" hidden="1">#REF!</definedName>
    <definedName name="___thinkcellm2.A47Ldt0GgiwpExbFZ3w" localSheetId="27" hidden="1">#REF!</definedName>
    <definedName name="___thinkcellm2.A47Ldt0GgiwpExbFZ3w" localSheetId="19" hidden="1">#REF!</definedName>
    <definedName name="___thinkcellm2.A47Ldt0GgiwpExbFZ3w" localSheetId="23" hidden="1">#REF!</definedName>
    <definedName name="___thinkcellm2.A47Ldt0GgiwpExbFZ3w" localSheetId="25" hidden="1">#REF!</definedName>
    <definedName name="___thinkcellm2.A47Ldt0GgiwpExbFZ3w" hidden="1">#REF!</definedName>
    <definedName name="___thinkcellMFWafqQldEGzBDZi2tUq1w" localSheetId="27" hidden="1">#REF!</definedName>
    <definedName name="___thinkcellMFWafqQldEGzBDZi2tUq1w" localSheetId="19" hidden="1">#REF!</definedName>
    <definedName name="___thinkcellMFWafqQldEGzBDZi2tUq1w" localSheetId="23" hidden="1">#REF!</definedName>
    <definedName name="___thinkcellMFWafqQldEGzBDZi2tUq1w" localSheetId="25" hidden="1">#REF!</definedName>
    <definedName name="___thinkcellMFWafqQldEGzBDZi2tUq1w" hidden="1">#REF!</definedName>
    <definedName name="___thinkcellMsN7shp51kKClyiZp_hnog" localSheetId="27" hidden="1">#REF!</definedName>
    <definedName name="___thinkcellMsN7shp51kKClyiZp_hnog" localSheetId="19" hidden="1">#REF!</definedName>
    <definedName name="___thinkcellMsN7shp51kKClyiZp_hnog" localSheetId="23" hidden="1">#REF!</definedName>
    <definedName name="___thinkcellMsN7shp51kKClyiZp_hnog" localSheetId="25" hidden="1">#REF!</definedName>
    <definedName name="___thinkcellMsN7shp51kKClyiZp_hnog" hidden="1">#REF!</definedName>
    <definedName name="___thinkcellN20_27cVEkiQqFnZmJm_9w" localSheetId="27" hidden="1">#REF!</definedName>
    <definedName name="___thinkcellN20_27cVEkiQqFnZmJm_9w" localSheetId="19" hidden="1">#REF!</definedName>
    <definedName name="___thinkcellN20_27cVEkiQqFnZmJm_9w" localSheetId="23" hidden="1">#REF!</definedName>
    <definedName name="___thinkcellN20_27cVEkiQqFnZmJm_9w" localSheetId="25" hidden="1">#REF!</definedName>
    <definedName name="___thinkcellN20_27cVEkiQqFnZmJm_9w" hidden="1">#REF!</definedName>
    <definedName name="___thinkcellnLkn7NzrH06JzHmjnDGS9g" localSheetId="27" hidden="1">#REF!</definedName>
    <definedName name="___thinkcellnLkn7NzrH06JzHmjnDGS9g" localSheetId="19" hidden="1">#REF!</definedName>
    <definedName name="___thinkcellnLkn7NzrH06JzHmjnDGS9g" localSheetId="23" hidden="1">#REF!</definedName>
    <definedName name="___thinkcellnLkn7NzrH06JzHmjnDGS9g" localSheetId="25" hidden="1">#REF!</definedName>
    <definedName name="___thinkcellnLkn7NzrH06JzHmjnDGS9g" hidden="1">#REF!</definedName>
    <definedName name="___thinkcellOfeEA6xeZEqQoEZytftiVw" localSheetId="27" hidden="1">#REF!</definedName>
    <definedName name="___thinkcellOfeEA6xeZEqQoEZytftiVw" localSheetId="19" hidden="1">#REF!</definedName>
    <definedName name="___thinkcellOfeEA6xeZEqQoEZytftiVw" localSheetId="23" hidden="1">#REF!</definedName>
    <definedName name="___thinkcellOfeEA6xeZEqQoEZytftiVw" localSheetId="25" hidden="1">#REF!</definedName>
    <definedName name="___thinkcellOfeEA6xeZEqQoEZytftiVw" hidden="1">#REF!</definedName>
    <definedName name="___thinkcellOui2CtgqJUa.vQMbRDp0_Q" localSheetId="27" hidden="1">#REF!</definedName>
    <definedName name="___thinkcellOui2CtgqJUa.vQMbRDp0_Q" localSheetId="19" hidden="1">#REF!</definedName>
    <definedName name="___thinkcellOui2CtgqJUa.vQMbRDp0_Q" localSheetId="23" hidden="1">#REF!</definedName>
    <definedName name="___thinkcellOui2CtgqJUa.vQMbRDp0_Q" localSheetId="25" hidden="1">#REF!</definedName>
    <definedName name="___thinkcellOui2CtgqJUa.vQMbRDp0_Q" hidden="1">#REF!</definedName>
    <definedName name="___thinkcellQFsFnydMRUSR4Sjnvc00ng" localSheetId="27" hidden="1">#REF!</definedName>
    <definedName name="___thinkcellQFsFnydMRUSR4Sjnvc00ng" localSheetId="19" hidden="1">#REF!</definedName>
    <definedName name="___thinkcellQFsFnydMRUSR4Sjnvc00ng" localSheetId="23" hidden="1">#REF!</definedName>
    <definedName name="___thinkcellQFsFnydMRUSR4Sjnvc00ng" localSheetId="25" hidden="1">#REF!</definedName>
    <definedName name="___thinkcellQFsFnydMRUSR4Sjnvc00ng" hidden="1">#REF!</definedName>
    <definedName name="___thinkcellQkGxpZhKdkKAzBygqdWXfw" localSheetId="27" hidden="1">#REF!</definedName>
    <definedName name="___thinkcellQkGxpZhKdkKAzBygqdWXfw" localSheetId="19" hidden="1">#REF!</definedName>
    <definedName name="___thinkcellQkGxpZhKdkKAzBygqdWXfw" localSheetId="23" hidden="1">#REF!</definedName>
    <definedName name="___thinkcellQkGxpZhKdkKAzBygqdWXfw" localSheetId="25" hidden="1">#REF!</definedName>
    <definedName name="___thinkcellQkGxpZhKdkKAzBygqdWXfw" hidden="1">#REF!</definedName>
    <definedName name="___thinkcellqm6dXwfceEKMnIR2JVPhbw" localSheetId="27" hidden="1">#REF!</definedName>
    <definedName name="___thinkcellqm6dXwfceEKMnIR2JVPhbw" localSheetId="19" hidden="1">#REF!</definedName>
    <definedName name="___thinkcellqm6dXwfceEKMnIR2JVPhbw" localSheetId="23" hidden="1">#REF!</definedName>
    <definedName name="___thinkcellqm6dXwfceEKMnIR2JVPhbw" localSheetId="25" hidden="1">#REF!</definedName>
    <definedName name="___thinkcellqm6dXwfceEKMnIR2JVPhbw" hidden="1">#REF!</definedName>
    <definedName name="___thinkcellQqFRwhscXkSnAjYrc4Y0lQ" localSheetId="27" hidden="1">#REF!</definedName>
    <definedName name="___thinkcellQqFRwhscXkSnAjYrc4Y0lQ" localSheetId="19" hidden="1">#REF!</definedName>
    <definedName name="___thinkcellQqFRwhscXkSnAjYrc4Y0lQ" localSheetId="23" hidden="1">#REF!</definedName>
    <definedName name="___thinkcellQqFRwhscXkSnAjYrc4Y0lQ" localSheetId="25" hidden="1">#REF!</definedName>
    <definedName name="___thinkcellQqFRwhscXkSnAjYrc4Y0lQ" hidden="1">#REF!</definedName>
    <definedName name="___thinkcelluDaiyDG4z02vLf3oc3zGiw" localSheetId="27" hidden="1">#REF!</definedName>
    <definedName name="___thinkcelluDaiyDG4z02vLf3oc3zGiw" localSheetId="19" hidden="1">#REF!</definedName>
    <definedName name="___thinkcelluDaiyDG4z02vLf3oc3zGiw" localSheetId="23" hidden="1">#REF!</definedName>
    <definedName name="___thinkcelluDaiyDG4z02vLf3oc3zGiw" localSheetId="25" hidden="1">#REF!</definedName>
    <definedName name="___thinkcelluDaiyDG4z02vLf3oc3zGiw" hidden="1">#REF!</definedName>
    <definedName name="___thinkcellv_3YpAEQU0W_soQU4I1DMw" localSheetId="27" hidden="1">#REF!</definedName>
    <definedName name="___thinkcellv_3YpAEQU0W_soQU4I1DMw" localSheetId="19" hidden="1">#REF!</definedName>
    <definedName name="___thinkcellv_3YpAEQU0W_soQU4I1DMw" localSheetId="23" hidden="1">#REF!</definedName>
    <definedName name="___thinkcellv_3YpAEQU0W_soQU4I1DMw" localSheetId="25" hidden="1">#REF!</definedName>
    <definedName name="___thinkcellv_3YpAEQU0W_soQU4I1DMw" hidden="1">#REF!</definedName>
    <definedName name="___thinkcellzi9Elq1U.ESmVN5tZzNBGw" localSheetId="27" hidden="1">#REF!</definedName>
    <definedName name="___thinkcellzi9Elq1U.ESmVN5tZzNBGw" localSheetId="19" hidden="1">#REF!</definedName>
    <definedName name="___thinkcellzi9Elq1U.ESmVN5tZzNBGw" localSheetId="23" hidden="1">#REF!</definedName>
    <definedName name="___thinkcellzi9Elq1U.ESmVN5tZzNBGw" localSheetId="25" hidden="1">#REF!</definedName>
    <definedName name="___thinkcellzi9Elq1U.ESmVN5tZzNBGw" hidden="1">#REF!</definedName>
    <definedName name="__BU4" localSheetId="27" hidden="1">{"Page 1",#N/A,TRUE,"Sheet1";"Page 2",#N/A,TRUE,"Sheet1"}</definedName>
    <definedName name="__BU4" localSheetId="25" hidden="1">{"Page 1",#N/A,TRUE,"Sheet1";"Page 2",#N/A,TRUE,"Sheet1"}</definedName>
    <definedName name="__BU4" hidden="1">{"Page 1",#N/A,TRUE,"Sheet1";"Page 2",#N/A,TRUE,"Sheet1"}</definedName>
    <definedName name="__BU5" localSheetId="27" hidden="1">{"Page 1",#N/A,TRUE,"Sheet1";"Page 2",#N/A,TRUE,"Sheet1"}</definedName>
    <definedName name="__BU5" localSheetId="25" hidden="1">{"Page 1",#N/A,TRUE,"Sheet1";"Page 2",#N/A,TRUE,"Sheet1"}</definedName>
    <definedName name="__BU5" hidden="1">{"Page 1",#N/A,TRUE,"Sheet1";"Page 2",#N/A,TRUE,"Sheet1"}</definedName>
    <definedName name="_123Graph_ACHART2" localSheetId="27" hidden="1">#REF!</definedName>
    <definedName name="_123Graph_ACHART2" localSheetId="19" hidden="1">#REF!</definedName>
    <definedName name="_123Graph_ACHART2" localSheetId="23" hidden="1">#REF!</definedName>
    <definedName name="_123Graph_ACHART2" localSheetId="25" hidden="1">#REF!</definedName>
    <definedName name="_123Graph_ACHART2" hidden="1">#REF!</definedName>
    <definedName name="_BU4" localSheetId="27" hidden="1">{"Page 1",#N/A,TRUE,"Sheet1";"Page 2",#N/A,TRUE,"Sheet1"}</definedName>
    <definedName name="_BU4" localSheetId="25" hidden="1">{"Page 1",#N/A,TRUE,"Sheet1";"Page 2",#N/A,TRUE,"Sheet1"}</definedName>
    <definedName name="_BU4" hidden="1">{"Page 1",#N/A,TRUE,"Sheet1";"Page 2",#N/A,TRUE,"Sheet1"}</definedName>
    <definedName name="_BU5" localSheetId="27" hidden="1">{"Page 1",#N/A,TRUE,"Sheet1";"Page 2",#N/A,TRUE,"Sheet1"}</definedName>
    <definedName name="_BU5" localSheetId="25" hidden="1">{"Page 1",#N/A,TRUE,"Sheet1";"Page 2",#N/A,TRUE,"Sheet1"}</definedName>
    <definedName name="_BU5" hidden="1">{"Page 1",#N/A,TRUE,"Sheet1";"Page 2",#N/A,TRUE,"Sheet1"}</definedName>
    <definedName name="_d1" localSheetId="27" hidden="1">{#N/A,#N/A,FALSE,"Sales"}</definedName>
    <definedName name="_d1" localSheetId="25" hidden="1">{#N/A,#N/A,FALSE,"Sales"}</definedName>
    <definedName name="_d1" hidden="1">{#N/A,#N/A,FALSE,"Sales"}</definedName>
    <definedName name="_d116" localSheetId="27" hidden="1">{#N/A,#N/A,FALSE,"Sales"}</definedName>
    <definedName name="_d116" localSheetId="25" hidden="1">{#N/A,#N/A,FALSE,"Sales"}</definedName>
    <definedName name="_d116" hidden="1">{#N/A,#N/A,FALSE,"Sales"}</definedName>
    <definedName name="_d16" localSheetId="27" hidden="1">{"Annual",#N/A,FALSE,"Sales &amp; Market";"Quarterly",#N/A,FALSE,"Sales &amp; Market"}</definedName>
    <definedName name="_d16" localSheetId="25" hidden="1">{"Annual",#N/A,FALSE,"Sales &amp; Market";"Quarterly",#N/A,FALSE,"Sales &amp; Market"}</definedName>
    <definedName name="_d16" hidden="1">{"Annual",#N/A,FALSE,"Sales &amp; Market";"Quarterly",#N/A,FALSE,"Sales &amp; Market"}</definedName>
    <definedName name="_d2" localSheetId="27" hidden="1">{#N/A,#N/A,FALSE,"Sales"}</definedName>
    <definedName name="_d2" localSheetId="25" hidden="1">{#N/A,#N/A,FALSE,"Sales"}</definedName>
    <definedName name="_d2" hidden="1">{#N/A,#N/A,FALSE,"Sales"}</definedName>
    <definedName name="_d216" localSheetId="27" hidden="1">{#N/A,#N/A,FALSE,"Sales"}</definedName>
    <definedName name="_d216" localSheetId="25" hidden="1">{#N/A,#N/A,FALSE,"Sales"}</definedName>
    <definedName name="_d216" hidden="1">{#N/A,#N/A,FALSE,"Sales"}</definedName>
    <definedName name="_fff1" localSheetId="27" hidden="1">{"Annual",#N/A,FALSE,"Sales &amp; Market";"Quarterly",#N/A,FALSE,"Sales &amp; Market"}</definedName>
    <definedName name="_fff1" localSheetId="25" hidden="1">{"Annual",#N/A,FALSE,"Sales &amp; Market";"Quarterly",#N/A,FALSE,"Sales &amp; Market"}</definedName>
    <definedName name="_fff1" hidden="1">{"Annual",#N/A,FALSE,"Sales &amp; Market";"Quarterly",#N/A,FALSE,"Sales &amp; Market"}</definedName>
    <definedName name="_Fill" hidden="1">'[1]A (2)'!$C$1:$E$1</definedName>
    <definedName name="_xlnm._FilterDatabase" localSheetId="16" hidden="1">'Access Status KT'!$B$6:$L$25</definedName>
    <definedName name="_xlnm._FilterDatabase" localSheetId="26" hidden="1">'Action Log'!$B$9:$J$25</definedName>
    <definedName name="_xlnm._FilterDatabase" localSheetId="22" hidden="1">'Assessment Status KT'!$B$6:$H$23</definedName>
    <definedName name="_xlnm._FilterDatabase" localSheetId="21" hidden="1">'Critical Activities'!$B$6:$J$9</definedName>
    <definedName name="_xlnm._FilterDatabase" localSheetId="7" hidden="1">'Critical Path Activities'!$B$6:$I$17</definedName>
    <definedName name="_xlnm._FilterDatabase" localSheetId="14" hidden="1">'Documentation Update'!$B$7:$N$14</definedName>
    <definedName name="_xlnm._FilterDatabase" localSheetId="9" hidden="1">'Project Plan'!$A$8:$H$145</definedName>
    <definedName name="_xlnm._FilterDatabase" localSheetId="18" hidden="1">'Q&amp;A KT'!$B$6:$G$14</definedName>
    <definedName name="_xlnm._FilterDatabase" localSheetId="8" hidden="1">'SME Production'!$B$5:$H$41</definedName>
    <definedName name="_gc1" localSheetId="27" hidden="1">{"Annual",#N/A,FALSE,"Sales &amp; Market";"Quarterly",#N/A,FALSE,"Sales &amp; Market"}</definedName>
    <definedName name="_gc1" localSheetId="25" hidden="1">{"Annual",#N/A,FALSE,"Sales &amp; Market";"Quarterly",#N/A,FALSE,"Sales &amp; Market"}</definedName>
    <definedName name="_gc1" hidden="1">{"Annual",#N/A,FALSE,"Sales &amp; Market";"Quarterly",#N/A,FALSE,"Sales &amp; Market"}</definedName>
    <definedName name="_man1" hidden="1">'[1]Top level reprt'!$H$45:$H$57</definedName>
    <definedName name="_man10" localSheetId="27" hidden="1">#REF!</definedName>
    <definedName name="_man10" localSheetId="19" hidden="1">#REF!</definedName>
    <definedName name="_man10" localSheetId="23" hidden="1">#REF!</definedName>
    <definedName name="_man10" localSheetId="25" hidden="1">#REF!</definedName>
    <definedName name="_man10" hidden="1">#REF!</definedName>
    <definedName name="_man11" hidden="1">'[1]PF''s data'!$F$43:$F$55</definedName>
    <definedName name="_man12" hidden="1">[1]PRINTOPOST!$H$46:$H$58</definedName>
    <definedName name="_man13" hidden="1">[1]CSMCU!$L$44:$L$56</definedName>
    <definedName name="_man14" localSheetId="27" hidden="1">#REF!</definedName>
    <definedName name="_man14" localSheetId="19" hidden="1">#REF!</definedName>
    <definedName name="_man14" localSheetId="23" hidden="1">#REF!</definedName>
    <definedName name="_man14" localSheetId="25" hidden="1">#REF!</definedName>
    <definedName name="_man14" hidden="1">#REF!</definedName>
    <definedName name="_man15" hidden="1">'[1]MANUAL MAILING'!$B$40:$B$52</definedName>
    <definedName name="_man16" hidden="1">'[1]PF''s data'!$J$43:$J$55</definedName>
    <definedName name="_man17" hidden="1">[1]AUTOMAIL!$F$50:$F$62</definedName>
    <definedName name="_man18" hidden="1">'[1]INPUT SERVICES'!$D$39:$D$51</definedName>
    <definedName name="_man19" hidden="1">'[1]INPUT SERVICES'!$F$39:$F$51</definedName>
    <definedName name="_man2" hidden="1">'[1]Top level reprt'!$K$45:$K$57</definedName>
    <definedName name="_man20" hidden="1">'[1]INPUT SERVICES'!$B$39:$B$51</definedName>
    <definedName name="_man22" hidden="1">'[1]PF''s data'!$B$43:$B$55</definedName>
    <definedName name="_man23" hidden="1">'[1]NORWICH POSTAL'!$B$42:$B$54</definedName>
    <definedName name="_man24" hidden="1">[1]PRINTOPOST!$B$46:$B$58</definedName>
    <definedName name="_man25" hidden="1">[1]AUTOMAIL!$B$50:$B$62</definedName>
    <definedName name="_man29" hidden="1">'[1]Top level reprt'!$B$45:$B$57</definedName>
    <definedName name="_man3" hidden="1">[1]LASER!$K$49:$K$61</definedName>
    <definedName name="_man30" localSheetId="27" hidden="1">'[1]Top level reprt'!#REF!</definedName>
    <definedName name="_man30" localSheetId="19" hidden="1">'[1]Top level reprt'!#REF!</definedName>
    <definedName name="_man30" localSheetId="23" hidden="1">'[1]Top level reprt'!#REF!</definedName>
    <definedName name="_man30" localSheetId="25" hidden="1">'[1]Top level reprt'!#REF!</definedName>
    <definedName name="_man30" hidden="1">'[1]Top level reprt'!#REF!</definedName>
    <definedName name="_man31" hidden="1">'[1]Top level reprt'!$E$45:$E$57</definedName>
    <definedName name="_man32" hidden="1">'[1]Top level reprt'!$I$45:$I$57</definedName>
    <definedName name="_man33" hidden="1">'[1]Top level reprt'!$L$45:$L$57</definedName>
    <definedName name="_man34" hidden="1">[1]LASER!$O$49:$O$61</definedName>
    <definedName name="_man35" hidden="1">'[1]STORAGE W''HOUSE'!$P$44:$P$56</definedName>
    <definedName name="_man36" hidden="1">'[1]EXT. SUPPLIES'!$C$49:$C$61</definedName>
    <definedName name="_man37" hidden="1">[1]AUTOMAIL!$Q$50:$Q$62</definedName>
    <definedName name="_man38" hidden="1">[1]CSMCU!$F$44:$F$56</definedName>
    <definedName name="_man39" hidden="1">[1]CSMCU!$I$44:$I$56</definedName>
    <definedName name="_man4" hidden="1">'[1]STORAGE W''HOUSE'!$K$44:$K$56</definedName>
    <definedName name="_man40" hidden="1">[1]FICHE!$U$46:$U$58</definedName>
    <definedName name="_man41" hidden="1">'[1]PF''s data'!$G$43:$G$55</definedName>
    <definedName name="_man42" hidden="1">[1]PRINTOPOST!$I$46:$I$58</definedName>
    <definedName name="_man43" hidden="1">[1]CSMCU!$M$44:$M$56</definedName>
    <definedName name="_man44" localSheetId="27" hidden="1">#REF!</definedName>
    <definedName name="_man44" localSheetId="19" hidden="1">#REF!</definedName>
    <definedName name="_man44" localSheetId="23" hidden="1">#REF!</definedName>
    <definedName name="_man44" localSheetId="25" hidden="1">#REF!</definedName>
    <definedName name="_man44" hidden="1">#REF!</definedName>
    <definedName name="_man45" hidden="1">'[1]MANUAL MAILING'!$V$40:$V$52</definedName>
    <definedName name="_man46" hidden="1">'[1]PF''s data'!$K$43:$K$55</definedName>
    <definedName name="_man47" hidden="1">[1]AUTOMAIL!$AL$50:$AL$62</definedName>
    <definedName name="_man48" hidden="1">'[1]INPUT SERVICES'!$E$39:$E$51</definedName>
    <definedName name="_man49" hidden="1">'[1]INPUT SERVICES'!$G$39:$G$51</definedName>
    <definedName name="_man5" hidden="1">'[1]EXT. SUPPLIES'!$B$49:$B$61</definedName>
    <definedName name="_man50" hidden="1">'[1]INPUT SERVICES'!$Q$39:$Q$52</definedName>
    <definedName name="_man51" hidden="1">'[1]PF''s data'!$C$43:$C$55</definedName>
    <definedName name="_man52" hidden="1">'[1]NORWICH POSTAL'!$U$42:$U$54</definedName>
    <definedName name="_man53" hidden="1">[1]PRINTOPOST!$C$46:$C$58</definedName>
    <definedName name="_man54" hidden="1">[1]AUTOMAIL!$U$50:$U$62</definedName>
    <definedName name="_man55" hidden="1">'[1]Top level reprt'!$C$45:$C$57</definedName>
    <definedName name="_man56" localSheetId="27" hidden="1">'[1]Top level reprt'!#REF!</definedName>
    <definedName name="_man56" localSheetId="19" hidden="1">'[1]Top level reprt'!#REF!</definedName>
    <definedName name="_man56" localSheetId="23" hidden="1">'[1]Top level reprt'!#REF!</definedName>
    <definedName name="_man56" localSheetId="25" hidden="1">'[1]Top level reprt'!#REF!</definedName>
    <definedName name="_man56" hidden="1">'[1]Top level reprt'!#REF!</definedName>
    <definedName name="_man57" hidden="1">'[1]Top level reprt'!$F$45:$F$57</definedName>
    <definedName name="_man58" hidden="1">'[1]Top level reprt'!$V$45:$V$57</definedName>
    <definedName name="_man59" hidden="1">'[1]Top level reprt'!$W$45:$W$57</definedName>
    <definedName name="_man6" hidden="1">[1]AUTOMAIL!$J$50:$J$62</definedName>
    <definedName name="_man60" hidden="1">[1]LASER!$L$49:$L$61</definedName>
    <definedName name="_man61" localSheetId="27" hidden="1">'[1]STORAGE W''HOUSE'!#REF!</definedName>
    <definedName name="_man61" localSheetId="19" hidden="1">'[1]STORAGE W''HOUSE'!#REF!</definedName>
    <definedName name="_man61" localSheetId="23" hidden="1">'[1]STORAGE W''HOUSE'!#REF!</definedName>
    <definedName name="_man61" localSheetId="25" hidden="1">'[1]STORAGE W''HOUSE'!#REF!</definedName>
    <definedName name="_man61" hidden="1">'[1]STORAGE W''HOUSE'!#REF!</definedName>
    <definedName name="_man62" hidden="1">'[1]EXT. SUPPLIES'!$V$49:$V$61</definedName>
    <definedName name="_man63" hidden="1">[1]FICHE!$V$46:$V$58</definedName>
    <definedName name="_man64" hidden="1">'[1]PF''s data'!$H$43:$H$55</definedName>
    <definedName name="_man65" hidden="1">'[1]PC STORAGE'!$W$55:$W$68</definedName>
    <definedName name="_man66" localSheetId="27" hidden="1">#REF!</definedName>
    <definedName name="_man66" localSheetId="19" hidden="1">#REF!</definedName>
    <definedName name="_man66" localSheetId="23" hidden="1">#REF!</definedName>
    <definedName name="_man66" localSheetId="25" hidden="1">#REF!</definedName>
    <definedName name="_man66" hidden="1">#REF!</definedName>
    <definedName name="_man67" hidden="1">'[1]MANUAL MAILING'!$W$40:$W$52</definedName>
    <definedName name="_man68" hidden="1">'[1]PF''s data'!$L$43:$L$55</definedName>
    <definedName name="_man69" hidden="1">[1]AUTOMAIL!$G$50:$G$62</definedName>
    <definedName name="_man70" hidden="1">'[1]INPUT SERVICES'!$R$39:$R$51</definedName>
    <definedName name="_man71" hidden="1">'[1]NORWICH POSTAL'!$V$42:$V$54</definedName>
    <definedName name="_man72" hidden="1">'[1]STORAGE W''HOUSE'!$W$59:$W$71</definedName>
    <definedName name="_man73" hidden="1">[1]AUTOMAIL!$V$50:$V$62</definedName>
    <definedName name="_man74" hidden="1">'[1]Top level reprt'!$S$45:$S$57</definedName>
    <definedName name="_man75" hidden="1">'[1]Top level reprt'!$T$45:$T$57</definedName>
    <definedName name="_man78" hidden="1">'[1]Top level reprt'!$U$45:$U$57</definedName>
    <definedName name="_man8" hidden="1">[1]CSMCU!$E$44:$E$56</definedName>
    <definedName name="_man9" hidden="1">[1]CSMCU!$H$44:$H$56</definedName>
    <definedName name="_ms" localSheetId="27" hidden="1">{#N/A,#N/A,FALSE,"Sales"}</definedName>
    <definedName name="_ms" localSheetId="25" hidden="1">{#N/A,#N/A,FALSE,"Sales"}</definedName>
    <definedName name="_ms" hidden="1">{#N/A,#N/A,FALSE,"Sales"}</definedName>
    <definedName name="_no1" localSheetId="27">'[2]INPUT - Transition Resources'!#REF!</definedName>
    <definedName name="_no1" localSheetId="19">'[2]INPUT - Transition Resources'!#REF!</definedName>
    <definedName name="_no1" localSheetId="23">'[2]INPUT - Transition Resources'!#REF!</definedName>
    <definedName name="_no1" localSheetId="25">'[2]INPUT - Transition Resources'!#REF!</definedName>
    <definedName name="_no1">'[2]INPUT - Transition Resources'!#REF!</definedName>
    <definedName name="_ok1" localSheetId="27" hidden="1">{"Annual",#N/A,FALSE,"Sales &amp; Market";"Quarterly",#N/A,FALSE,"Sales &amp; Market"}</definedName>
    <definedName name="_ok1" localSheetId="25" hidden="1">{"Annual",#N/A,FALSE,"Sales &amp; Market";"Quarterly",#N/A,FALSE,"Sales &amp; Market"}</definedName>
    <definedName name="_ok1" hidden="1">{"Annual",#N/A,FALSE,"Sales &amp; Market";"Quarterly",#N/A,FALSE,"Sales &amp; Market"}</definedName>
    <definedName name="_Order1" hidden="1">255</definedName>
    <definedName name="_Order2" hidden="1">255</definedName>
    <definedName name="_tag1">'[3]INPUT - Model Structure'!$E$6:$E$20</definedName>
    <definedName name="_tag2">'[3]INPUT - Model Structure'!$F$6:$F$20</definedName>
    <definedName name="_tag3">'[3]INPUT - Model Structure'!$G$6:$G$20</definedName>
    <definedName name="_tax1" localSheetId="27" hidden="1">{"Exhibit 1",#N/A,FALSE,"Rev Exp to 6";"Exhibit 2",#N/A,FALSE,"Rev Exp to 6";#N/A,#N/A,FALSE,"DCF Rev Exp to 6";#N/A,#N/A,FALSE,"Taxdepr rev exp to 6";"Exhibit 1",#N/A,FALSE,"Rev Exp flat 5";"Exhibit 2",#N/A,FALSE,"Rev Exp flat 5";#N/A,#N/A,FALSE,"DCF Rev Exp flat 5";#N/A,#N/A,FALSE,"Taxdepr rev exp flat 5";"Exhibit 1",#N/A,FALSE,"Base to 6";"Exhibit 2",#N/A,FALSE,"Base to 6";#N/A,#N/A,FALSE,"DCF Base to 6";#N/A,#N/A,FALSE,"Taxdepr base to 6";"Exhibit 1",#N/A,FALSE,"Base flat 5";"Exhibit 2",#N/A,FALSE,"Base flat 5";#N/A,#N/A,FALSE,"DCF Base flat 5";#N/A,#N/A,FALSE,"Taxdepr base flat 5";#N/A,#N/A,FALSE,"TM margins"}</definedName>
    <definedName name="_tax1" localSheetId="25" hidden="1">{"Exhibit 1",#N/A,FALSE,"Rev Exp to 6";"Exhibit 2",#N/A,FALSE,"Rev Exp to 6";#N/A,#N/A,FALSE,"DCF Rev Exp to 6";#N/A,#N/A,FALSE,"Taxdepr rev exp to 6";"Exhibit 1",#N/A,FALSE,"Rev Exp flat 5";"Exhibit 2",#N/A,FALSE,"Rev Exp flat 5";#N/A,#N/A,FALSE,"DCF Rev Exp flat 5";#N/A,#N/A,FALSE,"Taxdepr rev exp flat 5";"Exhibit 1",#N/A,FALSE,"Base to 6";"Exhibit 2",#N/A,FALSE,"Base to 6";#N/A,#N/A,FALSE,"DCF Base to 6";#N/A,#N/A,FALSE,"Taxdepr base to 6";"Exhibit 1",#N/A,FALSE,"Base flat 5";"Exhibit 2",#N/A,FALSE,"Base flat 5";#N/A,#N/A,FALSE,"DCF Base flat 5";#N/A,#N/A,FALSE,"Taxdepr base flat 5";#N/A,#N/A,FALSE,"TM margins"}</definedName>
    <definedName name="_tax1" hidden="1">{"Exhibit 1",#N/A,FALSE,"Rev Exp to 6";"Exhibit 2",#N/A,FALSE,"Rev Exp to 6";#N/A,#N/A,FALSE,"DCF Rev Exp to 6";#N/A,#N/A,FALSE,"Taxdepr rev exp to 6";"Exhibit 1",#N/A,FALSE,"Rev Exp flat 5";"Exhibit 2",#N/A,FALSE,"Rev Exp flat 5";#N/A,#N/A,FALSE,"DCF Rev Exp flat 5";#N/A,#N/A,FALSE,"Taxdepr rev exp flat 5";"Exhibit 1",#N/A,FALSE,"Base to 6";"Exhibit 2",#N/A,FALSE,"Base to 6";#N/A,#N/A,FALSE,"DCF Base to 6";#N/A,#N/A,FALSE,"Taxdepr base to 6";"Exhibit 1",#N/A,FALSE,"Base flat 5";"Exhibit 2",#N/A,FALSE,"Base flat 5";#N/A,#N/A,FALSE,"DCF Base flat 5";#N/A,#N/A,FALSE,"Taxdepr base flat 5";#N/A,#N/A,FALSE,"TM margins"}</definedName>
    <definedName name="_z1" localSheetId="25">[4]PROP_95!$W$4:$W$5</definedName>
    <definedName name="_z1">[4]PROP_95!$W$4:$W$5</definedName>
    <definedName name="_z2" localSheetId="25">[4]PROP_95!$AA$4:$AA$5</definedName>
    <definedName name="_z2">[4]PROP_95!$AA$4:$AA$5</definedName>
    <definedName name="a" localSheetId="27">#REF!</definedName>
    <definedName name="a" localSheetId="19">#REF!</definedName>
    <definedName name="a" localSheetId="23">#REF!</definedName>
    <definedName name="a" localSheetId="25">#REF!</definedName>
    <definedName name="a">#REF!</definedName>
    <definedName name="a_2" localSheetId="27" hidden="1">{#N/A,#N/A,TRUE,"CIN-11";#N/A,#N/A,TRUE,"CIN-13";#N/A,#N/A,TRUE,"CIN-14";#N/A,#N/A,TRUE,"CIN-16";#N/A,#N/A,TRUE,"CIN-17";#N/A,#N/A,TRUE,"CIN-18";#N/A,#N/A,TRUE,"CIN Earnings To Fixed Charges";#N/A,#N/A,TRUE,"CIN Financial Ratios";#N/A,#N/A,TRUE,"CIN-IS";#N/A,#N/A,TRUE,"CIN-BS";#N/A,#N/A,TRUE,"CIN-CS";#N/A,#N/A,TRUE,"Invest In Unconsol Subs"}</definedName>
    <definedName name="a_2" localSheetId="25" hidden="1">{#N/A,#N/A,TRUE,"CIN-11";#N/A,#N/A,TRUE,"CIN-13";#N/A,#N/A,TRUE,"CIN-14";#N/A,#N/A,TRUE,"CIN-16";#N/A,#N/A,TRUE,"CIN-17";#N/A,#N/A,TRUE,"CIN-18";#N/A,#N/A,TRUE,"CIN Earnings To Fixed Charges";#N/A,#N/A,TRUE,"CIN Financial Ratios";#N/A,#N/A,TRUE,"CIN-IS";#N/A,#N/A,TRUE,"CIN-BS";#N/A,#N/A,TRUE,"CIN-CS";#N/A,#N/A,TRUE,"Invest In Unconsol Subs"}</definedName>
    <definedName name="a_2" hidden="1">{#N/A,#N/A,TRUE,"CIN-11";#N/A,#N/A,TRUE,"CIN-13";#N/A,#N/A,TRUE,"CIN-14";#N/A,#N/A,TRUE,"CIN-16";#N/A,#N/A,TRUE,"CIN-17";#N/A,#N/A,TRUE,"CIN-18";#N/A,#N/A,TRUE,"CIN Earnings To Fixed Charges";#N/A,#N/A,TRUE,"CIN Financial Ratios";#N/A,#N/A,TRUE,"CIN-IS";#N/A,#N/A,TRUE,"CIN-BS";#N/A,#N/A,TRUE,"CIN-CS";#N/A,#N/A,TRUE,"Invest In Unconsol Subs"}</definedName>
    <definedName name="a_3" localSheetId="27" hidden="1">{#N/A,#N/A,TRUE,"CIN-11";#N/A,#N/A,TRUE,"CIN-13";#N/A,#N/A,TRUE,"CIN-14";#N/A,#N/A,TRUE,"CIN-16";#N/A,#N/A,TRUE,"CIN-17";#N/A,#N/A,TRUE,"CIN-18";#N/A,#N/A,TRUE,"CIN Earnings To Fixed Charges";#N/A,#N/A,TRUE,"CIN Financial Ratios";#N/A,#N/A,TRUE,"CIN-IS";#N/A,#N/A,TRUE,"CIN-BS";#N/A,#N/A,TRUE,"CIN-CS";#N/A,#N/A,TRUE,"Invest In Unconsol Subs"}</definedName>
    <definedName name="a_3" localSheetId="25" hidden="1">{#N/A,#N/A,TRUE,"CIN-11";#N/A,#N/A,TRUE,"CIN-13";#N/A,#N/A,TRUE,"CIN-14";#N/A,#N/A,TRUE,"CIN-16";#N/A,#N/A,TRUE,"CIN-17";#N/A,#N/A,TRUE,"CIN-18";#N/A,#N/A,TRUE,"CIN Earnings To Fixed Charges";#N/A,#N/A,TRUE,"CIN Financial Ratios";#N/A,#N/A,TRUE,"CIN-IS";#N/A,#N/A,TRUE,"CIN-BS";#N/A,#N/A,TRUE,"CIN-CS";#N/A,#N/A,TRUE,"Invest In Unconsol Subs"}</definedName>
    <definedName name="a_3" hidden="1">{#N/A,#N/A,TRUE,"CIN-11";#N/A,#N/A,TRUE,"CIN-13";#N/A,#N/A,TRUE,"CIN-14";#N/A,#N/A,TRUE,"CIN-16";#N/A,#N/A,TRUE,"CIN-17";#N/A,#N/A,TRUE,"CIN-18";#N/A,#N/A,TRUE,"CIN Earnings To Fixed Charges";#N/A,#N/A,TRUE,"CIN Financial Ratios";#N/A,#N/A,TRUE,"CIN-IS";#N/A,#N/A,TRUE,"CIN-BS";#N/A,#N/A,TRUE,"CIN-CS";#N/A,#N/A,TRUE,"Invest In Unconsol Subs"}</definedName>
    <definedName name="A_C16_4.1M_C" localSheetId="27">#REF!</definedName>
    <definedName name="A_C16_4.1M_C" localSheetId="19">#REF!</definedName>
    <definedName name="A_C16_4.1M_C" localSheetId="23">#REF!</definedName>
    <definedName name="A_C16_4.1M_C" localSheetId="25">#REF!</definedName>
    <definedName name="A_C16_4.1M_C">#REF!</definedName>
    <definedName name="A_C16_4.5M_C" localSheetId="27">#REF!</definedName>
    <definedName name="A_C16_4.5M_C" localSheetId="19">#REF!</definedName>
    <definedName name="A_C16_4.5M_C" localSheetId="23">#REF!</definedName>
    <definedName name="A_C16_4.5M_C" localSheetId="25">#REF!</definedName>
    <definedName name="A_C16_4.5M_C">#REF!</definedName>
    <definedName name="A_C16_4.5VAN" localSheetId="27">#REF!</definedName>
    <definedName name="A_C16_4.5VAN" localSheetId="19">#REF!</definedName>
    <definedName name="A_C16_4.5VAN" localSheetId="23">#REF!</definedName>
    <definedName name="A_C16_4.5VAN" localSheetId="25">#REF!</definedName>
    <definedName name="A_C16_4.5VAN">#REF!</definedName>
    <definedName name="A_C17_6.1M_C" localSheetId="27">#REF!</definedName>
    <definedName name="A_C17_6.1M_C" localSheetId="19">#REF!</definedName>
    <definedName name="A_C17_6.1M_C" localSheetId="23">#REF!</definedName>
    <definedName name="A_C17_6.1M_C" localSheetId="25">#REF!</definedName>
    <definedName name="A_C17_6.1M_C">#REF!</definedName>
    <definedName name="A_C17_6.5M_C" localSheetId="27">#REF!</definedName>
    <definedName name="A_C17_6.5M_C" localSheetId="19">#REF!</definedName>
    <definedName name="A_C17_6.5M_C" localSheetId="23">#REF!</definedName>
    <definedName name="A_C17_6.5M_C" localSheetId="25">#REF!</definedName>
    <definedName name="A_C17_6.5M_C">#REF!</definedName>
    <definedName name="A_C17_6.5VAN" localSheetId="27">#REF!</definedName>
    <definedName name="A_C17_6.5VAN" localSheetId="19">#REF!</definedName>
    <definedName name="A_C17_6.5VAN" localSheetId="23">#REF!</definedName>
    <definedName name="A_C17_6.5VAN" localSheetId="25">#REF!</definedName>
    <definedName name="A_C17_6.5VAN">#REF!</definedName>
    <definedName name="A_C30_8_J_" localSheetId="27">#REF!</definedName>
    <definedName name="A_C30_8_J_" localSheetId="19">#REF!</definedName>
    <definedName name="A_C30_8_J_" localSheetId="23">#REF!</definedName>
    <definedName name="A_C30_8_J_" localSheetId="25">#REF!</definedName>
    <definedName name="A_C30_8_J_">#REF!</definedName>
    <definedName name="A_COM" localSheetId="27">#REF!</definedName>
    <definedName name="A_COM" localSheetId="19">#REF!</definedName>
    <definedName name="A_COM" localSheetId="23">#REF!</definedName>
    <definedName name="A_COM" localSheetId="25">#REF!</definedName>
    <definedName name="A_COM">#REF!</definedName>
    <definedName name="A_CPAO" localSheetId="27">#REF!</definedName>
    <definedName name="A_CPAO" localSheetId="19">#REF!</definedName>
    <definedName name="A_CPAO" localSheetId="23">#REF!</definedName>
    <definedName name="A_CPAO" localSheetId="25">#REF!</definedName>
    <definedName name="A_CPAO">#REF!</definedName>
    <definedName name="A_CTOOLS" localSheetId="27">#REF!</definedName>
    <definedName name="A_CTOOLS" localSheetId="19">#REF!</definedName>
    <definedName name="A_CTOOLS" localSheetId="23">#REF!</definedName>
    <definedName name="A_CTOOLS" localSheetId="25">#REF!</definedName>
    <definedName name="A_CTOOLS">#REF!</definedName>
    <definedName name="aa" localSheetId="27">#REF!</definedName>
    <definedName name="aa" localSheetId="19">#REF!</definedName>
    <definedName name="aa" localSheetId="23">#REF!</definedName>
    <definedName name="aa" localSheetId="25">#REF!</definedName>
    <definedName name="aa">#REF!</definedName>
    <definedName name="aaa" localSheetId="27" hidden="1">{"Page 1",#N/A,TRUE,"Sheet1";"Page 2",#N/A,TRUE,"Sheet1"}</definedName>
    <definedName name="aaa" localSheetId="25" hidden="1">{"Page 1",#N/A,TRUE,"Sheet1";"Page 2",#N/A,TRUE,"Sheet1"}</definedName>
    <definedName name="aaa" hidden="1">{"Page 1",#N/A,TRUE,"Sheet1";"Page 2",#N/A,TRUE,"Sheet1"}</definedName>
    <definedName name="AAA_DOCTOPS" hidden="1">"AAA_SET"</definedName>
    <definedName name="AAA_duser" hidden="1">"OFF"</definedName>
    <definedName name="aaaa" localSheetId="27" hidden="1">{"Page 1",#N/A,TRUE,"Sheet1";"Page 2",#N/A,TRUE,"Sheet1"}</definedName>
    <definedName name="aaaa" localSheetId="25" hidden="1">{"Page 1",#N/A,TRUE,"Sheet1";"Page 2",#N/A,TRUE,"Sheet1"}</definedName>
    <definedName name="aaaa" hidden="1">{"Page 1",#N/A,TRUE,"Sheet1";"Page 2",#N/A,TRUE,"Sheet1"}</definedName>
    <definedName name="aaaaa" localSheetId="27" hidden="1">{"Page 1",#N/A,TRUE,"Sheet1";"Page 2",#N/A,TRUE,"Sheet1"}</definedName>
    <definedName name="aaaaa" localSheetId="25" hidden="1">{"Page 1",#N/A,TRUE,"Sheet1";"Page 2",#N/A,TRUE,"Sheet1"}</definedName>
    <definedName name="aaaaa" hidden="1">{"Page 1",#N/A,TRUE,"Sheet1";"Page 2",#N/A,TRUE,"Sheet1"}</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as" localSheetId="27" hidden="1">{#N/A,#N/A,FALSE,"DCF Rev Exp flat 5";"Exhibit 1",#N/A,FALSE,"Rev Exp flat 5";"Exhibit 2",#N/A,FALSE,"Rev Exp flat 5";#N/A,#N/A,FALSE,"DCF Rev Exp to 6";"Exhibit 1",#N/A,FALSE,"Rev Exp to 6";"Exhibit 2",#N/A,FALSE,"Rev Exp to 6"}</definedName>
    <definedName name="aas" localSheetId="25" hidden="1">{#N/A,#N/A,FALSE,"DCF Rev Exp flat 5";"Exhibit 1",#N/A,FALSE,"Rev Exp flat 5";"Exhibit 2",#N/A,FALSE,"Rev Exp flat 5";#N/A,#N/A,FALSE,"DCF Rev Exp to 6";"Exhibit 1",#N/A,FALSE,"Rev Exp to 6";"Exhibit 2",#N/A,FALSE,"Rev Exp to 6"}</definedName>
    <definedName name="aas" hidden="1">{#N/A,#N/A,FALSE,"DCF Rev Exp flat 5";"Exhibit 1",#N/A,FALSE,"Rev Exp flat 5";"Exhibit 2",#N/A,FALSE,"Rev Exp flat 5";#N/A,#N/A,FALSE,"DCF Rev Exp to 6";"Exhibit 1",#N/A,FALSE,"Rev Exp to 6";"Exhibit 2",#N/A,FALSE,"Rev Exp to 6"}</definedName>
    <definedName name="ABC" localSheetId="25">[5]PROP_95!$V$4:$V$5</definedName>
    <definedName name="ABC">[5]PROP_95!$V$4:$V$5</definedName>
    <definedName name="ABCD" localSheetId="27" hidden="1">{"page1",#N/A,FALSE,"A";"page2",#N/A,FALSE,"A"}</definedName>
    <definedName name="ABCD" localSheetId="25" hidden="1">{"page1",#N/A,FALSE,"A";"page2",#N/A,FALSE,"A"}</definedName>
    <definedName name="ABCD" hidden="1">{"page1",#N/A,FALSE,"A";"page2",#N/A,FALSE,"A"}</definedName>
    <definedName name="abcde" localSheetId="27" hidden="1">{#N/A,#N/A,TRUE,"CIN-11";#N/A,#N/A,TRUE,"CIN-13";#N/A,#N/A,TRUE,"CIN-14";#N/A,#N/A,TRUE,"CIN-16";#N/A,#N/A,TRUE,"CIN-17";#N/A,#N/A,TRUE,"CIN-18";#N/A,#N/A,TRUE,"CIN Earnings To Fixed Charges";#N/A,#N/A,TRUE,"CIN Financial Ratios";#N/A,#N/A,TRUE,"CIN-IS";#N/A,#N/A,TRUE,"CIN-BS";#N/A,#N/A,TRUE,"CIN-CS";#N/A,#N/A,TRUE,"Invest In Unconsol Subs"}</definedName>
    <definedName name="abcde" localSheetId="25" hidden="1">{#N/A,#N/A,TRUE,"CIN-11";#N/A,#N/A,TRUE,"CIN-13";#N/A,#N/A,TRUE,"CIN-14";#N/A,#N/A,TRUE,"CIN-16";#N/A,#N/A,TRUE,"CIN-17";#N/A,#N/A,TRUE,"CIN-18";#N/A,#N/A,TRUE,"CIN Earnings To Fixed Charges";#N/A,#N/A,TRUE,"CIN Financial Ratios";#N/A,#N/A,TRUE,"CIN-IS";#N/A,#N/A,TRUE,"CIN-BS";#N/A,#N/A,TRUE,"CIN-CS";#N/A,#N/A,TRUE,"Invest In Unconsol Subs"}</definedName>
    <definedName name="abcde" hidden="1">{#N/A,#N/A,TRUE,"CIN-11";#N/A,#N/A,TRUE,"CIN-13";#N/A,#N/A,TRUE,"CIN-14";#N/A,#N/A,TRUE,"CIN-16";#N/A,#N/A,TRUE,"CIN-17";#N/A,#N/A,TRUE,"CIN-18";#N/A,#N/A,TRUE,"CIN Earnings To Fixed Charges";#N/A,#N/A,TRUE,"CIN Financial Ratios";#N/A,#N/A,TRUE,"CIN-IS";#N/A,#N/A,TRUE,"CIN-BS";#N/A,#N/A,TRUE,"CIN-CS";#N/A,#N/A,TRUE,"Invest In Unconsol Subs"}</definedName>
    <definedName name="abs" localSheetId="27" hidden="1">{"Annual",#N/A,FALSE,"Sales &amp; Market";"Quarterly",#N/A,FALSE,"Sales &amp; Market"}</definedName>
    <definedName name="abs" localSheetId="25" hidden="1">{"Annual",#N/A,FALSE,"Sales &amp; Market";"Quarterly",#N/A,FALSE,"Sales &amp; Market"}</definedName>
    <definedName name="abs" hidden="1">{"Annual",#N/A,FALSE,"Sales &amp; Market";"Quarterly",#N/A,FALSE,"Sales &amp; Market"}</definedName>
    <definedName name="AccountingType" localSheetId="27">'[6]Drop Down Lists'!#REF!</definedName>
    <definedName name="AccountingType" localSheetId="19">'[6]Drop Down Lists'!#REF!</definedName>
    <definedName name="AccountingType" localSheetId="23">'[6]Drop Down Lists'!#REF!</definedName>
    <definedName name="AccountingType" localSheetId="25">'[6]Drop Down Lists'!#REF!</definedName>
    <definedName name="AccountingType">'[6]Drop Down Lists'!#REF!</definedName>
    <definedName name="Activities" localSheetId="27">#REF!</definedName>
    <definedName name="Activities" localSheetId="19">#REF!</definedName>
    <definedName name="Activities" localSheetId="23">#REF!</definedName>
    <definedName name="Activities" localSheetId="25">#REF!</definedName>
    <definedName name="Activities">#REF!</definedName>
    <definedName name="Activities2" localSheetId="27">#REF!</definedName>
    <definedName name="Activities2" localSheetId="19">#REF!</definedName>
    <definedName name="Activities2" localSheetId="23">#REF!</definedName>
    <definedName name="Activities2" localSheetId="25">#REF!</definedName>
    <definedName name="Activities2">#REF!</definedName>
    <definedName name="Actual" localSheetId="27">('Production &amp; Quality Ramp Plan'!PeriodInActual*(#REF!&gt;0))*'Production &amp; Quality Ramp Plan'!PeriodInPlan</definedName>
    <definedName name="Actual" localSheetId="19">('Query Tracker'!PeriodInActual*(#REF!&gt;0))*'Query Tracker'!PeriodInPlan</definedName>
    <definedName name="Actual" localSheetId="23">('Ramp Progress'!PeriodInActual*(#REF!&gt;0))*'Ramp Progress'!PeriodInPlan</definedName>
    <definedName name="Actual" localSheetId="25">('Unum Projected Volumes'!PeriodInActual*(#REF!&gt;0))*'Unum Projected Volumes'!PeriodInPlan</definedName>
    <definedName name="Actual">(PeriodInActual*(#REF!&gt;0))*PeriodInPlan</definedName>
    <definedName name="ActualBeyond" localSheetId="27">'Production &amp; Quality Ramp Plan'!PeriodInActual*(#REF!&gt;0)</definedName>
    <definedName name="ActualBeyond" localSheetId="19">'Query Tracker'!PeriodInActual*(#REF!&gt;0)</definedName>
    <definedName name="ActualBeyond" localSheetId="23">'Ramp Progress'!PeriodInActual*(#REF!&gt;0)</definedName>
    <definedName name="ActualBeyond" localSheetId="25">'Unum Projected Volumes'!PeriodInActual*(#REF!&gt;0)</definedName>
    <definedName name="ActualBeyond">PeriodInActual*(#REF!&gt;0)</definedName>
    <definedName name="adb" localSheetId="27" hidden="1">{"assumptions",#N/A,FALSE,"Scenario 1";"valuation",#N/A,FALSE,"Scenario 1"}</definedName>
    <definedName name="adb" localSheetId="25" hidden="1">{"assumptions",#N/A,FALSE,"Scenario 1";"valuation",#N/A,FALSE,"Scenario 1"}</definedName>
    <definedName name="adb" hidden="1">{"assumptions",#N/A,FALSE,"Scenario 1";"valuation",#N/A,FALSE,"Scenario 1"}</definedName>
    <definedName name="Admin" localSheetId="27">'[7]F&amp;A-General Ledger'!#REF!</definedName>
    <definedName name="Admin" localSheetId="19">'[7]F&amp;A-General Ledger'!#REF!</definedName>
    <definedName name="Admin" localSheetId="23">'[7]F&amp;A-General Ledger'!#REF!</definedName>
    <definedName name="Admin" localSheetId="25">'[7]F&amp;A-General Ledger'!#REF!</definedName>
    <definedName name="Admin">'[7]F&amp;A-General Ledger'!#REF!</definedName>
    <definedName name="adsf" localSheetId="27" hidden="1">{"Annual",#N/A,FALSE,"Sales &amp; Market";"Quarterly",#N/A,FALSE,"Sales &amp; Market"}</definedName>
    <definedName name="adsf" localSheetId="25" hidden="1">{"Annual",#N/A,FALSE,"Sales &amp; Market";"Quarterly",#N/A,FALSE,"Sales &amp; Market"}</definedName>
    <definedName name="adsf" hidden="1">{"Annual",#N/A,FALSE,"Sales &amp; Market";"Quarterly",#N/A,FALSE,"Sales &amp; Market"}</definedName>
    <definedName name="adsf1" localSheetId="27" hidden="1">{"Annual",#N/A,FALSE,"Sales &amp; Market";"Quarterly",#N/A,FALSE,"Sales &amp; Market"}</definedName>
    <definedName name="adsf1" localSheetId="25" hidden="1">{"Annual",#N/A,FALSE,"Sales &amp; Market";"Quarterly",#N/A,FALSE,"Sales &amp; Market"}</definedName>
    <definedName name="adsf1" hidden="1">{"Annual",#N/A,FALSE,"Sales &amp; Market";"Quarterly",#N/A,FALSE,"Sales &amp; Market"}</definedName>
    <definedName name="aman" localSheetId="27" hidden="1">{#N/A,#N/A,TRUE,"CIN-11";#N/A,#N/A,TRUE,"CIN-13";#N/A,#N/A,TRUE,"CIN-14";#N/A,#N/A,TRUE,"CIN-16";#N/A,#N/A,TRUE,"CIN-17";#N/A,#N/A,TRUE,"CIN-18";#N/A,#N/A,TRUE,"CIN Earnings To Fixed Charges";#N/A,#N/A,TRUE,"CIN Financial Ratios";#N/A,#N/A,TRUE,"CIN-IS";#N/A,#N/A,TRUE,"CIN-BS";#N/A,#N/A,TRUE,"CIN-CS";#N/A,#N/A,TRUE,"Invest In Unconsol Subs"}</definedName>
    <definedName name="aman" localSheetId="25" hidden="1">{#N/A,#N/A,TRUE,"CIN-11";#N/A,#N/A,TRUE,"CIN-13";#N/A,#N/A,TRUE,"CIN-14";#N/A,#N/A,TRUE,"CIN-16";#N/A,#N/A,TRUE,"CIN-17";#N/A,#N/A,TRUE,"CIN-18";#N/A,#N/A,TRUE,"CIN Earnings To Fixed Charges";#N/A,#N/A,TRUE,"CIN Financial Ratios";#N/A,#N/A,TRUE,"CIN-IS";#N/A,#N/A,TRUE,"CIN-BS";#N/A,#N/A,TRUE,"CIN-CS";#N/A,#N/A,TRUE,"Invest In Unconsol Subs"}</definedName>
    <definedName name="aman" hidden="1">{#N/A,#N/A,TRUE,"CIN-11";#N/A,#N/A,TRUE,"CIN-13";#N/A,#N/A,TRUE,"CIN-14";#N/A,#N/A,TRUE,"CIN-16";#N/A,#N/A,TRUE,"CIN-17";#N/A,#N/A,TRUE,"CIN-18";#N/A,#N/A,TRUE,"CIN Earnings To Fixed Charges";#N/A,#N/A,TRUE,"CIN Financial Ratios";#N/A,#N/A,TRUE,"CIN-IS";#N/A,#N/A,TRUE,"CIN-BS";#N/A,#N/A,TRUE,"CIN-CS";#N/A,#N/A,TRUE,"Invest In Unconsol Subs"}</definedName>
    <definedName name="AMLIST" localSheetId="25">'[8]Info Staff Lists'!$B$18:$B$21</definedName>
    <definedName name="AMLIST">'[8]Info Staff Lists'!$B$18:$B$21</definedName>
    <definedName name="Amount" localSheetId="27">#REF!</definedName>
    <definedName name="Amount" localSheetId="19">#REF!</definedName>
    <definedName name="Amount" localSheetId="23">#REF!</definedName>
    <definedName name="Amount" localSheetId="25">#REF!</definedName>
    <definedName name="Amount">#REF!</definedName>
    <definedName name="annual_quarterly1" localSheetId="27" hidden="1">{"Annual",#N/A,FALSE,"Sales &amp; Market";"Quarterly",#N/A,FALSE,"Sales &amp; Market"}</definedName>
    <definedName name="annual_quarterly1" localSheetId="25" hidden="1">{"Annual",#N/A,FALSE,"Sales &amp; Market";"Quarterly",#N/A,FALSE,"Sales &amp; Market"}</definedName>
    <definedName name="annual_quarterly1" hidden="1">{"Annual",#N/A,FALSE,"Sales &amp; Market";"Quarterly",#N/A,FALSE,"Sales &amp; Market"}</definedName>
    <definedName name="anscount" hidden="1">1</definedName>
    <definedName name="apdays" localSheetId="25">'[9]INPUT - Global Variables'!$E$195</definedName>
    <definedName name="apdays">'[9]INPUT - Global Variables'!$E$195</definedName>
    <definedName name="ArchiveCategory" localSheetId="27">#REF!</definedName>
    <definedName name="ArchiveCategory" localSheetId="19">#REF!</definedName>
    <definedName name="ArchiveCategory" localSheetId="23">#REF!</definedName>
    <definedName name="ArchiveCategory" localSheetId="25">#REF!</definedName>
    <definedName name="ArchiveCategory">#REF!</definedName>
    <definedName name="ArchiveDate" localSheetId="27">#REF!</definedName>
    <definedName name="ArchiveDate" localSheetId="19">#REF!</definedName>
    <definedName name="ArchiveDate" localSheetId="23">#REF!</definedName>
    <definedName name="ArchiveDate" localSheetId="25">#REF!</definedName>
    <definedName name="ArchiveDate">#REF!</definedName>
    <definedName name="ArchiveFilter" localSheetId="27">#REF!</definedName>
    <definedName name="ArchiveFilter" localSheetId="19">#REF!</definedName>
    <definedName name="ArchiveFilter" localSheetId="23">#REF!</definedName>
    <definedName name="ArchiveFilter" localSheetId="25">#REF!</definedName>
    <definedName name="ArchiveFilter">#REF!</definedName>
    <definedName name="ArchiveLoginUser" localSheetId="27">#REF!</definedName>
    <definedName name="ArchiveLoginUser" localSheetId="19">#REF!</definedName>
    <definedName name="ArchiveLoginUser" localSheetId="23">#REF!</definedName>
    <definedName name="ArchiveLoginUser" localSheetId="25">#REF!</definedName>
    <definedName name="ArchiveLoginUser">#REF!</definedName>
    <definedName name="ArchiveStatus" localSheetId="27">#REF!</definedName>
    <definedName name="ArchiveStatus" localSheetId="19">#REF!</definedName>
    <definedName name="ArchiveStatus" localSheetId="23">#REF!</definedName>
    <definedName name="ArchiveStatus" localSheetId="25">#REF!</definedName>
    <definedName name="ArchiveStatus">#REF!</definedName>
    <definedName name="ardays" localSheetId="25">'[9]INPUT - Global Variables'!$E$194</definedName>
    <definedName name="ardays">'[9]INPUT - Global Variables'!$E$194</definedName>
    <definedName name="as" localSheetId="27" hidden="1">{"SUMMARY",#N/A,FALSE,"Summary"}</definedName>
    <definedName name="as" localSheetId="25" hidden="1">{"SUMMARY",#N/A,FALSE,"Summary"}</definedName>
    <definedName name="as" hidden="1">{"SUMMARY",#N/A,FALSE,"Summary"}</definedName>
    <definedName name="asdfasdf" localSheetId="27" hidden="1">{"Annual",#N/A,FALSE,"Sales &amp; Market";"Quarterly",#N/A,FALSE,"Sales &amp; Market"}</definedName>
    <definedName name="asdfasdf" localSheetId="25" hidden="1">{"Annual",#N/A,FALSE,"Sales &amp; Market";"Quarterly",#N/A,FALSE,"Sales &amp; Market"}</definedName>
    <definedName name="asdfasdf" hidden="1">{"Annual",#N/A,FALSE,"Sales &amp; Market";"Quarterly",#N/A,FALSE,"Sales &amp; Market"}</definedName>
    <definedName name="asdfasdf1" localSheetId="27" hidden="1">{"Annual",#N/A,FALSE,"Sales &amp; Market";"Quarterly",#N/A,FALSE,"Sales &amp; Market"}</definedName>
    <definedName name="asdfasdf1" localSheetId="25" hidden="1">{"Annual",#N/A,FALSE,"Sales &amp; Market";"Quarterly",#N/A,FALSE,"Sales &amp; Market"}</definedName>
    <definedName name="asdfasdf1" hidden="1">{"Annual",#N/A,FALSE,"Sales &amp; Market";"Quarterly",#N/A,FALSE,"Sales &amp; Market"}</definedName>
    <definedName name="asdfasfsa" localSheetId="27" hidden="1">{"Page 1",#N/A,TRUE,"Sheet1";"Page 2",#N/A,TRUE,"Sheet1"}</definedName>
    <definedName name="asdfasfsa" localSheetId="25" hidden="1">{"Page 1",#N/A,TRUE,"Sheet1";"Page 2",#N/A,TRUE,"Sheet1"}</definedName>
    <definedName name="asdfasfsa" hidden="1">{"Page 1",#N/A,TRUE,"Sheet1";"Page 2",#N/A,TRUE,"Sheet1"}</definedName>
    <definedName name="asdfsdf" localSheetId="27" hidden="1">{"Annual",#N/A,FALSE,"Sales &amp; Market";"Quarterly",#N/A,FALSE,"Sales &amp; Market"}</definedName>
    <definedName name="asdfsdf" localSheetId="25" hidden="1">{"Annual",#N/A,FALSE,"Sales &amp; Market";"Quarterly",#N/A,FALSE,"Sales &amp; Market"}</definedName>
    <definedName name="asdfsdf" hidden="1">{"Annual",#N/A,FALSE,"Sales &amp; Market";"Quarterly",#N/A,FALSE,"Sales &amp; Market"}</definedName>
    <definedName name="asdfsdf1" localSheetId="27" hidden="1">{"Annual",#N/A,FALSE,"Sales &amp; Market";"Quarterly",#N/A,FALSE,"Sales &amp; Market"}</definedName>
    <definedName name="asdfsdf1" localSheetId="25" hidden="1">{"Annual",#N/A,FALSE,"Sales &amp; Market";"Quarterly",#N/A,FALSE,"Sales &amp; Market"}</definedName>
    <definedName name="asdfsdf1" hidden="1">{"Annual",#N/A,FALSE,"Sales &amp; Market";"Quarterly",#N/A,FALSE,"Sales &amp; Market"}</definedName>
    <definedName name="asdsad" localSheetId="27" hidden="1">{"20 Years",#N/A,FALSE,"P&amp;Ls";"2001",#N/A,FALSE,"P&amp;Ls"}</definedName>
    <definedName name="asdsad" localSheetId="25" hidden="1">{"20 Years",#N/A,FALSE,"P&amp;Ls";"2001",#N/A,FALSE,"P&amp;Ls"}</definedName>
    <definedName name="asdsad" hidden="1">{"20 Years",#N/A,FALSE,"P&amp;Ls";"2001",#N/A,FALSE,"P&amp;Ls"}</definedName>
    <definedName name="Assumptions" localSheetId="25">'[10]Checklist&amp;assum'!$A$1</definedName>
    <definedName name="Assumptions">'[10]Checklist&amp;assum'!$A$1</definedName>
    <definedName name="Auto_stuff_check" localSheetId="27">#REF!</definedName>
    <definedName name="Auto_stuff_check" localSheetId="19">#REF!</definedName>
    <definedName name="Auto_stuff_check" localSheetId="23">#REF!</definedName>
    <definedName name="Auto_stuff_check" localSheetId="25">#REF!</definedName>
    <definedName name="Auto_stuff_check">#REF!</definedName>
    <definedName name="avah" localSheetId="27" hidden="1">{"20 Years",#N/A,FALSE,"P&amp;Ls";"2001",#N/A,FALSE,"P&amp;Ls"}</definedName>
    <definedName name="avah" localSheetId="25" hidden="1">{"20 Years",#N/A,FALSE,"P&amp;Ls";"2001",#N/A,FALSE,"P&amp;Ls"}</definedName>
    <definedName name="avah" hidden="1">{"20 Years",#N/A,FALSE,"P&amp;Ls";"2001",#N/A,FALSE,"P&amp;Ls"}</definedName>
    <definedName name="b" localSheetId="27">#REF!</definedName>
    <definedName name="b" localSheetId="19">#REF!</definedName>
    <definedName name="b" localSheetId="23">#REF!</definedName>
    <definedName name="b" localSheetId="25">#REF!</definedName>
    <definedName name="b">#REF!</definedName>
    <definedName name="b_2" localSheetId="27" hidden="1">{"assumptions",#N/A,FALSE,"Scenario 1";"valuation",#N/A,FALSE,"Scenario 1"}</definedName>
    <definedName name="b_2" localSheetId="25" hidden="1">{"assumptions",#N/A,FALSE,"Scenario 1";"valuation",#N/A,FALSE,"Scenario 1"}</definedName>
    <definedName name="b_2" hidden="1">{"assumptions",#N/A,FALSE,"Scenario 1";"valuation",#N/A,FALSE,"Scenario 1"}</definedName>
    <definedName name="b_3" localSheetId="27" hidden="1">{"assumptions",#N/A,FALSE,"Scenario 1";"valuation",#N/A,FALSE,"Scenario 1"}</definedName>
    <definedName name="b_3" localSheetId="25" hidden="1">{"assumptions",#N/A,FALSE,"Scenario 1";"valuation",#N/A,FALSE,"Scenario 1"}</definedName>
    <definedName name="b_3" hidden="1">{"assumptions",#N/A,FALSE,"Scenario 1";"valuation",#N/A,FALSE,"Scenario 1"}</definedName>
    <definedName name="basecurrDPR" localSheetId="25">'[9]INPUT - Capital Expenditures'!$J$61:$J$102</definedName>
    <definedName name="basecurrDPR">'[9]INPUT - Capital Expenditures'!$J$61:$J$102</definedName>
    <definedName name="basecurrFTE" localSheetId="25">'[9]INPUT - Staffing Plan'!$M$9:$M$204</definedName>
    <definedName name="basecurrFTE">'[9]INPUT - Staffing Plan'!$M$9:$M$204</definedName>
    <definedName name="basecurrOTH" localSheetId="25">'[9]INPUT - Other Expenses'!$K$9:$K$201</definedName>
    <definedName name="basecurrOTH">'[9]INPUT - Other Expenses'!$K$9:$K$201</definedName>
    <definedName name="Baseline" localSheetId="27">#REF!</definedName>
    <definedName name="Baseline" localSheetId="19">#REF!</definedName>
    <definedName name="Baseline" localSheetId="23">#REF!</definedName>
    <definedName name="Baseline" localSheetId="25">#REF!</definedName>
    <definedName name="Baseline">#REF!</definedName>
    <definedName name="BaselineCountry" localSheetId="25">'[11]Drop Down Lists'!$B$8:$B$31</definedName>
    <definedName name="BaselineCountry">'[11]Drop Down Lists'!$B$8:$B$31</definedName>
    <definedName name="Batch_print_check" localSheetId="27">#REF!</definedName>
    <definedName name="Batch_print_check" localSheetId="19">#REF!</definedName>
    <definedName name="Batch_print_check" localSheetId="23">#REF!</definedName>
    <definedName name="Batch_print_check" localSheetId="25">#REF!</definedName>
    <definedName name="Batch_print_check">#REF!</definedName>
    <definedName name="Benefits" localSheetId="27">'[7]F&amp;A-General Ledger'!#REF!</definedName>
    <definedName name="Benefits" localSheetId="19">'[7]F&amp;A-General Ledger'!#REF!</definedName>
    <definedName name="Benefits" localSheetId="23">'[7]F&amp;A-General Ledger'!#REF!</definedName>
    <definedName name="Benefits" localSheetId="25">'[7]F&amp;A-General Ledger'!#REF!</definedName>
    <definedName name="Benefits">'[7]F&amp;A-General Ledger'!#REF!</definedName>
    <definedName name="BIGMATRIX" localSheetId="27">#REF!</definedName>
    <definedName name="BIGMATRIX" localSheetId="19">#REF!</definedName>
    <definedName name="BIGMATRIX" localSheetId="23">#REF!</definedName>
    <definedName name="BIGMATRIX" localSheetId="25">#REF!</definedName>
    <definedName name="BIGMATRIX">#REF!</definedName>
    <definedName name="bmkProcessTeam" localSheetId="27">#REF!</definedName>
    <definedName name="bmkProcessTeam" localSheetId="19">#REF!</definedName>
    <definedName name="bmkProcessTeam" localSheetId="23">#REF!</definedName>
    <definedName name="bmkProcessTeam" localSheetId="25">#REF!</definedName>
    <definedName name="bmkProcessTeam">#REF!</definedName>
    <definedName name="BMWBenchmarks" localSheetId="27">#REF!</definedName>
    <definedName name="BMWBenchmarks" localSheetId="19">#REF!</definedName>
    <definedName name="BMWBenchmarks" localSheetId="23">#REF!</definedName>
    <definedName name="BMWBenchmarks" localSheetId="25">#REF!</definedName>
    <definedName name="BMWBenchmarks">#REF!</definedName>
    <definedName name="Brightviewrecruit" localSheetId="27">#REF!</definedName>
    <definedName name="Brightviewrecruit" localSheetId="19">#REF!</definedName>
    <definedName name="Brightviewrecruit" localSheetId="23">#REF!</definedName>
    <definedName name="Brightviewrecruit" localSheetId="25">#REF!</definedName>
    <definedName name="Brightviewrecruit">#REF!</definedName>
    <definedName name="BU" localSheetId="27">#REF!</definedName>
    <definedName name="BU" localSheetId="19">#REF!</definedName>
    <definedName name="BU" localSheetId="23">#REF!</definedName>
    <definedName name="BU" localSheetId="25">#REF!</definedName>
    <definedName name="BU">#REF!</definedName>
    <definedName name="BUC" localSheetId="27" hidden="1">{"Page 1",#N/A,TRUE,"Sheet1";"Page 2",#N/A,TRUE,"Sheet1"}</definedName>
    <definedName name="BUC" localSheetId="25" hidden="1">{"Page 1",#N/A,TRUE,"Sheet1";"Page 2",#N/A,TRUE,"Sheet1"}</definedName>
    <definedName name="BUC" hidden="1">{"Page 1",#N/A,TRUE,"Sheet1";"Page 2",#N/A,TRUE,"Sheet1"}</definedName>
    <definedName name="bvc" localSheetId="27">#REF!</definedName>
    <definedName name="bvc" localSheetId="19">#REF!</definedName>
    <definedName name="bvc" localSheetId="23">#REF!</definedName>
    <definedName name="bvc" localSheetId="25">#REF!</definedName>
    <definedName name="bvc">#REF!</definedName>
    <definedName name="BVFAC" localSheetId="27">#REF!</definedName>
    <definedName name="BVFAC" localSheetId="19">#REF!</definedName>
    <definedName name="BVFAC" localSheetId="23">#REF!</definedName>
    <definedName name="BVFAC" localSheetId="25">#REF!</definedName>
    <definedName name="BVFAC">#REF!</definedName>
    <definedName name="BVRECRUIT" localSheetId="27">#REF!</definedName>
    <definedName name="BVRECRUIT" localSheetId="19">#REF!</definedName>
    <definedName name="BVRECRUIT" localSheetId="23">#REF!</definedName>
    <definedName name="BVRECRUIT" localSheetId="25">#REF!</definedName>
    <definedName name="BVRECRUIT">#REF!</definedName>
    <definedName name="BVTECH" localSheetId="27">#REF!</definedName>
    <definedName name="BVTECH" localSheetId="19">#REF!</definedName>
    <definedName name="BVTECH" localSheetId="23">#REF!</definedName>
    <definedName name="BVTECH" localSheetId="25">#REF!</definedName>
    <definedName name="BVTECH">#REF!</definedName>
    <definedName name="BVTRAIN" localSheetId="27">#REF!</definedName>
    <definedName name="BVTRAIN" localSheetId="19">#REF!</definedName>
    <definedName name="BVTRAIN" localSheetId="23">#REF!</definedName>
    <definedName name="BVTRAIN" localSheetId="25">#REF!</definedName>
    <definedName name="BVTRAIN">#REF!</definedName>
    <definedName name="BY_ASSUMED" localSheetId="27">#REF!</definedName>
    <definedName name="BY_ASSUMED" localSheetId="19">#REF!</definedName>
    <definedName name="BY_ASSUMED" localSheetId="23">#REF!</definedName>
    <definedName name="BY_ASSUMED" localSheetId="25">#REF!</definedName>
    <definedName name="BY_ASSUMED">#REF!</definedName>
    <definedName name="BY_PT" localSheetId="27">#REF!</definedName>
    <definedName name="BY_PT" localSheetId="19">#REF!</definedName>
    <definedName name="BY_PT" localSheetId="23">#REF!</definedName>
    <definedName name="BY_PT" localSheetId="25">#REF!</definedName>
    <definedName name="BY_PT">#REF!</definedName>
    <definedName name="BY_RETAIN" localSheetId="27">#REF!</definedName>
    <definedName name="BY_RETAIN" localSheetId="19">#REF!</definedName>
    <definedName name="BY_RETAIN" localSheetId="23">#REF!</definedName>
    <definedName name="BY_RETAIN" localSheetId="25">#REF!</definedName>
    <definedName name="BY_RETAIN">#REF!</definedName>
    <definedName name="BY_Total" localSheetId="27">#REF!</definedName>
    <definedName name="BY_Total" localSheetId="19">#REF!</definedName>
    <definedName name="BY_Total" localSheetId="23">#REF!</definedName>
    <definedName name="BY_Total" localSheetId="25">#REF!</definedName>
    <definedName name="BY_Total">#REF!</definedName>
    <definedName name="Calls_per_ee" localSheetId="27">#REF!</definedName>
    <definedName name="Calls_per_ee" localSheetId="19">#REF!</definedName>
    <definedName name="Calls_per_ee" localSheetId="23">#REF!</definedName>
    <definedName name="Calls_per_ee" localSheetId="25">#REF!</definedName>
    <definedName name="Calls_per_ee">#REF!</definedName>
    <definedName name="Categories">[12]Lookups!$P$8:$P$18</definedName>
    <definedName name="Category" localSheetId="27">#REF!</definedName>
    <definedName name="Category" localSheetId="19">#REF!</definedName>
    <definedName name="Category" localSheetId="23">#REF!</definedName>
    <definedName name="Category" localSheetId="25">#REF!</definedName>
    <definedName name="Category">#REF!</definedName>
    <definedName name="catOTH" localSheetId="25">'[9]INPUT - Other Expenses'!$J$9:$J$201</definedName>
    <definedName name="catOTH">'[9]INPUT - Other Expenses'!$J$9:$J$201</definedName>
    <definedName name="CC" localSheetId="27">#REF!</definedName>
    <definedName name="CC" localSheetId="19">#REF!</definedName>
    <definedName name="CC" localSheetId="23">#REF!</definedName>
    <definedName name="CC" localSheetId="25">#REF!</definedName>
    <definedName name="CC">#REF!</definedName>
    <definedName name="CCLIST" localSheetId="25">[10]Lists!$B$6:$B$18</definedName>
    <definedName name="CCLIST">[10]Lists!$B$6:$B$18</definedName>
    <definedName name="CCRUNLIST" localSheetId="25">[10]Lists!$B$6:$B$11</definedName>
    <definedName name="CCRUNLIST">[10]Lists!$B$6:$B$11</definedName>
    <definedName name="CCTRANLIST" localSheetId="25">[10]Lists!$B$13:$B$18</definedName>
    <definedName name="CCTRANLIST">[10]Lists!$B$13:$B$18</definedName>
    <definedName name="ChangeCell" localSheetId="27">'[13]Headcount Statistics'!#REF!</definedName>
    <definedName name="ChangeCell" localSheetId="19">'[13]Headcount Statistics'!#REF!</definedName>
    <definedName name="ChangeCell" localSheetId="23">'[13]Headcount Statistics'!#REF!</definedName>
    <definedName name="ChangeCell" localSheetId="25">'[13]Headcount Statistics'!#REF!</definedName>
    <definedName name="ChangeCell">'[13]Headcount Statistics'!#REF!</definedName>
    <definedName name="Check_stock" localSheetId="27">#REF!</definedName>
    <definedName name="Check_stock" localSheetId="19">#REF!</definedName>
    <definedName name="Check_stock" localSheetId="23">#REF!</definedName>
    <definedName name="Check_stock" localSheetId="25">#REF!</definedName>
    <definedName name="Check_stock">#REF!</definedName>
    <definedName name="Clerical1" localSheetId="27">#REF!</definedName>
    <definedName name="Clerical1" localSheetId="19">#REF!</definedName>
    <definedName name="Clerical1" localSheetId="23">#REF!</definedName>
    <definedName name="Clerical1" localSheetId="25">#REF!</definedName>
    <definedName name="Clerical1">#REF!</definedName>
    <definedName name="Clerical2" localSheetId="27">#REF!</definedName>
    <definedName name="Clerical2" localSheetId="19">#REF!</definedName>
    <definedName name="Clerical2" localSheetId="23">#REF!</definedName>
    <definedName name="Clerical2" localSheetId="25">#REF!</definedName>
    <definedName name="Clerical2">#REF!</definedName>
    <definedName name="Clerical3" localSheetId="27">#REF!</definedName>
    <definedName name="Clerical3" localSheetId="19">#REF!</definedName>
    <definedName name="Clerical3" localSheetId="23">#REF!</definedName>
    <definedName name="Clerical3" localSheetId="25">#REF!</definedName>
    <definedName name="Clerical3">#REF!</definedName>
    <definedName name="clientname" localSheetId="25">'[9]INPUT - Global Variables'!$E$7</definedName>
    <definedName name="clientname">'[9]INPUT - Global Variables'!$E$7</definedName>
    <definedName name="closerpt">#N/A</definedName>
    <definedName name="cmpFTE" localSheetId="25">'[9]INPUT - Staffing Plan'!$Y$9:$Y$204</definedName>
    <definedName name="cmpFTE">'[9]INPUT - Staffing Plan'!$Y$9:$Y$204</definedName>
    <definedName name="COFAC" localSheetId="27">#REF!</definedName>
    <definedName name="COFAC" localSheetId="19">#REF!</definedName>
    <definedName name="COFAC" localSheetId="23">#REF!</definedName>
    <definedName name="COFAC" localSheetId="25">#REF!</definedName>
    <definedName name="COFAC">#REF!</definedName>
    <definedName name="COFAC1" localSheetId="27">#REF!</definedName>
    <definedName name="COFAC1" localSheetId="19">#REF!</definedName>
    <definedName name="COFAC1" localSheetId="23">#REF!</definedName>
    <definedName name="COFAC1" localSheetId="25">#REF!</definedName>
    <definedName name="COFAC1">#REF!</definedName>
    <definedName name="COM" localSheetId="27">#REF!</definedName>
    <definedName name="COM" localSheetId="19">#REF!</definedName>
    <definedName name="COM" localSheetId="23">#REF!</definedName>
    <definedName name="COM" localSheetId="25">#REF!</definedName>
    <definedName name="COM">#REF!</definedName>
    <definedName name="Communication" localSheetId="27">'[7]F&amp;A-General Ledger'!#REF!</definedName>
    <definedName name="Communication" localSheetId="19">'[7]F&amp;A-General Ledger'!#REF!</definedName>
    <definedName name="Communication" localSheetId="23">'[7]F&amp;A-General Ledger'!#REF!</definedName>
    <definedName name="Communication" localSheetId="25">'[7]F&amp;A-General Ledger'!#REF!</definedName>
    <definedName name="Communication">'[7]F&amp;A-General Ledger'!#REF!</definedName>
    <definedName name="Comp_Ops" localSheetId="27">#REF!</definedName>
    <definedName name="Comp_Ops" localSheetId="19">#REF!</definedName>
    <definedName name="Comp_Ops" localSheetId="23">#REF!</definedName>
    <definedName name="Comp_Ops" localSheetId="25">#REF!</definedName>
    <definedName name="Comp_Ops">#REF!</definedName>
    <definedName name="compescalation" localSheetId="27">'[14]INPUT - Global Variables'!#REF!</definedName>
    <definedName name="compescalation" localSheetId="19">'[14]INPUT - Global Variables'!#REF!</definedName>
    <definedName name="compescalation" localSheetId="23">'[14]INPUT - Global Variables'!#REF!</definedName>
    <definedName name="compescalation" localSheetId="25">'[14]INPUT - Global Variables'!#REF!</definedName>
    <definedName name="compescalation">'[14]INPUT - Global Variables'!#REF!</definedName>
    <definedName name="compescalationdate" localSheetId="27">'[14]INPUT - Global Variables'!#REF!</definedName>
    <definedName name="compescalationdate" localSheetId="19">'[14]INPUT - Global Variables'!#REF!</definedName>
    <definedName name="compescalationdate" localSheetId="23">'[14]INPUT - Global Variables'!#REF!</definedName>
    <definedName name="compescalationdate" localSheetId="25">'[14]INPUT - Global Variables'!#REF!</definedName>
    <definedName name="compescalationdate">'[14]INPUT - Global Variables'!#REF!</definedName>
    <definedName name="computer" localSheetId="27">#REF!</definedName>
    <definedName name="computer" localSheetId="19">#REF!</definedName>
    <definedName name="computer" localSheetId="23">#REF!</definedName>
    <definedName name="computer" localSheetId="25">#REF!</definedName>
    <definedName name="computer">#REF!</definedName>
    <definedName name="ConfigurationBiDomain" localSheetId="27">#REF!</definedName>
    <definedName name="ConfigurationBiDomain" localSheetId="19">#REF!</definedName>
    <definedName name="ConfigurationBiDomain" localSheetId="23">#REF!</definedName>
    <definedName name="ConfigurationBiDomain" localSheetId="25">#REF!</definedName>
    <definedName name="ConfigurationBiDomain">#REF!</definedName>
    <definedName name="ConfigurationRegion" localSheetId="27">#REF!</definedName>
    <definedName name="ConfigurationRegion" localSheetId="19">#REF!</definedName>
    <definedName name="ConfigurationRegion" localSheetId="23">#REF!</definedName>
    <definedName name="ConfigurationRegion" localSheetId="25">#REF!</definedName>
    <definedName name="ConfigurationRegion">#REF!</definedName>
    <definedName name="ConfigurationSubRegion" localSheetId="27">#REF!</definedName>
    <definedName name="ConfigurationSubRegion" localSheetId="19">#REF!</definedName>
    <definedName name="ConfigurationSubRegion" localSheetId="23">#REF!</definedName>
    <definedName name="ConfigurationSubRegion" localSheetId="25">#REF!</definedName>
    <definedName name="ConfigurationSubRegion">#REF!</definedName>
    <definedName name="ConfigurationType" localSheetId="27">#REF!</definedName>
    <definedName name="ConfigurationType" localSheetId="19">#REF!</definedName>
    <definedName name="ConfigurationType" localSheetId="23">#REF!</definedName>
    <definedName name="ConfigurationType" localSheetId="25">#REF!</definedName>
    <definedName name="ConfigurationType">#REF!</definedName>
    <definedName name="ConfigurationYear" localSheetId="27">#REF!</definedName>
    <definedName name="ConfigurationYear" localSheetId="19">#REF!</definedName>
    <definedName name="ConfigurationYear" localSheetId="23">#REF!</definedName>
    <definedName name="ConfigurationYear" localSheetId="25">#REF!</definedName>
    <definedName name="ConfigurationYear">#REF!</definedName>
    <definedName name="ContractingRegions" localSheetId="25">'[9]CALCULATION - List Lookup'!$Z$1:$Z$13</definedName>
    <definedName name="ContractingRegions">'[9]CALCULATION - List Lookup'!$Z$1:$Z$13</definedName>
    <definedName name="ContractingRegionsCM" localSheetId="25">'[9]CALCULATION - List Lookup'!$AA$1:$AG$13</definedName>
    <definedName name="ContractingRegionsCM">'[9]CALCULATION - List Lookup'!$AA$1:$AG$13</definedName>
    <definedName name="ContractingRegionsSline" localSheetId="25">'[9]CALCULATION - List Lookup'!$AA$14:$AG$14</definedName>
    <definedName name="ContractingRegionsSline">'[9]CALCULATION - List Lookup'!$AA$14:$AG$14</definedName>
    <definedName name="Controller" localSheetId="27">#REF!</definedName>
    <definedName name="Controller" localSheetId="19">#REF!</definedName>
    <definedName name="Controller" localSheetId="23">#REF!</definedName>
    <definedName name="Controller" localSheetId="25">#REF!</definedName>
    <definedName name="Controller">#REF!</definedName>
    <definedName name="COREC" localSheetId="27">#REF!</definedName>
    <definedName name="COREC" localSheetId="19">#REF!</definedName>
    <definedName name="COREC" localSheetId="23">#REF!</definedName>
    <definedName name="COREC" localSheetId="25">#REF!</definedName>
    <definedName name="COREC">#REF!</definedName>
    <definedName name="costcategory" localSheetId="25">'[9]CALCULATION - List Lookup'!$C$1:$C$10</definedName>
    <definedName name="costcategory">'[9]CALCULATION - List Lookup'!$C$1:$C$10</definedName>
    <definedName name="costescalation" localSheetId="27">'[14]INPUT - Global Variables'!#REF!</definedName>
    <definedName name="costescalation" localSheetId="19">'[14]INPUT - Global Variables'!#REF!</definedName>
    <definedName name="costescalation" localSheetId="23">'[14]INPUT - Global Variables'!#REF!</definedName>
    <definedName name="costescalation" localSheetId="25">'[14]INPUT - Global Variables'!#REF!</definedName>
    <definedName name="costescalation">'[14]INPUT - Global Variables'!#REF!</definedName>
    <definedName name="costescalationdate" localSheetId="27">'[14]INPUT - Global Variables'!#REF!</definedName>
    <definedName name="costescalationdate" localSheetId="19">'[14]INPUT - Global Variables'!#REF!</definedName>
    <definedName name="costescalationdate" localSheetId="23">'[14]INPUT - Global Variables'!#REF!</definedName>
    <definedName name="costescalationdate" localSheetId="25">'[14]INPUT - Global Variables'!#REF!</definedName>
    <definedName name="costescalationdate">'[14]INPUT - Global Variables'!#REF!</definedName>
    <definedName name="COSTPROD" localSheetId="25">'[10]Business parameters'!$G$67:$R$72</definedName>
    <definedName name="COSTPROD">'[10]Business parameters'!$G$67:$R$72</definedName>
    <definedName name="COSTPRODMON" localSheetId="25">'[10]Business parameters'!$S$67:$AQ$72</definedName>
    <definedName name="COSTPRODMON">'[10]Business parameters'!$S$67:$AQ$72</definedName>
    <definedName name="costtitle">'[15]Defined Lists'!$H$4:$H$18</definedName>
    <definedName name="costtype">'[15]Defined Lists'!$K$4:$K$18</definedName>
    <definedName name="COTECH" localSheetId="27">#REF!</definedName>
    <definedName name="COTECH" localSheetId="19">#REF!</definedName>
    <definedName name="COTECH" localSheetId="23">#REF!</definedName>
    <definedName name="COTECH" localSheetId="25">#REF!</definedName>
    <definedName name="COTECH">#REF!</definedName>
    <definedName name="COTRAIN" localSheetId="27">#REF!</definedName>
    <definedName name="COTRAIN" localSheetId="19">#REF!</definedName>
    <definedName name="COTRAIN" localSheetId="23">#REF!</definedName>
    <definedName name="COTRAIN" localSheetId="25">#REF!</definedName>
    <definedName name="COTRAIN">#REF!</definedName>
    <definedName name="Country" localSheetId="27">#REF!</definedName>
    <definedName name="Country" localSheetId="19">#REF!</definedName>
    <definedName name="Country" localSheetId="23">#REF!</definedName>
    <definedName name="Country" localSheetId="25">#REF!</definedName>
    <definedName name="Country">#REF!</definedName>
    <definedName name="crtFTE" localSheetId="25">'[9]INPUT - Staffing Plan'!$AA$9:$AA$204</definedName>
    <definedName name="crtFTE">'[9]INPUT - Staffing Plan'!$AA$9:$AA$204</definedName>
    <definedName name="crtFTERLTD" localSheetId="25">'[9]INPUT - FTE-Related Expenses'!$F$10:$F$290</definedName>
    <definedName name="crtFTERLTD">'[9]INPUT - FTE-Related Expenses'!$F$10:$F$290</definedName>
    <definedName name="crtOTH" localSheetId="25">'[9]INPUT - Other Expenses'!$M$9:$M$201</definedName>
    <definedName name="crtOTH">'[9]INPUT - Other Expenses'!$M$9:$M$201</definedName>
    <definedName name="CubeFormula1ToPaste" localSheetId="27">#REF!</definedName>
    <definedName name="CubeFormula1ToPaste" localSheetId="19">#REF!</definedName>
    <definedName name="CubeFormula1ToPaste" localSheetId="23">#REF!</definedName>
    <definedName name="CubeFormula1ToPaste" localSheetId="25">#REF!</definedName>
    <definedName name="CubeFormula1ToPaste">#REF!</definedName>
    <definedName name="CULIST" localSheetId="25">[10]Lists!$B$23:$B$29</definedName>
    <definedName name="CULIST">[10]Lists!$B$23:$B$29</definedName>
    <definedName name="cur">[16]Menu!$C$28</definedName>
    <definedName name="currencies" localSheetId="25">'[17]General assumptions'!$B$14:$B$24</definedName>
    <definedName name="currencies">'[17]General assumptions'!$B$14:$B$24</definedName>
    <definedName name="CURRENCY">[18]Menu!$C$28</definedName>
    <definedName name="Customer_Service" localSheetId="27">#REF!</definedName>
    <definedName name="Customer_Service" localSheetId="19">#REF!</definedName>
    <definedName name="Customer_Service" localSheetId="23">#REF!</definedName>
    <definedName name="Customer_Service" localSheetId="25">#REF!</definedName>
    <definedName name="Customer_Service">#REF!</definedName>
    <definedName name="d" localSheetId="27" hidden="1">{"assumptions",#N/A,FALSE,"Scenario 1";"valuation",#N/A,FALSE,"Scenario 1"}</definedName>
    <definedName name="d" localSheetId="25" hidden="1">{"assumptions",#N/A,FALSE,"Scenario 1";"valuation",#N/A,FALSE,"Scenario 1"}</definedName>
    <definedName name="d" hidden="1">{"assumptions",#N/A,FALSE,"Scenario 1";"valuation",#N/A,FALSE,"Scenario 1"}</definedName>
    <definedName name="d_2" localSheetId="27" hidden="1">{"assumptions",#N/A,FALSE,"Scenario 1";"valuation",#N/A,FALSE,"Scenario 1"}</definedName>
    <definedName name="d_2" localSheetId="25" hidden="1">{"assumptions",#N/A,FALSE,"Scenario 1";"valuation",#N/A,FALSE,"Scenario 1"}</definedName>
    <definedName name="d_2" hidden="1">{"assumptions",#N/A,FALSE,"Scenario 1";"valuation",#N/A,FALSE,"Scenario 1"}</definedName>
    <definedName name="d_3" localSheetId="27" hidden="1">{"assumptions",#N/A,FALSE,"Scenario 1";"valuation",#N/A,FALSE,"Scenario 1"}</definedName>
    <definedName name="d_3" localSheetId="25" hidden="1">{"assumptions",#N/A,FALSE,"Scenario 1";"valuation",#N/A,FALSE,"Scenario 1"}</definedName>
    <definedName name="d_3" hidden="1">{"assumptions",#N/A,FALSE,"Scenario 1";"valuation",#N/A,FALSE,"Scenario 1"}</definedName>
    <definedName name="da" localSheetId="27" hidden="1">{"20 Years",#N/A,FALSE,"P&amp;Ls";"2001",#N/A,FALSE,"P&amp;Ls"}</definedName>
    <definedName name="da" localSheetId="25" hidden="1">{"20 Years",#N/A,FALSE,"P&amp;Ls";"2001",#N/A,FALSE,"P&amp;Ls"}</definedName>
    <definedName name="da" hidden="1">{"20 Years",#N/A,FALSE,"P&amp;Ls";"2001",#N/A,FALSE,"P&amp;Ls"}</definedName>
    <definedName name="data" localSheetId="25">[19]data!$B$4:$K$594</definedName>
    <definedName name="data">[19]data!$B$4:$K$594</definedName>
    <definedName name="Data_Entry" localSheetId="27">#REF!</definedName>
    <definedName name="Data_Entry" localSheetId="19">#REF!</definedName>
    <definedName name="Data_Entry" localSheetId="23">#REF!</definedName>
    <definedName name="Data_Entry" localSheetId="25">#REF!</definedName>
    <definedName name="Data_Entry">#REF!</definedName>
    <definedName name="Data1" localSheetId="27" hidden="1">{#N/A,#N/A,FALSE,"Sales"}</definedName>
    <definedName name="Data1" localSheetId="25" hidden="1">{#N/A,#N/A,FALSE,"Sales"}</definedName>
    <definedName name="Data1" hidden="1">{#N/A,#N/A,FALSE,"Sales"}</definedName>
    <definedName name="Data116" localSheetId="27" hidden="1">{#N/A,#N/A,FALSE,"Sales"}</definedName>
    <definedName name="Data116" localSheetId="25" hidden="1">{#N/A,#N/A,FALSE,"Sales"}</definedName>
    <definedName name="Data116" hidden="1">{#N/A,#N/A,FALSE,"Sales"}</definedName>
    <definedName name="Data16" localSheetId="27" hidden="1">{#N/A,#N/A,FALSE,"Sales"}</definedName>
    <definedName name="Data16" localSheetId="25" hidden="1">{#N/A,#N/A,FALSE,"Sales"}</definedName>
    <definedName name="Data16" hidden="1">{#N/A,#N/A,FALSE,"Sales"}</definedName>
    <definedName name="Data2" localSheetId="27" hidden="1">{#N/A,#N/A,FALSE,"Sales"}</definedName>
    <definedName name="Data2" localSheetId="25" hidden="1">{#N/A,#N/A,FALSE,"Sales"}</definedName>
    <definedName name="Data2" hidden="1">{#N/A,#N/A,FALSE,"Sales"}</definedName>
    <definedName name="data212" localSheetId="27" hidden="1">{#N/A,#N/A,FALSE,"Sales"}</definedName>
    <definedName name="data212" localSheetId="25" hidden="1">{#N/A,#N/A,FALSE,"Sales"}</definedName>
    <definedName name="data212" hidden="1">{#N/A,#N/A,FALSE,"Sales"}</definedName>
    <definedName name="DataPart2" localSheetId="27">#REF!</definedName>
    <definedName name="DataPart2" localSheetId="19">#REF!</definedName>
    <definedName name="DataPart2" localSheetId="23">#REF!</definedName>
    <definedName name="DataPart2" localSheetId="25">#REF!</definedName>
    <definedName name="DataPart2">#REF!</definedName>
    <definedName name="DataPart3" localSheetId="27">#REF!</definedName>
    <definedName name="DataPart3" localSheetId="19">#REF!</definedName>
    <definedName name="DataPart3" localSheetId="23">#REF!</definedName>
    <definedName name="DataPart3" localSheetId="25">#REF!</definedName>
    <definedName name="DataPart3">#REF!</definedName>
    <definedName name="DataStart" localSheetId="27">#REF!</definedName>
    <definedName name="DataStart" localSheetId="19">#REF!</definedName>
    <definedName name="DataStart" localSheetId="23">#REF!</definedName>
    <definedName name="DataStart" localSheetId="25">#REF!</definedName>
    <definedName name="DataStart">#REF!</definedName>
    <definedName name="DataStartYTD" localSheetId="27">#REF!</definedName>
    <definedName name="DataStartYTD" localSheetId="19">#REF!</definedName>
    <definedName name="DataStartYTD" localSheetId="23">#REF!</definedName>
    <definedName name="DataStartYTD" localSheetId="25">#REF!</definedName>
    <definedName name="DataStartYTD">#REF!</definedName>
    <definedName name="dealCurrency" localSheetId="25">'[9]INPUT - Global Variables'!$E$15</definedName>
    <definedName name="dealCurrency">'[9]INPUT - Global Variables'!$E$15</definedName>
    <definedName name="dealname" localSheetId="25">'[9]INPUT - Global Variables'!$E$8</definedName>
    <definedName name="dealname">'[9]INPUT - Global Variables'!$E$8</definedName>
    <definedName name="dealterm" localSheetId="25">'[9]INPUT - Global Variables'!$E$10</definedName>
    <definedName name="dealterm">'[9]INPUT - Global Variables'!$E$10</definedName>
    <definedName name="dealView" localSheetId="25">'[9]INPUT - Global Variables'!$H$7</definedName>
    <definedName name="dealView">'[9]INPUT - Global Variables'!$H$7</definedName>
    <definedName name="debt" localSheetId="27" hidden="1">{"Annual",#N/A,FALSE,"Sales &amp; Market";"Quarterly",#N/A,FALSE,"Sales &amp; Market"}</definedName>
    <definedName name="debt" localSheetId="25" hidden="1">{"Annual",#N/A,FALSE,"Sales &amp; Market";"Quarterly",#N/A,FALSE,"Sales &amp; Market"}</definedName>
    <definedName name="debt" hidden="1">{"Annual",#N/A,FALSE,"Sales &amp; Market";"Quarterly",#N/A,FALSE,"Sales &amp; Market"}</definedName>
    <definedName name="debt1" localSheetId="27" hidden="1">{"Annual",#N/A,FALSE,"Sales &amp; Market";"Quarterly",#N/A,FALSE,"Sales &amp; Market"}</definedName>
    <definedName name="debt1" localSheetId="25" hidden="1">{"Annual",#N/A,FALSE,"Sales &amp; Market";"Quarterly",#N/A,FALSE,"Sales &amp; Market"}</definedName>
    <definedName name="debt1" hidden="1">{"Annual",#N/A,FALSE,"Sales &amp; Market";"Quarterly",#N/A,FALSE,"Sales &amp; Market"}</definedName>
    <definedName name="debtpercent" localSheetId="25">'[9]INPUT - Global Variables'!$E$182</definedName>
    <definedName name="debtpercent">'[9]INPUT - Global Variables'!$E$182</definedName>
    <definedName name="DEF" localSheetId="27">#REF!</definedName>
    <definedName name="DEF" localSheetId="19">#REF!</definedName>
    <definedName name="DEF" localSheetId="23">#REF!</definedName>
    <definedName name="DEF" localSheetId="25">#REF!</definedName>
    <definedName name="DEF">#REF!</definedName>
    <definedName name="DeliveryCentresKey" localSheetId="25">'[20]Delivery Centres'!$A$1:$A$4</definedName>
    <definedName name="DeliveryCentresKey">'[20]Delivery Centres'!$A$1:$A$4</definedName>
    <definedName name="deOTH" localSheetId="25">'[9]INPUT - Other Expenses'!$P$9:$P$201</definedName>
    <definedName name="deOTH">'[9]INPUT - Other Expenses'!$P$9:$P$201</definedName>
    <definedName name="destination2" localSheetId="27">[2]DATA!#REF!</definedName>
    <definedName name="destination2" localSheetId="19">[2]DATA!#REF!</definedName>
    <definedName name="destination2" localSheetId="23">[2]DATA!#REF!</definedName>
    <definedName name="destination2" localSheetId="25">[2]DATA!#REF!</definedName>
    <definedName name="destination2">[2]DATA!#REF!</definedName>
    <definedName name="destinations" localSheetId="25">[19]data!$B$4:$B$594</definedName>
    <definedName name="destinations">[19]data!$B$4:$B$594</definedName>
    <definedName name="dfdsf" localSheetId="27" hidden="1">{"20 Years",#N/A,FALSE,"P&amp;Ls";"2001",#N/A,FALSE,"P&amp;Ls"}</definedName>
    <definedName name="dfdsf" localSheetId="25" hidden="1">{"20 Years",#N/A,FALSE,"P&amp;Ls";"2001",#N/A,FALSE,"P&amp;Ls"}</definedName>
    <definedName name="dfdsf" hidden="1">{"20 Years",#N/A,FALSE,"P&amp;Ls";"2001",#N/A,FALSE,"P&amp;Ls"}</definedName>
    <definedName name="dfgfdsgfd" localSheetId="27" hidden="1">{#N/A,#N/A,TRUE,"Summary";#N/A,"1",TRUE,"Summary";#N/A,"2",TRUE,"Summary";#N/A,"3",TRUE,"Summary";#N/A,"4",TRUE,"Summary";#N/A,"5",TRUE,"Summary";#N/A,"6",TRUE,"Summary";#N/A,"7",TRUE,"Summary";#N/A,"8",TRUE,"Summary";#N/A,"9",TRUE,"Summary";#N/A,"10",TRUE,"Summary";#N/A,"11",TRUE,"Summary"}</definedName>
    <definedName name="dfgfdsgfd" localSheetId="25" hidden="1">{#N/A,#N/A,TRUE,"Summary";#N/A,"1",TRUE,"Summary";#N/A,"2",TRUE,"Summary";#N/A,"3",TRUE,"Summary";#N/A,"4",TRUE,"Summary";#N/A,"5",TRUE,"Summary";#N/A,"6",TRUE,"Summary";#N/A,"7",TRUE,"Summary";#N/A,"8",TRUE,"Summary";#N/A,"9",TRUE,"Summary";#N/A,"10",TRUE,"Summary";#N/A,"11",TRUE,"Summary"}</definedName>
    <definedName name="dfgfdsgfd" hidden="1">{#N/A,#N/A,TRUE,"Summary";#N/A,"1",TRUE,"Summary";#N/A,"2",TRUE,"Summary";#N/A,"3",TRUE,"Summary";#N/A,"4",TRUE,"Summary";#N/A,"5",TRUE,"Summary";#N/A,"6",TRUE,"Summary";#N/A,"7",TRUE,"Summary";#N/A,"8",TRUE,"Summary";#N/A,"9",TRUE,"Summary";#N/A,"10",TRUE,"Summary";#N/A,"11",TRUE,"Summary"}</definedName>
    <definedName name="DHAMS" localSheetId="27">#REF!</definedName>
    <definedName name="DHAMS" localSheetId="19">#REF!</definedName>
    <definedName name="DHAMS" localSheetId="23">#REF!</definedName>
    <definedName name="DHAMS" localSheetId="25">#REF!</definedName>
    <definedName name="DHAMS">#REF!</definedName>
    <definedName name="dirCmpFTE" localSheetId="27">'[21]INPUT - Staffing Plan'!#REF!</definedName>
    <definedName name="dirCmpFTE" localSheetId="19">'[21]INPUT - Staffing Plan'!#REF!</definedName>
    <definedName name="dirCmpFTE" localSheetId="23">'[21]INPUT - Staffing Plan'!#REF!</definedName>
    <definedName name="dirCmpFTE" localSheetId="25">'[21]INPUT - Staffing Plan'!#REF!</definedName>
    <definedName name="dirCmpFTE">'[21]INPUT - Staffing Plan'!#REF!</definedName>
    <definedName name="disabledSheets">COUNTIF('[22]CALCULATION - List Lookup'!$X$1:$X$31,"FALSE")</definedName>
    <definedName name="discountrate" localSheetId="25">'[9]INPUT - Global Variables'!$E$197</definedName>
    <definedName name="discountrate">'[9]INPUT - Global Variables'!$E$197</definedName>
    <definedName name="dividendpercent" localSheetId="25">'[9]INPUT - Global Variables'!$E$188</definedName>
    <definedName name="dividendpercent">'[9]INPUT - Global Variables'!$E$188</definedName>
    <definedName name="DIVISION_NAME">[23]CoverPage!$A$11</definedName>
    <definedName name="DLSFKJ" localSheetId="27" hidden="1">{#N/A,#N/A,TRUE,"CIN-11";#N/A,#N/A,TRUE,"CIN-13";#N/A,#N/A,TRUE,"CIN-14";#N/A,#N/A,TRUE,"CIN-16";#N/A,#N/A,TRUE,"CIN-17";#N/A,#N/A,TRUE,"CIN-18";#N/A,#N/A,TRUE,"CIN Earnings To Fixed Charges";#N/A,#N/A,TRUE,"CIN Financial Ratios";#N/A,#N/A,TRUE,"CIN-IS";#N/A,#N/A,TRUE,"CIN-BS";#N/A,#N/A,TRUE,"CIN-CS";#N/A,#N/A,TRUE,"Invest In Unconsol Subs"}</definedName>
    <definedName name="DLSFKJ" localSheetId="25" hidden="1">{#N/A,#N/A,TRUE,"CIN-11";#N/A,#N/A,TRUE,"CIN-13";#N/A,#N/A,TRUE,"CIN-14";#N/A,#N/A,TRUE,"CIN-16";#N/A,#N/A,TRUE,"CIN-17";#N/A,#N/A,TRUE,"CIN-18";#N/A,#N/A,TRUE,"CIN Earnings To Fixed Charges";#N/A,#N/A,TRUE,"CIN Financial Ratios";#N/A,#N/A,TRUE,"CIN-IS";#N/A,#N/A,TRUE,"CIN-BS";#N/A,#N/A,TRUE,"CIN-CS";#N/A,#N/A,TRUE,"Invest In Unconsol Subs"}</definedName>
    <definedName name="DLSFKJ" hidden="1">{#N/A,#N/A,TRUE,"CIN-11";#N/A,#N/A,TRUE,"CIN-13";#N/A,#N/A,TRUE,"CIN-14";#N/A,#N/A,TRUE,"CIN-16";#N/A,#N/A,TRUE,"CIN-17";#N/A,#N/A,TRUE,"CIN-18";#N/A,#N/A,TRUE,"CIN Earnings To Fixed Charges";#N/A,#N/A,TRUE,"CIN Financial Ratios";#N/A,#N/A,TRUE,"CIN-IS";#N/A,#N/A,TRUE,"CIN-BS";#N/A,#N/A,TRUE,"CIN-CS";#N/A,#N/A,TRUE,"Invest In Unconsol Subs"}</definedName>
    <definedName name="dq" localSheetId="27" hidden="1">{#N/A,#N/A,FALSE,"Sales"}</definedName>
    <definedName name="dq" localSheetId="25" hidden="1">{#N/A,#N/A,FALSE,"Sales"}</definedName>
    <definedName name="dq" hidden="1">{#N/A,#N/A,FALSE,"Sales"}</definedName>
    <definedName name="dsadadsa" localSheetId="27" hidden="1">{#N/A,#N/A,TRUE,"CIN-11";#N/A,#N/A,TRUE,"CIN-13";#N/A,#N/A,TRUE,"CIN-14";#N/A,#N/A,TRUE,"CIN-16";#N/A,#N/A,TRUE,"CIN-17";#N/A,#N/A,TRUE,"CIN-18";#N/A,#N/A,TRUE,"CIN Earnings To Fixed Charges";#N/A,#N/A,TRUE,"CIN Financial Ratios";#N/A,#N/A,TRUE,"CIN-IS";#N/A,#N/A,TRUE,"CIN-BS";#N/A,#N/A,TRUE,"CIN-CS";#N/A,#N/A,TRUE,"Invest In Unconsol Subs"}</definedName>
    <definedName name="dsadadsa" localSheetId="25" hidden="1">{#N/A,#N/A,TRUE,"CIN-11";#N/A,#N/A,TRUE,"CIN-13";#N/A,#N/A,TRUE,"CIN-14";#N/A,#N/A,TRUE,"CIN-16";#N/A,#N/A,TRUE,"CIN-17";#N/A,#N/A,TRUE,"CIN-18";#N/A,#N/A,TRUE,"CIN Earnings To Fixed Charges";#N/A,#N/A,TRUE,"CIN Financial Ratios";#N/A,#N/A,TRUE,"CIN-IS";#N/A,#N/A,TRUE,"CIN-BS";#N/A,#N/A,TRUE,"CIN-CS";#N/A,#N/A,TRUE,"Invest In Unconsol Subs"}</definedName>
    <definedName name="dsadadsa" hidden="1">{#N/A,#N/A,TRUE,"CIN-11";#N/A,#N/A,TRUE,"CIN-13";#N/A,#N/A,TRUE,"CIN-14";#N/A,#N/A,TRUE,"CIN-16";#N/A,#N/A,TRUE,"CIN-17";#N/A,#N/A,TRUE,"CIN-18";#N/A,#N/A,TRUE,"CIN Earnings To Fixed Charges";#N/A,#N/A,TRUE,"CIN Financial Ratios";#N/A,#N/A,TRUE,"CIN-IS";#N/A,#N/A,TRUE,"CIN-BS";#N/A,#N/A,TRUE,"CIN-CS";#N/A,#N/A,TRUE,"Invest In Unconsol Subs"}</definedName>
    <definedName name="dsadadsadsad" localSheetId="27" hidden="1">{#N/A,#N/A,TRUE,"CIN-11";#N/A,#N/A,TRUE,"CIN-13";#N/A,#N/A,TRUE,"CIN-14";#N/A,#N/A,TRUE,"CIN-16";#N/A,#N/A,TRUE,"CIN-17";#N/A,#N/A,TRUE,"CIN-18";#N/A,#N/A,TRUE,"CIN Earnings To Fixed Charges";#N/A,#N/A,TRUE,"CIN Financial Ratios";#N/A,#N/A,TRUE,"CIN-IS";#N/A,#N/A,TRUE,"CIN-BS";#N/A,#N/A,TRUE,"CIN-CS";#N/A,#N/A,TRUE,"Invest In Unconsol Subs"}</definedName>
    <definedName name="dsadadsadsad" localSheetId="25" hidden="1">{#N/A,#N/A,TRUE,"CIN-11";#N/A,#N/A,TRUE,"CIN-13";#N/A,#N/A,TRUE,"CIN-14";#N/A,#N/A,TRUE,"CIN-16";#N/A,#N/A,TRUE,"CIN-17";#N/A,#N/A,TRUE,"CIN-18";#N/A,#N/A,TRUE,"CIN Earnings To Fixed Charges";#N/A,#N/A,TRUE,"CIN Financial Ratios";#N/A,#N/A,TRUE,"CIN-IS";#N/A,#N/A,TRUE,"CIN-BS";#N/A,#N/A,TRUE,"CIN-CS";#N/A,#N/A,TRUE,"Invest In Unconsol Subs"}</definedName>
    <definedName name="dsadadsadsad" hidden="1">{#N/A,#N/A,TRUE,"CIN-11";#N/A,#N/A,TRUE,"CIN-13";#N/A,#N/A,TRUE,"CIN-14";#N/A,#N/A,TRUE,"CIN-16";#N/A,#N/A,TRUE,"CIN-17";#N/A,#N/A,TRUE,"CIN-18";#N/A,#N/A,TRUE,"CIN Earnings To Fixed Charges";#N/A,#N/A,TRUE,"CIN Financial Ratios";#N/A,#N/A,TRUE,"CIN-IS";#N/A,#N/A,TRUE,"CIN-BS";#N/A,#N/A,TRUE,"CIN-CS";#N/A,#N/A,TRUE,"Invest In Unconsol Subs"}</definedName>
    <definedName name="dsadd" localSheetId="27" hidden="1">{"page1",#N/A,FALSE,"A";"page2",#N/A,FALSE,"A"}</definedName>
    <definedName name="dsadd" localSheetId="25" hidden="1">{"page1",#N/A,FALSE,"A";"page2",#N/A,FALSE,"A"}</definedName>
    <definedName name="dsadd" hidden="1">{"page1",#N/A,FALSE,"A";"page2",#N/A,FALSE,"A"}</definedName>
    <definedName name="dsadsadaa" localSheetId="27" hidden="1">{"assumptions",#N/A,FALSE,"Scenario 1";"valuation",#N/A,FALSE,"Scenario 1"}</definedName>
    <definedName name="dsadsadaa" localSheetId="25" hidden="1">{"assumptions",#N/A,FALSE,"Scenario 1";"valuation",#N/A,FALSE,"Scenario 1"}</definedName>
    <definedName name="dsadsadaa" hidden="1">{"assumptions",#N/A,FALSE,"Scenario 1";"valuation",#N/A,FALSE,"Scenario 1"}</definedName>
    <definedName name="dsadssad" localSheetId="27" hidden="1">{#N/A,#N/A,TRUE,"CIN-11";#N/A,#N/A,TRUE,"CIN-13";#N/A,#N/A,TRUE,"CIN-14";#N/A,#N/A,TRUE,"CIN-16";#N/A,#N/A,TRUE,"CIN-17";#N/A,#N/A,TRUE,"CIN-18";#N/A,#N/A,TRUE,"CIN Earnings To Fixed Charges";#N/A,#N/A,TRUE,"CIN Financial Ratios";#N/A,#N/A,TRUE,"CIN-IS";#N/A,#N/A,TRUE,"CIN-BS";#N/A,#N/A,TRUE,"CIN-CS";#N/A,#N/A,TRUE,"Invest In Unconsol Subs"}</definedName>
    <definedName name="dsadssad" localSheetId="25" hidden="1">{#N/A,#N/A,TRUE,"CIN-11";#N/A,#N/A,TRUE,"CIN-13";#N/A,#N/A,TRUE,"CIN-14";#N/A,#N/A,TRUE,"CIN-16";#N/A,#N/A,TRUE,"CIN-17";#N/A,#N/A,TRUE,"CIN-18";#N/A,#N/A,TRUE,"CIN Earnings To Fixed Charges";#N/A,#N/A,TRUE,"CIN Financial Ratios";#N/A,#N/A,TRUE,"CIN-IS";#N/A,#N/A,TRUE,"CIN-BS";#N/A,#N/A,TRUE,"CIN-CS";#N/A,#N/A,TRUE,"Invest In Unconsol Subs"}</definedName>
    <definedName name="dsadssad" hidden="1">{#N/A,#N/A,TRUE,"CIN-11";#N/A,#N/A,TRUE,"CIN-13";#N/A,#N/A,TRUE,"CIN-14";#N/A,#N/A,TRUE,"CIN-16";#N/A,#N/A,TRUE,"CIN-17";#N/A,#N/A,TRUE,"CIN-18";#N/A,#N/A,TRUE,"CIN Earnings To Fixed Charges";#N/A,#N/A,TRUE,"CIN Financial Ratios";#N/A,#N/A,TRUE,"CIN-IS";#N/A,#N/A,TRUE,"CIN-BS";#N/A,#N/A,TRUE,"CIN-CS";#N/A,#N/A,TRUE,"Invest In Unconsol Subs"}</definedName>
    <definedName name="e" localSheetId="27" hidden="1">{"page1",#N/A,FALSE,"A";"page2",#N/A,FALSE,"A"}</definedName>
    <definedName name="e" localSheetId="25" hidden="1">{"page1",#N/A,FALSE,"A";"page2",#N/A,FALSE,"A"}</definedName>
    <definedName name="e" hidden="1">{"page1",#N/A,FALSE,"A";"page2",#N/A,FALSE,"A"}</definedName>
    <definedName name="e_2" localSheetId="27" hidden="1">{"page1",#N/A,FALSE,"A";"page2",#N/A,FALSE,"A"}</definedName>
    <definedName name="e_2" localSheetId="25" hidden="1">{"page1",#N/A,FALSE,"A";"page2",#N/A,FALSE,"A"}</definedName>
    <definedName name="e_2" hidden="1">{"page1",#N/A,FALSE,"A";"page2",#N/A,FALSE,"A"}</definedName>
    <definedName name="e_3" localSheetId="27" hidden="1">{"page1",#N/A,FALSE,"A";"page2",#N/A,FALSE,"A"}</definedName>
    <definedName name="e_3" localSheetId="25" hidden="1">{"page1",#N/A,FALSE,"A";"page2",#N/A,FALSE,"A"}</definedName>
    <definedName name="e_3" hidden="1">{"page1",#N/A,FALSE,"A";"page2",#N/A,FALSE,"A"}</definedName>
    <definedName name="Ebay" localSheetId="27" hidden="1">{"Page 1",#N/A,TRUE,"Sheet1";"Page 2",#N/A,TRUE,"Sheet1"}</definedName>
    <definedName name="Ebay" localSheetId="25" hidden="1">{"Page 1",#N/A,TRUE,"Sheet1";"Page 2",#N/A,TRUE,"Sheet1"}</definedName>
    <definedName name="Ebay" hidden="1">{"Page 1",#N/A,TRUE,"Sheet1";"Page 2",#N/A,TRUE,"Sheet1"}</definedName>
    <definedName name="Ees_External" localSheetId="27">#REF!</definedName>
    <definedName name="Ees_External" localSheetId="19">#REF!</definedName>
    <definedName name="Ees_External" localSheetId="23">#REF!</definedName>
    <definedName name="Ees_External" localSheetId="25">#REF!</definedName>
    <definedName name="Ees_External">#REF!</definedName>
    <definedName name="Ees_Internal" localSheetId="27">#REF!</definedName>
    <definedName name="Ees_Internal" localSheetId="19">#REF!</definedName>
    <definedName name="Ees_Internal" localSheetId="23">#REF!</definedName>
    <definedName name="Ees_Internal" localSheetId="25">#REF!</definedName>
    <definedName name="Ees_Internal">#REF!</definedName>
    <definedName name="ef" localSheetId="27" hidden="1">{"Page 1",#N/A,TRUE,"Sheet1";"Page 2",#N/A,TRUE,"Sheet1"}</definedName>
    <definedName name="ef" localSheetId="25" hidden="1">{"Page 1",#N/A,TRUE,"Sheet1";"Page 2",#N/A,TRUE,"Sheet1"}</definedName>
    <definedName name="ef" hidden="1">{"Page 1",#N/A,TRUE,"Sheet1";"Page 2",#N/A,TRUE,"Sheet1"}</definedName>
    <definedName name="efr" localSheetId="27" hidden="1">{#N/A,#N/A,TRUE,"CIN-11";#N/A,#N/A,TRUE,"CIN-13";#N/A,#N/A,TRUE,"CIN-14";#N/A,#N/A,TRUE,"CIN-16";#N/A,#N/A,TRUE,"CIN-17";#N/A,#N/A,TRUE,"CIN-18";#N/A,#N/A,TRUE,"CIN Earnings To Fixed Charges";#N/A,#N/A,TRUE,"CIN Financial Ratios";#N/A,#N/A,TRUE,"CIN-IS";#N/A,#N/A,TRUE,"CIN-BS";#N/A,#N/A,TRUE,"CIN-CS";#N/A,#N/A,TRUE,"Invest In Unconsol Subs"}</definedName>
    <definedName name="efr" localSheetId="25" hidden="1">{#N/A,#N/A,TRUE,"CIN-11";#N/A,#N/A,TRUE,"CIN-13";#N/A,#N/A,TRUE,"CIN-14";#N/A,#N/A,TRUE,"CIN-16";#N/A,#N/A,TRUE,"CIN-17";#N/A,#N/A,TRUE,"CIN-18";#N/A,#N/A,TRUE,"CIN Earnings To Fixed Charges";#N/A,#N/A,TRUE,"CIN Financial Ratios";#N/A,#N/A,TRUE,"CIN-IS";#N/A,#N/A,TRUE,"CIN-BS";#N/A,#N/A,TRUE,"CIN-CS";#N/A,#N/A,TRUE,"Invest In Unconsol Subs"}</definedName>
    <definedName name="efr" hidden="1">{#N/A,#N/A,TRUE,"CIN-11";#N/A,#N/A,TRUE,"CIN-13";#N/A,#N/A,TRUE,"CIN-14";#N/A,#N/A,TRUE,"CIN-16";#N/A,#N/A,TRUE,"CIN-17";#N/A,#N/A,TRUE,"CIN-18";#N/A,#N/A,TRUE,"CIN Earnings To Fixed Charges";#N/A,#N/A,TRUE,"CIN Financial Ratios";#N/A,#N/A,TRUE,"CIN-IS";#N/A,#N/A,TRUE,"CIN-BS";#N/A,#N/A,TRUE,"CIN-CS";#N/A,#N/A,TRUE,"Invest In Unconsol Subs"}</definedName>
    <definedName name="enddate" localSheetId="25">'[9]INPUT - Global Variables'!$J$9</definedName>
    <definedName name="enddate">'[9]INPUT - Global Variables'!$J$9</definedName>
    <definedName name="ENDMONTH" localSheetId="27">#REF!</definedName>
    <definedName name="ENDMONTH" localSheetId="19">#REF!</definedName>
    <definedName name="ENDMONTH" localSheetId="23">#REF!</definedName>
    <definedName name="ENDMONTH" localSheetId="25">#REF!</definedName>
    <definedName name="ENDMONTH">#REF!</definedName>
    <definedName name="Entity" localSheetId="25">'[24]Drop Down Lists'!$E$8:$E$31</definedName>
    <definedName name="Entity">'[24]Drop Down Lists'!$E$8:$E$31</definedName>
    <definedName name="entry1" localSheetId="27" hidden="1">{#N/A,#N/A,FALSE,"Sales"}</definedName>
    <definedName name="entry1" localSheetId="25" hidden="1">{#N/A,#N/A,FALSE,"Sales"}</definedName>
    <definedName name="entry1" hidden="1">{#N/A,#N/A,FALSE,"Sales"}</definedName>
    <definedName name="equitypercent" localSheetId="25">'[9]INPUT - Global Variables'!$E$183</definedName>
    <definedName name="equitypercent">'[9]INPUT - Global Variables'!$E$183</definedName>
    <definedName name="er" localSheetId="27">#REF!</definedName>
    <definedName name="er" localSheetId="19">#REF!</definedName>
    <definedName name="er" localSheetId="23">#REF!</definedName>
    <definedName name="er" localSheetId="25">#REF!</definedName>
    <definedName name="er">#REF!</definedName>
    <definedName name="ERLIST" localSheetId="25">[10]Lists!$B$33:$B$39</definedName>
    <definedName name="ERLIST">[10]Lists!$B$33:$B$39</definedName>
    <definedName name="ERTABLE" localSheetId="25">'[10]Economic parameters'!$C$11:$R$17</definedName>
    <definedName name="ERTABLE">'[10]Economic parameters'!$C$11:$R$17</definedName>
    <definedName name="escalationdate" localSheetId="25">'[9]INPUT - Global Variables'!$E$111</definedName>
    <definedName name="escalationdate">'[9]INPUT - Global Variables'!$E$111</definedName>
    <definedName name="escalationSources" localSheetId="25">'[9]INPUT - Global Variables'!$D$113:$D$127</definedName>
    <definedName name="escalationSources">'[9]INPUT - Global Variables'!$D$113:$D$127</definedName>
    <definedName name="exhibits1" localSheetId="27" hidden="1">{"BS_00",#N/A,FALSE,"Consolidated_BS";"BS_01",#N/A,FALSE,"Consolidated_BS";"BS_02",#N/A,FALSE,"Consolidated_BS";"IS_00",#N/A,FALSE,"Consolidated_IS";"IS_01",#N/A,FALSE,"Consolidated_IS";"IS_02",#N/A,FALSE,"Consolidated_IS";"SanMarcos_00",#N/A,FALSE,"San Marcos_IS";"SanMarcos_01",#N/A,FALSE,"San Marcos_IS";"SanMarcos_02",#N/A,FALSE,"San Marcos_IS";"Hagerstown_00",#N/A,FALSE,"Hagerstown_IS";"Hagerstown_01",#N/A,FALSE,"Hagerstown_IS";"Hagerstown_02",#N/A,FALSE,"Hagerstown_IS";"Corporate_00",#N/A,FALSE,"Corporate_IS";"Corporate_01",#N/A,FALSE,"Corporate_IS";"Corporate_02",#N/A,FALSE,"Corporate_IS";"Cash_Flow_00",#N/A,FALSE,"Consolidated_CashFlow";"Store#3_02",#N/A,FALSE,"Store#3";"Store#3_01",#N/A,FALSE,"Store#3";"Store#4_01",#N/A,FALSE,"Store#4";"Store#4_02",#N/A,FALSE,"Store#4";"Store#5_02",#N/A,FALSE,"Store#5";"Store#6_02",#N/A,FALSE,"Store#6";"San_Marcos_99",#N/A,FALSE,"San Marcos_IS _99";"Corporate_99",#N/A,FALSE,"Corp_IS_99"}</definedName>
    <definedName name="exhibits1" localSheetId="25" hidden="1">{"BS_00",#N/A,FALSE,"Consolidated_BS";"BS_01",#N/A,FALSE,"Consolidated_BS";"BS_02",#N/A,FALSE,"Consolidated_BS";"IS_00",#N/A,FALSE,"Consolidated_IS";"IS_01",#N/A,FALSE,"Consolidated_IS";"IS_02",#N/A,FALSE,"Consolidated_IS";"SanMarcos_00",#N/A,FALSE,"San Marcos_IS";"SanMarcos_01",#N/A,FALSE,"San Marcos_IS";"SanMarcos_02",#N/A,FALSE,"San Marcos_IS";"Hagerstown_00",#N/A,FALSE,"Hagerstown_IS";"Hagerstown_01",#N/A,FALSE,"Hagerstown_IS";"Hagerstown_02",#N/A,FALSE,"Hagerstown_IS";"Corporate_00",#N/A,FALSE,"Corporate_IS";"Corporate_01",#N/A,FALSE,"Corporate_IS";"Corporate_02",#N/A,FALSE,"Corporate_IS";"Cash_Flow_00",#N/A,FALSE,"Consolidated_CashFlow";"Store#3_02",#N/A,FALSE,"Store#3";"Store#3_01",#N/A,FALSE,"Store#3";"Store#4_01",#N/A,FALSE,"Store#4";"Store#4_02",#N/A,FALSE,"Store#4";"Store#5_02",#N/A,FALSE,"Store#5";"Store#6_02",#N/A,FALSE,"Store#6";"San_Marcos_99",#N/A,FALSE,"San Marcos_IS _99";"Corporate_99",#N/A,FALSE,"Corp_IS_99"}</definedName>
    <definedName name="exhibits1" hidden="1">{"BS_00",#N/A,FALSE,"Consolidated_BS";"BS_01",#N/A,FALSE,"Consolidated_BS";"BS_02",#N/A,FALSE,"Consolidated_BS";"IS_00",#N/A,FALSE,"Consolidated_IS";"IS_01",#N/A,FALSE,"Consolidated_IS";"IS_02",#N/A,FALSE,"Consolidated_IS";"SanMarcos_00",#N/A,FALSE,"San Marcos_IS";"SanMarcos_01",#N/A,FALSE,"San Marcos_IS";"SanMarcos_02",#N/A,FALSE,"San Marcos_IS";"Hagerstown_00",#N/A,FALSE,"Hagerstown_IS";"Hagerstown_01",#N/A,FALSE,"Hagerstown_IS";"Hagerstown_02",#N/A,FALSE,"Hagerstown_IS";"Corporate_00",#N/A,FALSE,"Corporate_IS";"Corporate_01",#N/A,FALSE,"Corporate_IS";"Corporate_02",#N/A,FALSE,"Corporate_IS";"Cash_Flow_00",#N/A,FALSE,"Consolidated_CashFlow";"Store#3_02",#N/A,FALSE,"Store#3";"Store#3_01",#N/A,FALSE,"Store#3";"Store#4_01",#N/A,FALSE,"Store#4";"Store#4_02",#N/A,FALSE,"Store#4";"Store#5_02",#N/A,FALSE,"Store#5";"Store#6_02",#N/A,FALSE,"Store#6";"San_Marcos_99",#N/A,FALSE,"San Marcos_IS _99";"Corporate_99",#N/A,FALSE,"Corp_IS_99"}</definedName>
    <definedName name="exportIFRSView" localSheetId="27">#REF!</definedName>
    <definedName name="exportIFRSView" localSheetId="19">#REF!</definedName>
    <definedName name="exportIFRSView" localSheetId="23">#REF!</definedName>
    <definedName name="exportIFRSView" localSheetId="25">#REF!</definedName>
    <definedName name="exportIFRSView">#REF!</definedName>
    <definedName name="f" localSheetId="27">#REF!</definedName>
    <definedName name="f" localSheetId="19">#REF!</definedName>
    <definedName name="f" localSheetId="23">#REF!</definedName>
    <definedName name="f" localSheetId="25">#REF!</definedName>
    <definedName name="f">#REF!</definedName>
    <definedName name="f_2" localSheetId="27" hidden="1">{"page1",#N/A,FALSE,"A";"page2",#N/A,FALSE,"A"}</definedName>
    <definedName name="f_2" localSheetId="25" hidden="1">{"page1",#N/A,FALSE,"A";"page2",#N/A,FALSE,"A"}</definedName>
    <definedName name="f_2" hidden="1">{"page1",#N/A,FALSE,"A";"page2",#N/A,FALSE,"A"}</definedName>
    <definedName name="f_3" localSheetId="27" hidden="1">{"page1",#N/A,FALSE,"A";"page2",#N/A,FALSE,"A"}</definedName>
    <definedName name="f_3" localSheetId="25" hidden="1">{"page1",#N/A,FALSE,"A";"page2",#N/A,FALSE,"A"}</definedName>
    <definedName name="f_3" hidden="1">{"page1",#N/A,FALSE,"A";"page2",#N/A,FALSE,"A"}</definedName>
    <definedName name="fdgdfgfdgdg" localSheetId="27" hidden="1">{#N/A,#N/A,TRUE,"Summary";#N/A,"1",TRUE,"Summary";#N/A,"2",TRUE,"Summary";#N/A,"3",TRUE,"Summary";#N/A,"4",TRUE,"Summary";#N/A,"5",TRUE,"Summary";#N/A,"6",TRUE,"Summary";#N/A,"7",TRUE,"Summary";#N/A,"8",TRUE,"Summary";#N/A,"9",TRUE,"Summary";#N/A,"10",TRUE,"Summary";#N/A,"11",TRUE,"Summary"}</definedName>
    <definedName name="fdgdfgfdgdg" localSheetId="25" hidden="1">{#N/A,#N/A,TRUE,"Summary";#N/A,"1",TRUE,"Summary";#N/A,"2",TRUE,"Summary";#N/A,"3",TRUE,"Summary";#N/A,"4",TRUE,"Summary";#N/A,"5",TRUE,"Summary";#N/A,"6",TRUE,"Summary";#N/A,"7",TRUE,"Summary";#N/A,"8",TRUE,"Summary";#N/A,"9",TRUE,"Summary";#N/A,"10",TRUE,"Summary";#N/A,"11",TRUE,"Summary"}</definedName>
    <definedName name="fdgdfgfdgdg" hidden="1">{#N/A,#N/A,TRUE,"Summary";#N/A,"1",TRUE,"Summary";#N/A,"2",TRUE,"Summary";#N/A,"3",TRUE,"Summary";#N/A,"4",TRUE,"Summary";#N/A,"5",TRUE,"Summary";#N/A,"6",TRUE,"Summary";#N/A,"7",TRUE,"Summary";#N/A,"8",TRUE,"Summary";#N/A,"9",TRUE,"Summary";#N/A,"10",TRUE,"Summary";#N/A,"11",TRUE,"Summary"}</definedName>
    <definedName name="fdgfdgfd" localSheetId="27" hidden="1">{#N/A,#N/A,TRUE,"Summary";#N/A,"1",TRUE,"Summary";#N/A,"2",TRUE,"Summary";#N/A,"3",TRUE,"Summary";#N/A,"4",TRUE,"Summary";#N/A,"5",TRUE,"Summary";#N/A,"6",TRUE,"Summary";#N/A,"7",TRUE,"Summary";#N/A,"8",TRUE,"Summary";#N/A,"9",TRUE,"Summary";#N/A,"10",TRUE,"Summary";#N/A,"11",TRUE,"Summary"}</definedName>
    <definedName name="fdgfdgfd" localSheetId="25" hidden="1">{#N/A,#N/A,TRUE,"Summary";#N/A,"1",TRUE,"Summary";#N/A,"2",TRUE,"Summary";#N/A,"3",TRUE,"Summary";#N/A,"4",TRUE,"Summary";#N/A,"5",TRUE,"Summary";#N/A,"6",TRUE,"Summary";#N/A,"7",TRUE,"Summary";#N/A,"8",TRUE,"Summary";#N/A,"9",TRUE,"Summary";#N/A,"10",TRUE,"Summary";#N/A,"11",TRUE,"Summary"}</definedName>
    <definedName name="fdgfdgfd" hidden="1">{#N/A,#N/A,TRUE,"Summary";#N/A,"1",TRUE,"Summary";#N/A,"2",TRUE,"Summary";#N/A,"3",TRUE,"Summary";#N/A,"4",TRUE,"Summary";#N/A,"5",TRUE,"Summary";#N/A,"6",TRUE,"Summary";#N/A,"7",TRUE,"Summary";#N/A,"8",TRUE,"Summary";#N/A,"9",TRUE,"Summary";#N/A,"10",TRUE,"Summary";#N/A,"11",TRUE,"Summary"}</definedName>
    <definedName name="fdgfdgfdg" localSheetId="27" hidden="1">{"Co1statements",#N/A,FALSE,"Cmpy1";"Co2statement",#N/A,FALSE,"Cmpy2";"co1pm",#N/A,FALSE,"Co1PM";"co2PM",#N/A,FALSE,"Co2PM";"value",#N/A,FALSE,"value";"opco",#N/A,FALSE,"NewSparkle";"adjusts",#N/A,FALSE,"Adjustments"}</definedName>
    <definedName name="fdgfdgfdg" localSheetId="25" hidden="1">{"Co1statements",#N/A,FALSE,"Cmpy1";"Co2statement",#N/A,FALSE,"Cmpy2";"co1pm",#N/A,FALSE,"Co1PM";"co2PM",#N/A,FALSE,"Co2PM";"value",#N/A,FALSE,"value";"opco",#N/A,FALSE,"NewSparkle";"adjusts",#N/A,FALSE,"Adjustments"}</definedName>
    <definedName name="fdgfdgfdg" hidden="1">{"Co1statements",#N/A,FALSE,"Cmpy1";"Co2statement",#N/A,FALSE,"Cmpy2";"co1pm",#N/A,FALSE,"Co1PM";"co2PM",#N/A,FALSE,"Co2PM";"value",#N/A,FALSE,"value";"opco",#N/A,FALSE,"NewSparkle";"adjusts",#N/A,FALSE,"Adjustments"}</definedName>
    <definedName name="FF" localSheetId="27">#REF!</definedName>
    <definedName name="FF" localSheetId="19">#REF!</definedName>
    <definedName name="FF" localSheetId="23">#REF!</definedName>
    <definedName name="FF" localSheetId="25">#REF!</definedName>
    <definedName name="FF">#REF!</definedName>
    <definedName name="finance_Admin" localSheetId="25">[25]Definitions!$F$2:$F$12</definedName>
    <definedName name="finance_Admin">[25]Definitions!$F$2:$F$12</definedName>
    <definedName name="FTE_Contractor" localSheetId="27">'[7]F&amp;A-General Ledger'!#REF!</definedName>
    <definedName name="FTE_Contractor" localSheetId="19">'[7]F&amp;A-General Ledger'!#REF!</definedName>
    <definedName name="FTE_Contractor" localSheetId="23">'[7]F&amp;A-General Ledger'!#REF!</definedName>
    <definedName name="FTE_Contractor" localSheetId="25">'[7]F&amp;A-General Ledger'!#REF!</definedName>
    <definedName name="FTE_Contractor">'[7]F&amp;A-General Ledger'!#REF!</definedName>
    <definedName name="FTE_Employee" localSheetId="27">'[7]F&amp;A-General Ledger'!#REF!</definedName>
    <definedName name="FTE_Employee" localSheetId="19">'[7]F&amp;A-General Ledger'!#REF!</definedName>
    <definedName name="FTE_Employee" localSheetId="23">'[7]F&amp;A-General Ledger'!#REF!</definedName>
    <definedName name="FTE_Employee" localSheetId="25">'[7]F&amp;A-General Ledger'!#REF!</definedName>
    <definedName name="FTE_Employee">'[7]F&amp;A-General Ledger'!#REF!</definedName>
    <definedName name="FTE_EmployeeCount" localSheetId="27">'[7]F&amp;A-General Ledger'!#REF!</definedName>
    <definedName name="FTE_EmployeeCount" localSheetId="19">'[7]F&amp;A-General Ledger'!#REF!</definedName>
    <definedName name="FTE_EmployeeCount" localSheetId="23">'[7]F&amp;A-General Ledger'!#REF!</definedName>
    <definedName name="FTE_EmployeeCount" localSheetId="25">'[7]F&amp;A-General Ledger'!#REF!</definedName>
    <definedName name="FTE_EmployeeCount">'[7]F&amp;A-General Ledger'!#REF!</definedName>
    <definedName name="FTE_EmployeeNonCount" localSheetId="27">'[7]F&amp;A-General Ledger'!#REF!</definedName>
    <definedName name="FTE_EmployeeNonCount" localSheetId="19">'[7]F&amp;A-General Ledger'!#REF!</definedName>
    <definedName name="FTE_EmployeeNonCount" localSheetId="23">'[7]F&amp;A-General Ledger'!#REF!</definedName>
    <definedName name="FTE_EmployeeNonCount" localSheetId="25">'[7]F&amp;A-General Ledger'!#REF!</definedName>
    <definedName name="FTE_EmployeeNonCount">'[7]F&amp;A-General Ledger'!#REF!</definedName>
    <definedName name="FTE_Model">[26]Parameter!$C$8:$C$13</definedName>
    <definedName name="FTE_newbaseline" localSheetId="25">'[27]New baseline FTE'!$A$5:$K$80</definedName>
    <definedName name="FTE_newbaseline">'[27]New baseline FTE'!$A$5:$K$80</definedName>
    <definedName name="FTECOSTTABLE" localSheetId="25">'[10]Costs per BPO FTE'!$B$7:$R$35</definedName>
    <definedName name="FTECOSTTABLE">'[10]Costs per BPO FTE'!$B$7:$R$35</definedName>
    <definedName name="fteFTE" localSheetId="25">'[9]INPUT - Staffing Plan'!$Z$9:$Z$204</definedName>
    <definedName name="fteFTE">'[9]INPUT - Staffing Plan'!$Z$9:$Z$204</definedName>
    <definedName name="ftrESC" localSheetId="25">'[9]CALCULATION - Globals'!$V$9:$EK$23</definedName>
    <definedName name="ftrESC">'[9]CALCULATION - Globals'!$V$9:$EK$23</definedName>
    <definedName name="ftrESCYRS" localSheetId="25">'[9]CALCULATION - Globals'!$V$8:$EK$8</definedName>
    <definedName name="ftrESCYRS">'[9]CALCULATION - Globals'!$V$8:$EK$8</definedName>
    <definedName name="FX" localSheetId="25">'[28]INPUT Assumptions'!$D$12:$D$22</definedName>
    <definedName name="FX">'[28]INPUT Assumptions'!$D$12:$D$22</definedName>
    <definedName name="gc" localSheetId="27" hidden="1">{"Annual",#N/A,FALSE,"Sales &amp; Market";"Quarterly",#N/A,FALSE,"Sales &amp; Market"}</definedName>
    <definedName name="gc" localSheetId="25" hidden="1">{"Annual",#N/A,FALSE,"Sales &amp; Market";"Quarterly",#N/A,FALSE,"Sales &amp; Market"}</definedName>
    <definedName name="gc" hidden="1">{"Annual",#N/A,FALSE,"Sales &amp; Market";"Quarterly",#N/A,FALSE,"Sales &amp; Market"}</definedName>
    <definedName name="gcgc" localSheetId="27" hidden="1">{"Annual",#N/A,FALSE,"Sales &amp; Market";"Quarterly",#N/A,FALSE,"Sales &amp; Market"}</definedName>
    <definedName name="gcgc" localSheetId="25" hidden="1">{"Annual",#N/A,FALSE,"Sales &amp; Market";"Quarterly",#N/A,FALSE,"Sales &amp; Market"}</definedName>
    <definedName name="gcgc" hidden="1">{"Annual",#N/A,FALSE,"Sales &amp; Market";"Quarterly",#N/A,FALSE,"Sales &amp; Market"}</definedName>
    <definedName name="gcgc1" localSheetId="27" hidden="1">{"Annual",#N/A,FALSE,"Sales &amp; Market";"Quarterly",#N/A,FALSE,"Sales &amp; Market"}</definedName>
    <definedName name="gcgc1" localSheetId="25" hidden="1">{"Annual",#N/A,FALSE,"Sales &amp; Market";"Quarterly",#N/A,FALSE,"Sales &amp; Market"}</definedName>
    <definedName name="gcgc1" hidden="1">{"Annual",#N/A,FALSE,"Sales &amp; Market";"Quarterly",#N/A,FALSE,"Sales &amp; Market"}</definedName>
    <definedName name="gfdgfsgfdg" localSheetId="27" hidden="1">{#N/A,#N/A,TRUE,"Summary";#N/A,"1",TRUE,"Summary";#N/A,"2",TRUE,"Summary";#N/A,"3",TRUE,"Summary";#N/A,"4",TRUE,"Summary";#N/A,"5",TRUE,"Summary";#N/A,"6",TRUE,"Summary";#N/A,"7",TRUE,"Summary";#N/A,"8",TRUE,"Summary";#N/A,"9",TRUE,"Summary";#N/A,"10",TRUE,"Summary";#N/A,"11",TRUE,"Summary"}</definedName>
    <definedName name="gfdgfsgfdg" localSheetId="25" hidden="1">{#N/A,#N/A,TRUE,"Summary";#N/A,"1",TRUE,"Summary";#N/A,"2",TRUE,"Summary";#N/A,"3",TRUE,"Summary";#N/A,"4",TRUE,"Summary";#N/A,"5",TRUE,"Summary";#N/A,"6",TRUE,"Summary";#N/A,"7",TRUE,"Summary";#N/A,"8",TRUE,"Summary";#N/A,"9",TRUE,"Summary";#N/A,"10",TRUE,"Summary";#N/A,"11",TRUE,"Summary"}</definedName>
    <definedName name="gfdgfsgfdg" hidden="1">{#N/A,#N/A,TRUE,"Summary";#N/A,"1",TRUE,"Summary";#N/A,"2",TRUE,"Summary";#N/A,"3",TRUE,"Summary";#N/A,"4",TRUE,"Summary";#N/A,"5",TRUE,"Summary";#N/A,"6",TRUE,"Summary";#N/A,"7",TRUE,"Summary";#N/A,"8",TRUE,"Summary";#N/A,"9",TRUE,"Summary";#N/A,"10",TRUE,"Summary";#N/A,"11",TRUE,"Summary"}</definedName>
    <definedName name="gfdsgdegfe" localSheetId="27" hidden="1">{"Co1statements",#N/A,FALSE,"Cmpy1";"Co2statement",#N/A,FALSE,"Cmpy2";"co1pm",#N/A,FALSE,"Co1PM";"co2PM",#N/A,FALSE,"Co2PM";"value",#N/A,FALSE,"value";"opco",#N/A,FALSE,"NewSparkle";"adjusts",#N/A,FALSE,"Adjustments"}</definedName>
    <definedName name="gfdsgdegfe" localSheetId="25" hidden="1">{"Co1statements",#N/A,FALSE,"Cmpy1";"Co2statement",#N/A,FALSE,"Cmpy2";"co1pm",#N/A,FALSE,"Co1PM";"co2PM",#N/A,FALSE,"Co2PM";"value",#N/A,FALSE,"value";"opco",#N/A,FALSE,"NewSparkle";"adjusts",#N/A,FALSE,"Adjustments"}</definedName>
    <definedName name="gfdsgdegfe" hidden="1">{"Co1statements",#N/A,FALSE,"Cmpy1";"Co2statement",#N/A,FALSE,"Cmpy2";"co1pm",#N/A,FALSE,"Co1PM";"co2PM",#N/A,FALSE,"Co2PM";"value",#N/A,FALSE,"value";"opco",#N/A,FALSE,"NewSparkle";"adjusts",#N/A,FALSE,"Adjustments"}</definedName>
    <definedName name="ggfdgf" localSheetId="27" hidden="1">{"20 Years",#N/A,FALSE,"P&amp;Ls";"2001",#N/A,FALSE,"P&amp;Ls"}</definedName>
    <definedName name="ggfdgf" localSheetId="25" hidden="1">{"20 Years",#N/A,FALSE,"P&amp;Ls";"2001",#N/A,FALSE,"P&amp;Ls"}</definedName>
    <definedName name="ggfdgf" hidden="1">{"20 Years",#N/A,FALSE,"P&amp;Ls";"2001",#N/A,FALSE,"P&amp;Ls"}</definedName>
    <definedName name="grade">'[15]Defined Lists'!$J$4:$J$15</definedName>
    <definedName name="GradeDescription" localSheetId="27">'[6]Drop Down Lists'!#REF!</definedName>
    <definedName name="GradeDescription" localSheetId="19">'[6]Drop Down Lists'!#REF!</definedName>
    <definedName name="GradeDescription" localSheetId="23">'[6]Drop Down Lists'!#REF!</definedName>
    <definedName name="GradeDescription" localSheetId="25">'[6]Drop Down Lists'!#REF!</definedName>
    <definedName name="GradeDescription">'[6]Drop Down Lists'!#REF!</definedName>
    <definedName name="GRADELIST" localSheetId="25">'[10]Costs per BPO FTE'!$B$7:$B$35</definedName>
    <definedName name="GRADELIST">'[10]Costs per BPO FTE'!$B$7:$B$35</definedName>
    <definedName name="gradeRegions">'[29]CALCULATION - List Lookup'!$S$1:$S$18</definedName>
    <definedName name="grades" localSheetId="25">[30]Tech!$A$1:$A$5</definedName>
    <definedName name="grades">[30]Tech!$A$1:$A$5</definedName>
    <definedName name="Group" localSheetId="27">#REF!</definedName>
    <definedName name="Group" localSheetId="19">#REF!</definedName>
    <definedName name="Group" localSheetId="23">#REF!</definedName>
    <definedName name="Group" localSheetId="25">#REF!</definedName>
    <definedName name="Group">#REF!</definedName>
    <definedName name="groupsoutput" localSheetId="25">'[31]Group and LoB names'!$B$39</definedName>
    <definedName name="groupsoutput">'[31]Group and LoB names'!$B$39</definedName>
    <definedName name="GUAMIX" localSheetId="27">#REF!</definedName>
    <definedName name="GUAMIX" localSheetId="19">#REF!</definedName>
    <definedName name="GUAMIX" localSheetId="23">#REF!</definedName>
    <definedName name="GUAMIX" localSheetId="25">#REF!</definedName>
    <definedName name="GUAMIX">#REF!</definedName>
    <definedName name="GUASPECMIX" localSheetId="27">#REF!</definedName>
    <definedName name="GUASPECMIX" localSheetId="19">#REF!</definedName>
    <definedName name="GUASPECMIX" localSheetId="23">#REF!</definedName>
    <definedName name="GUASPECMIX" localSheetId="25">#REF!</definedName>
    <definedName name="GUASPECMIX">#REF!</definedName>
    <definedName name="GUASTDMIX" localSheetId="27">#REF!</definedName>
    <definedName name="GUASTDMIX" localSheetId="19">#REF!</definedName>
    <definedName name="GUASTDMIX" localSheetId="23">#REF!</definedName>
    <definedName name="GUASTDMIX" localSheetId="25">#REF!</definedName>
    <definedName name="GUASTDMIX">#REF!</definedName>
    <definedName name="GVKey">"019731-90"</definedName>
    <definedName name="h" localSheetId="27" hidden="1">{"20 Years",#N/A,FALSE,"P&amp;Ls";"2001",#N/A,FALSE,"P&amp;Ls"}</definedName>
    <definedName name="h" localSheetId="25" hidden="1">{"20 Years",#N/A,FALSE,"P&amp;Ls";"2001",#N/A,FALSE,"P&amp;Ls"}</definedName>
    <definedName name="h" hidden="1">{"20 Years",#N/A,FALSE,"P&amp;Ls";"2001",#N/A,FALSE,"P&amp;Ls"}</definedName>
    <definedName name="h_2" localSheetId="27" hidden="1">{"20 Years",#N/A,FALSE,"P&amp;Ls";"2001",#N/A,FALSE,"P&amp;Ls"}</definedName>
    <definedName name="h_2" localSheetId="25" hidden="1">{"20 Years",#N/A,FALSE,"P&amp;Ls";"2001",#N/A,FALSE,"P&amp;Ls"}</definedName>
    <definedName name="h_2" hidden="1">{"20 Years",#N/A,FALSE,"P&amp;Ls";"2001",#N/A,FALSE,"P&amp;Ls"}</definedName>
    <definedName name="h_3" localSheetId="27" hidden="1">{"20 Years",#N/A,FALSE,"P&amp;Ls";"2001",#N/A,FALSE,"P&amp;Ls"}</definedName>
    <definedName name="h_3" localSheetId="25" hidden="1">{"20 Years",#N/A,FALSE,"P&amp;Ls";"2001",#N/A,FALSE,"P&amp;Ls"}</definedName>
    <definedName name="h_3" hidden="1">{"20 Years",#N/A,FALSE,"P&amp;Ls";"2001",#N/A,FALSE,"P&amp;Ls"}</definedName>
    <definedName name="HAlumni" localSheetId="27">#REF!</definedName>
    <definedName name="HAlumni" localSheetId="19">#REF!</definedName>
    <definedName name="HAlumni" localSheetId="23">#REF!</definedName>
    <definedName name="HAlumni" localSheetId="25">#REF!</definedName>
    <definedName name="HAlumni">#REF!</definedName>
    <definedName name="HApprentice" localSheetId="27">#REF!</definedName>
    <definedName name="HApprentice" localSheetId="19">#REF!</definedName>
    <definedName name="HApprentice" localSheetId="23">#REF!</definedName>
    <definedName name="HApprentice" localSheetId="25">#REF!</definedName>
    <definedName name="HApprentice">#REF!</definedName>
    <definedName name="HBen" localSheetId="27">#REF!</definedName>
    <definedName name="HBen" localSheetId="19">#REF!</definedName>
    <definedName name="HBen" localSheetId="23">#REF!</definedName>
    <definedName name="HBen" localSheetId="25">#REF!</definedName>
    <definedName name="HBen">#REF!</definedName>
    <definedName name="HComp" localSheetId="27">#REF!</definedName>
    <definedName name="HComp" localSheetId="19">#REF!</definedName>
    <definedName name="HComp" localSheetId="23">#REF!</definedName>
    <definedName name="HComp" localSheetId="25">#REF!</definedName>
    <definedName name="HComp">#REF!</definedName>
    <definedName name="HDomestic" localSheetId="27">#REF!</definedName>
    <definedName name="HDomestic" localSheetId="19">#REF!</definedName>
    <definedName name="HDomestic" localSheetId="23">#REF!</definedName>
    <definedName name="HDomestic" localSheetId="25">#REF!</definedName>
    <definedName name="HDomestic">#REF!</definedName>
    <definedName name="HeadcountEnd1" localSheetId="27">#REF!</definedName>
    <definedName name="HeadcountEnd1" localSheetId="19">#REF!</definedName>
    <definedName name="HeadcountEnd1" localSheetId="23">#REF!</definedName>
    <definedName name="HeadcountEnd1" localSheetId="25">#REF!</definedName>
    <definedName name="HeadcountEnd1">#REF!</definedName>
    <definedName name="HeadcountEnd2" localSheetId="27">#REF!</definedName>
    <definedName name="HeadcountEnd2" localSheetId="19">#REF!</definedName>
    <definedName name="HeadcountEnd2" localSheetId="23">#REF!</definedName>
    <definedName name="HeadcountEnd2" localSheetId="25">#REF!</definedName>
    <definedName name="HeadcountEnd2">#REF!</definedName>
    <definedName name="HeadcountEnd3" localSheetId="27">#REF!</definedName>
    <definedName name="HeadcountEnd3" localSheetId="19">#REF!</definedName>
    <definedName name="HeadcountEnd3" localSheetId="23">#REF!</definedName>
    <definedName name="HeadcountEnd3" localSheetId="25">#REF!</definedName>
    <definedName name="HeadcountEnd3">#REF!</definedName>
    <definedName name="HeadcountEnd4" localSheetId="27">#REF!</definedName>
    <definedName name="HeadcountEnd4" localSheetId="19">#REF!</definedName>
    <definedName name="HeadcountEnd4" localSheetId="23">#REF!</definedName>
    <definedName name="HeadcountEnd4" localSheetId="25">#REF!</definedName>
    <definedName name="HeadcountEnd4">#REF!</definedName>
    <definedName name="heading" localSheetId="27">#REF!</definedName>
    <definedName name="heading" localSheetId="19">#REF!</definedName>
    <definedName name="heading" localSheetId="23">#REF!</definedName>
    <definedName name="heading" localSheetId="25">#REF!</definedName>
    <definedName name="heading">#REF!</definedName>
    <definedName name="HEDM" localSheetId="27">#REF!</definedName>
    <definedName name="HEDM" localSheetId="19">#REF!</definedName>
    <definedName name="HEDM" localSheetId="23">#REF!</definedName>
    <definedName name="HEDM" localSheetId="25">#REF!</definedName>
    <definedName name="HEDM">#REF!</definedName>
    <definedName name="HEmpDevt" localSheetId="27">#REF!</definedName>
    <definedName name="HEmpDevt" localSheetId="19">#REF!</definedName>
    <definedName name="HEmpDevt" localSheetId="23">#REF!</definedName>
    <definedName name="HEmpDevt" localSheetId="25">#REF!</definedName>
    <definedName name="HEmpDevt">#REF!</definedName>
    <definedName name="HEmpRelations" localSheetId="27">#REF!</definedName>
    <definedName name="HEmpRelations" localSheetId="19">#REF!</definedName>
    <definedName name="HEmpRelations" localSheetId="23">#REF!</definedName>
    <definedName name="HEmpRelations" localSheetId="25">#REF!</definedName>
    <definedName name="HEmpRelations">#REF!</definedName>
    <definedName name="HExpat" localSheetId="27">#REF!</definedName>
    <definedName name="HExpat" localSheetId="19">#REF!</definedName>
    <definedName name="HExpat" localSheetId="23">#REF!</definedName>
    <definedName name="HExpat" localSheetId="25">#REF!</definedName>
    <definedName name="HExpat">#REF!</definedName>
    <definedName name="HHRIT" localSheetId="27">#REF!</definedName>
    <definedName name="HHRIT" localSheetId="19">#REF!</definedName>
    <definedName name="HHRIT" localSheetId="23">#REF!</definedName>
    <definedName name="HHRIT" localSheetId="25">#REF!</definedName>
    <definedName name="HHRIT">#REF!</definedName>
    <definedName name="HHRStrategy" localSheetId="27">#REF!</definedName>
    <definedName name="HHRStrategy" localSheetId="19">#REF!</definedName>
    <definedName name="HHRStrategy" localSheetId="23">#REF!</definedName>
    <definedName name="HHRStrategy" localSheetId="25">#REF!</definedName>
    <definedName name="HHRStrategy">#REF!</definedName>
    <definedName name="HKD_to_USD" localSheetId="27">#REF!</definedName>
    <definedName name="HKD_to_USD" localSheetId="19">#REF!</definedName>
    <definedName name="HKD_to_USD" localSheetId="23">#REF!</definedName>
    <definedName name="HKD_to_USD" localSheetId="25">#REF!</definedName>
    <definedName name="HKD_to_USD">#REF!</definedName>
    <definedName name="HLegal" localSheetId="27">#REF!</definedName>
    <definedName name="HLegal" localSheetId="19">#REF!</definedName>
    <definedName name="HLegal" localSheetId="23">#REF!</definedName>
    <definedName name="HLegal" localSheetId="25">#REF!</definedName>
    <definedName name="HLegal">#REF!</definedName>
    <definedName name="Home" localSheetId="27" hidden="1">#REF!</definedName>
    <definedName name="Home" localSheetId="19" hidden="1">#REF!</definedName>
    <definedName name="Home" localSheetId="23" hidden="1">#REF!</definedName>
    <definedName name="Home" localSheetId="25" hidden="1">#REF!</definedName>
    <definedName name="Home" hidden="1">#REF!</definedName>
    <definedName name="HOrgDevt" localSheetId="27">#REF!</definedName>
    <definedName name="HOrgDevt" localSheetId="19">#REF!</definedName>
    <definedName name="HOrgDevt" localSheetId="23">#REF!</definedName>
    <definedName name="HOrgDevt" localSheetId="25">#REF!</definedName>
    <definedName name="HOrgDevt">#REF!</definedName>
    <definedName name="HPayroll" localSheetId="27">#REF!</definedName>
    <definedName name="HPayroll" localSheetId="19">#REF!</definedName>
    <definedName name="HPayroll" localSheetId="23">#REF!</definedName>
    <definedName name="HPayroll" localSheetId="25">#REF!</definedName>
    <definedName name="HPayroll">#REF!</definedName>
    <definedName name="HPension" localSheetId="27">#REF!</definedName>
    <definedName name="HPension" localSheetId="19">#REF!</definedName>
    <definedName name="HPension" localSheetId="23">#REF!</definedName>
    <definedName name="HPension" localSheetId="25">#REF!</definedName>
    <definedName name="HPension">#REF!</definedName>
    <definedName name="HPerfMgmt" localSheetId="27">#REF!</definedName>
    <definedName name="HPerfMgmt" localSheetId="19">#REF!</definedName>
    <definedName name="HPerfMgmt" localSheetId="23">#REF!</definedName>
    <definedName name="HPerfMgmt" localSheetId="25">#REF!</definedName>
    <definedName name="HPerfMgmt">#REF!</definedName>
    <definedName name="HR" localSheetId="27">#REF!</definedName>
    <definedName name="HR" localSheetId="19">#REF!</definedName>
    <definedName name="HR" localSheetId="23">#REF!</definedName>
    <definedName name="HR" localSheetId="25">#REF!</definedName>
    <definedName name="HR">#REF!</definedName>
    <definedName name="HR_Data_Entry" localSheetId="27">#REF!</definedName>
    <definedName name="HR_Data_Entry" localSheetId="19">#REF!</definedName>
    <definedName name="HR_Data_Entry" localSheetId="23">#REF!</definedName>
    <definedName name="HR_Data_Entry" localSheetId="25">#REF!</definedName>
    <definedName name="HR_Data_Entry">#REF!</definedName>
    <definedName name="HR_Director" localSheetId="27">#REF!</definedName>
    <definedName name="HR_Director" localSheetId="19">#REF!</definedName>
    <definedName name="HR_Director" localSheetId="23">#REF!</definedName>
    <definedName name="HR_Director" localSheetId="25">#REF!</definedName>
    <definedName name="HR_Director">#REF!</definedName>
    <definedName name="HR_license" localSheetId="27">#REF!</definedName>
    <definedName name="HR_license" localSheetId="19">#REF!</definedName>
    <definedName name="HR_license" localSheetId="23">#REF!</definedName>
    <definedName name="HR_license" localSheetId="25">#REF!</definedName>
    <definedName name="HR_license">#REF!</definedName>
    <definedName name="HR_Manager" localSheetId="27">#REF!</definedName>
    <definedName name="HR_Manager" localSheetId="19">#REF!</definedName>
    <definedName name="HR_Manager" localSheetId="23">#REF!</definedName>
    <definedName name="HR_Manager" localSheetId="25">#REF!</definedName>
    <definedName name="HR_Manager">#REF!</definedName>
    <definedName name="HR_Staff" localSheetId="27">#REF!</definedName>
    <definedName name="HR_Staff" localSheetId="19">#REF!</definedName>
    <definedName name="HR_Staff" localSheetId="23">#REF!</definedName>
    <definedName name="HR_Staff" localSheetId="25">#REF!</definedName>
    <definedName name="HR_Staff">#REF!</definedName>
    <definedName name="HRelations" localSheetId="27">#REF!</definedName>
    <definedName name="HRelations" localSheetId="19">#REF!</definedName>
    <definedName name="HRelations" localSheetId="23">#REF!</definedName>
    <definedName name="HRelations" localSheetId="25">#REF!</definedName>
    <definedName name="HRelations">#REF!</definedName>
    <definedName name="HResourcing" localSheetId="27">#REF!</definedName>
    <definedName name="HResourcing" localSheetId="19">#REF!</definedName>
    <definedName name="HResourcing" localSheetId="23">#REF!</definedName>
    <definedName name="HResourcing" localSheetId="25">#REF!</definedName>
    <definedName name="HResourcing">#REF!</definedName>
    <definedName name="HSeverance" localSheetId="27">#REF!</definedName>
    <definedName name="HSeverance" localSheetId="19">#REF!</definedName>
    <definedName name="HSeverance" localSheetId="23">#REF!</definedName>
    <definedName name="HSeverance" localSheetId="25">#REF!</definedName>
    <definedName name="HSeverance">#REF!</definedName>
    <definedName name="HTML" localSheetId="27" hidden="1">{"'Server Configuration'!$A$1:$DB$281"}</definedName>
    <definedName name="HTML" localSheetId="25" hidden="1">{"'Server Configuration'!$A$1:$DB$281"}</definedName>
    <definedName name="HTML" hidden="1">{"'Server Configuration'!$A$1:$DB$281"}</definedName>
    <definedName name="HTML_CodePage" hidden="1">1252</definedName>
    <definedName name="HTML_Control" localSheetId="27" hidden="1">{"'Server Configuration'!$A$1:$DB$281"}</definedName>
    <definedName name="HTML_Control" localSheetId="25" hidden="1">{"'Server Configuration'!$A$1:$DB$281"}</definedName>
    <definedName name="HTML_Control" hidden="1">{"'Server Configuration'!$A$1:$DB$281"}</definedName>
    <definedName name="HTML_Description" hidden="1">""</definedName>
    <definedName name="HTML_Email" hidden="1">""</definedName>
    <definedName name="HTML_Header" hidden="1">"Server Configuration"</definedName>
    <definedName name="HTML_LastUpdate" hidden="1">"2/9/01"</definedName>
    <definedName name="HTML_LineAfter" hidden="1">FALSE</definedName>
    <definedName name="HTML_LineBefore" hidden="1">FALSE</definedName>
    <definedName name="HTML_Name" hidden="1">"Corporate Network Services"</definedName>
    <definedName name="HTML_OBDlg2" hidden="1">TRUE</definedName>
    <definedName name="HTML_OBDlg4" hidden="1">TRUE</definedName>
    <definedName name="HTML_OS" hidden="1">0</definedName>
    <definedName name="HTML_PathFile" hidden="1">"C:\WINNT\Profiles\E003999\Desktop\MyHTML.htm"</definedName>
    <definedName name="HTML_Title" hidden="1">"Asset Tracking 2_9_01"</definedName>
    <definedName name="Htraining" localSheetId="27">#REF!</definedName>
    <definedName name="Htraining" localSheetId="19">#REF!</definedName>
    <definedName name="Htraining" localSheetId="23">#REF!</definedName>
    <definedName name="Htraining" localSheetId="25">#REF!</definedName>
    <definedName name="Htraining">#REF!</definedName>
    <definedName name="HW_Depreciation" localSheetId="27">'[7]F&amp;A-General Ledger'!#REF!</definedName>
    <definedName name="HW_Depreciation" localSheetId="19">'[7]F&amp;A-General Ledger'!#REF!</definedName>
    <definedName name="HW_Depreciation" localSheetId="23">'[7]F&amp;A-General Ledger'!#REF!</definedName>
    <definedName name="HW_Depreciation" localSheetId="25">'[7]F&amp;A-General Ledger'!#REF!</definedName>
    <definedName name="HW_Depreciation">'[7]F&amp;A-General Ledger'!#REF!</definedName>
    <definedName name="HW_Maintenance" localSheetId="27">'[7]F&amp;A-General Ledger'!#REF!</definedName>
    <definedName name="HW_Maintenance" localSheetId="19">'[7]F&amp;A-General Ledger'!#REF!</definedName>
    <definedName name="HW_Maintenance" localSheetId="23">'[7]F&amp;A-General Ledger'!#REF!</definedName>
    <definedName name="HW_Maintenance" localSheetId="25">'[7]F&amp;A-General Ledger'!#REF!</definedName>
    <definedName name="HW_Maintenance">'[7]F&amp;A-General Ledger'!#REF!</definedName>
    <definedName name="i" localSheetId="27">#REF!</definedName>
    <definedName name="i" localSheetId="19">#REF!</definedName>
    <definedName name="i" localSheetId="23">#REF!</definedName>
    <definedName name="i" localSheetId="25">#REF!</definedName>
    <definedName name="i">#REF!</definedName>
    <definedName name="i_2" localSheetId="27" hidden="1">{"20 Years",#N/A,FALSE,"P&amp;Ls";"2001",#N/A,FALSE,"P&amp;Ls"}</definedName>
    <definedName name="i_2" localSheetId="25" hidden="1">{"20 Years",#N/A,FALSE,"P&amp;Ls";"2001",#N/A,FALSE,"P&amp;Ls"}</definedName>
    <definedName name="i_2" hidden="1">{"20 Years",#N/A,FALSE,"P&amp;Ls";"2001",#N/A,FALSE,"P&amp;Ls"}</definedName>
    <definedName name="i_3" localSheetId="27" hidden="1">{"20 Years",#N/A,FALSE,"P&amp;Ls";"2001",#N/A,FALSE,"P&amp;Ls"}</definedName>
    <definedName name="i_3" localSheetId="25" hidden="1">{"20 Years",#N/A,FALSE,"P&amp;Ls";"2001",#N/A,FALSE,"P&amp;Ls"}</definedName>
    <definedName name="i_3" hidden="1">{"20 Years",#N/A,FALSE,"P&amp;Ls";"2001",#N/A,FALSE,"P&amp;Ls"}</definedName>
    <definedName name="IdDef" localSheetId="27">#REF!</definedName>
    <definedName name="IdDef" localSheetId="19">#REF!</definedName>
    <definedName name="IdDef" localSheetId="23">#REF!</definedName>
    <definedName name="IdDef" localSheetId="25">#REF!</definedName>
    <definedName name="IdDef">#REF!</definedName>
    <definedName name="indCmpFTE" localSheetId="27">'[21]INPUT - Staffing Plan'!#REF!</definedName>
    <definedName name="indCmpFTE" localSheetId="19">'[21]INPUT - Staffing Plan'!#REF!</definedName>
    <definedName name="indCmpFTE" localSheetId="23">'[21]INPUT - Staffing Plan'!#REF!</definedName>
    <definedName name="indCmpFTE" localSheetId="25">'[21]INPUT - Staffing Plan'!#REF!</definedName>
    <definedName name="indCmpFTE">'[21]INPUT - Staffing Plan'!#REF!</definedName>
    <definedName name="indFTE" localSheetId="27">'[21]INPUT - Staffing Plan'!#REF!</definedName>
    <definedName name="indFTE" localSheetId="19">'[21]INPUT - Staffing Plan'!#REF!</definedName>
    <definedName name="indFTE" localSheetId="23">'[21]INPUT - Staffing Plan'!#REF!</definedName>
    <definedName name="indFTE" localSheetId="25">'[21]INPUT - Staffing Plan'!#REF!</definedName>
    <definedName name="indFTE">'[21]INPUT - Staffing Plan'!#REF!</definedName>
    <definedName name="indiaName">"India"</definedName>
    <definedName name="indiaRateFTE" localSheetId="25">'[9]INPUT - Staffing Plan'!$AE$9:$AE$204</definedName>
    <definedName name="indiaRateFTE">'[9]INPUT - Staffing Plan'!$AE$9:$AE$204</definedName>
    <definedName name="Inductis" localSheetId="27" hidden="1">{"20 Years",#N/A,FALSE,"P&amp;Ls";"2001",#N/A,FALSE,"P&amp;Ls"}</definedName>
    <definedName name="Inductis" localSheetId="25" hidden="1">{"20 Years",#N/A,FALSE,"P&amp;Ls";"2001",#N/A,FALSE,"P&amp;Ls"}</definedName>
    <definedName name="Inductis" hidden="1">{"20 Years",#N/A,FALSE,"P&amp;Ls";"2001",#N/A,FALSE,"P&amp;Ls"}</definedName>
    <definedName name="inExDPR" localSheetId="25">'[9]INPUT - Capital Expenditures'!$U$61:$U$102</definedName>
    <definedName name="inExDPR">'[9]INPUT - Capital Expenditures'!$U$61:$U$102</definedName>
    <definedName name="inExFTE" localSheetId="25">'[9]INPUT - Staffing Plan'!$AF$9:$AF$204</definedName>
    <definedName name="inExFTE">'[9]INPUT - Staffing Plan'!$AF$9:$AF$204</definedName>
    <definedName name="inExMPR" localSheetId="25">'[9]INPUT - Manual Pricing'!$K$9:$K$50</definedName>
    <definedName name="inExMPR">'[9]INPUT - Manual Pricing'!$K$9:$K$50</definedName>
    <definedName name="inExOTH" localSheetId="25">'[9]INPUT - Other Expenses'!$U$9:$U$201</definedName>
    <definedName name="inExOTH">'[9]INPUT - Other Expenses'!$U$9:$U$201</definedName>
    <definedName name="INFLIST" localSheetId="25">[10]Lists!$B$43:$B$47</definedName>
    <definedName name="INFLIST">[10]Lists!$B$43:$B$47</definedName>
    <definedName name="INFTABLE" localSheetId="25">'[10]Economic parameters'!$C$20:$R$43</definedName>
    <definedName name="INFTABLE">'[10]Economic parameters'!$C$20:$R$43</definedName>
    <definedName name="interestrate" localSheetId="25">'[9]INPUT - Global Variables'!$E$186</definedName>
    <definedName name="interestrate">'[9]INPUT - Global Variables'!$E$186</definedName>
    <definedName name="Internal_Service" localSheetId="27">#REF!</definedName>
    <definedName name="Internal_Service" localSheetId="19">#REF!</definedName>
    <definedName name="Internal_Service" localSheetId="23">#REF!</definedName>
    <definedName name="Internal_Service" localSheetId="25">#REF!</definedName>
    <definedName name="Internal_Service">#REF!</definedName>
    <definedName name="internalExternal" localSheetId="25">'[9]CALCULATION - List Lookup'!$Y$1:$Y$2</definedName>
    <definedName name="internalExternal">'[9]CALCULATION - List Lookup'!$Y$1:$Y$2</definedName>
    <definedName name="IQ_1_4_CONSTRUCTION_GROSS_LOANS_FFIEC" hidden="1">"c13402"</definedName>
    <definedName name="IQ_1_4_CONSTRUCTION_LL_REC_DOM_FFIEC" hidden="1">"c12899"</definedName>
    <definedName name="IQ_1_4_CONSTRUCTION_LOAN_COMMITMENTS_UNUSED_FFIEC" hidden="1">"c13244"</definedName>
    <definedName name="IQ_1_4_CONSTRUCTION_LOANS_DUE_30_89_FFIEC" hidden="1">"c13257"</definedName>
    <definedName name="IQ_1_4_CONSTRUCTION_LOANS_DUE_90_FFIEC" hidden="1">"c13285"</definedName>
    <definedName name="IQ_1_4_CONSTRUCTION_LOANS_NON_ACCRUAL_FFIEC" hidden="1">"c13311"</definedName>
    <definedName name="IQ_1_4_CONSTRUCTION_RISK_BASED_FFIEC" hidden="1">"c13423"</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BS_AVAIL_SALE_FFIEC" hidden="1">"c12802"</definedName>
    <definedName name="IQ_ABS_FFIEC" hidden="1">"c12788"</definedName>
    <definedName name="IQ_ABS_INVEST_SECURITIES_FFIEC" hidden="1">"c13461"</definedName>
    <definedName name="IQ_ACCOUNT_CHANGE" hidden="1">"c1449"</definedName>
    <definedName name="IQ_ACCOUNTING_FFIEC" hidden="1">"c13054"</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RUED_INTEREST_RECEIVABLE_FFIEC" hidden="1">"c12842"</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DVERTISING_MARKETING_EXPENSES_FFIEC" hidden="1">"c13048"</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PER_SHARE_BASIC" hidden="1">"c8869"</definedName>
    <definedName name="IQ_AFFO_PER_SHARE_DILUTED" hidden="1">"c8870"</definedName>
    <definedName name="IQ_AFS_INVEST_SECURITIES_FFIEC" hidden="1">"c13456"</definedName>
    <definedName name="IQ_AFS_SECURITIES_TIER_1_FFIEC" hidden="1">"c13343"</definedName>
    <definedName name="IQ_AFTER_TAX_INCOME_FDIC" hidden="1">"c6583"</definedName>
    <definedName name="IQ_AGENCY_INVEST_SECURITIES_FFIEC" hidden="1">"c13458"</definedName>
    <definedName name="IQ_AGRICULTURAL_GROSS_LOANS_FFIEC" hidden="1">"c13413"</definedName>
    <definedName name="IQ_AGRICULTURAL_LOANS_FOREIGN_FFIEC" hidden="1">"c13481"</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GRICULTURAL_RISK_BASED_FFIEC" hidden="1">"c13434"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_OTHER_LEASES_CHARGE_OFFS_FFIEC" hidden="1">"c13185"</definedName>
    <definedName name="IQ_ALL_OTHER_LEASES_RECOV_FFIEC" hidden="1">"c13207"</definedName>
    <definedName name="IQ_ALL_OTHER_LOANS_CHARGE_OFFS_FFIEC" hidden="1">"c13183"</definedName>
    <definedName name="IQ_ALL_OTHER_LOANS_RECOV_FFIEC" hidden="1">"c13205"</definedName>
    <definedName name="IQ_ALL_OTHER_TRADING_LIABILITIES_DOM_FFIEC" hidden="1">"c12942"</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_LL_LOSSES_FFIEC" hidden="1">"c12810"</definedName>
    <definedName name="IQ_ALLOWABLE_T2_CAPITAL_FFIEC" hidden="1">"c13150"</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CREDIT_LOSSES_OFF_BS_FFIEC" hidden="1">"c12871"</definedName>
    <definedName name="IQ_ALLOWANCE_LL_LOSSES_T2_FFIEC" hidden="1">"c13146"</definedName>
    <definedName name="IQ_ALLOWANCE_NON_PERF_LOANS" hidden="1">"c25"</definedName>
    <definedName name="IQ_ALLOWANCE_TOTAL_LOANS" hidden="1">"c26"</definedName>
    <definedName name="IQ_AMENDED_BALANCE_PREVIOUS_YR_FDIC" hidden="1">"c6499"</definedName>
    <definedName name="IQ_AMORT_EXP_IMPAIRMENT_OTHER_INTANGIBLE_ASSETS_FFIEC" hidden="1">"c13026"</definedName>
    <definedName name="IQ_AMORT_EXPENSE_FDIC" hidden="1">"c6677"</definedName>
    <definedName name="IQ_AMORTIZATION" hidden="1">"c1591"</definedName>
    <definedName name="IQ_AMORTIZED_COST_FDIC" hidden="1">"c6426"</definedName>
    <definedName name="IQ_AMOUNT_FINANCIAL_LOC_CONVEYED_FFIEC" hidden="1">"c13250"</definedName>
    <definedName name="IQ_AMOUNT_PERFORMANCE_LOC_CONVEYED_FFIEC" hidden="1">"c13252"</definedName>
    <definedName name="IQ_AMT_OUT" hidden="1">"c2145"</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NNUITY_SALES_FEES_COMMISSIONS_FFIEC" hidden="1">"c13007"</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HELD_FDIC" hidden="1">"c6305"</definedName>
    <definedName name="IQ_ASSETS_NAME_AP" hidden="1">"c8921"</definedName>
    <definedName name="IQ_ASSETS_NAME_AP_ABS" hidden="1">"c8940"</definedName>
    <definedName name="IQ_ASSETS_OPER_LEASE_DEPR" hidden="1">"c2070"</definedName>
    <definedName name="IQ_ASSETS_OPER_LEASE_GROSS" hidden="1">"c2071"</definedName>
    <definedName name="IQ_ASSETS_PER_EMPLOYEE_FDIC" hidden="1">"c6737"</definedName>
    <definedName name="IQ_ASSETS_REPRICE_ASSETS_TOT_FFIEC" hidden="1">"c13454"</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TM_FEES_FFIEC" hidden="1">"c13042"</definedName>
    <definedName name="IQ_ATM_INTERCHANGE_EXPENSES_FFIEC" hidden="1">"c13056"</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ABLE_FOR_SALE_FDIC" hidden="1">"c6409"</definedName>
    <definedName name="IQ_AVAILABLE_SALE_SEC_FFIEC" hidden="1">"c12791"</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_CIQ" hidden="1">"c4984"</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TOTAL_ASSETS_LEVERAGE_CAPITAL_FFIEC" hidden="1">"c13159"</definedName>
    <definedName name="IQ_AVG_TOTAL_ASSETS_LEVERAGE_RATIO_FFIEC" hidden="1">"c13154"</definedName>
    <definedName name="IQ_AVG_VOLUME" hidden="1">"c1346"</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 hidden="1">"c8353"</definedName>
    <definedName name="IQ_BALANCE_GOODS_APR_UNUSED" hidden="1">"c7473"</definedName>
    <definedName name="IQ_BALANCE_GOODS_FC_UNUSED" hidden="1">"c7693"</definedName>
    <definedName name="IQ_BALANCE_GOODS_POP_FC_UNUSED" hidden="1">"c7913"</definedName>
    <definedName name="IQ_BALANCE_GOODS_POP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 hidden="1">"c8133"</definedName>
    <definedName name="IQ_BALANCE_GOODS_YOY_UNUSED" hidden="1">"c7253"</definedName>
    <definedName name="IQ_BALANCE_SERV_APR_FC_UNUSED" hidden="1">"c8355"</definedName>
    <definedName name="IQ_BALANCE_SERV_APR_UNUSED" hidden="1">"c7475"</definedName>
    <definedName name="IQ_BALANCE_SERV_FC_UNUSED" hidden="1">"c7695"</definedName>
    <definedName name="IQ_BALANCE_SERV_POP_FC_UNUSED" hidden="1">"c7915"</definedName>
    <definedName name="IQ_BALANCE_SERV_POP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 hidden="1">"c8135"</definedName>
    <definedName name="IQ_BALANCE_SERV_YOY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 hidden="1">"c8357"</definedName>
    <definedName name="IQ_BALANCE_TRADE_APR_UNUSED" hidden="1">"c7477"</definedName>
    <definedName name="IQ_BALANCE_TRADE_FC_UNUSED" hidden="1">"c7697"</definedName>
    <definedName name="IQ_BALANCE_TRADE_POP_FC_UNUSED" hidden="1">"c7917"</definedName>
    <definedName name="IQ_BALANCE_TRADE_POP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 hidden="1">"c8137"</definedName>
    <definedName name="IQ_BALANCE_TRADE_YOY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LOAN_LIST" hidden="1">"c13507"</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ING_FEES_OPERATING_INC_FFIEC" hidden="1">"c13386"</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"c11749"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LIST" hidden="1">"c13505"</definedName>
    <definedName name="IQ_BOND_PRICE" hidden="1">"c2162"</definedName>
    <definedName name="IQ_BORROWED_MONEY_QUARTERLY_AVG_FFIEC" hidden="1">"c13091"</definedName>
    <definedName name="IQ_BORROWINGS_LESS_1YR_ASSETS_TOT_FFIEC" hidden="1">"c13450"</definedName>
    <definedName name="IQ_BROK_COMISSION" hidden="1">"c98"</definedName>
    <definedName name="IQ_BROK_COMMISSION" hidden="1">"c3514"</definedName>
    <definedName name="IQ_BROKERED_DEPOSITS_FDIC" hidden="1">"c6486"</definedName>
    <definedName name="IQ_BUDGET_BALANCE_APR_FC_UNUSED" hidden="1">"c8359"</definedName>
    <definedName name="IQ_BUDGET_BALANCE_APR_UNUSED" hidden="1">"c7479"</definedName>
    <definedName name="IQ_BUDGET_BALANCE_FC_UNUSED" hidden="1">"c7699"</definedName>
    <definedName name="IQ_BUDGET_BALANCE_POP_FC_UNUSED" hidden="1">"c7919"</definedName>
    <definedName name="IQ_BUDGET_BALANCE_POP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 hidden="1">"c6819"</definedName>
    <definedName name="IQ_BUDGET_BALANCE_YOY_FC_UNUSED" hidden="1">"c8139"</definedName>
    <definedName name="IQ_BUDGET_BALANCE_YOY_UNUSED" hidden="1">"c7259"</definedName>
    <definedName name="IQ_BUDGET_RECEIPTS_APR_FC_UNUSED" hidden="1">"c8361"</definedName>
    <definedName name="IQ_BUDGET_RECEIPTS_APR_UNUSED" hidden="1">"c7481"</definedName>
    <definedName name="IQ_BUDGET_RECEIPTS_FC_UNUSED" hidden="1">"c7701"</definedName>
    <definedName name="IQ_BUDGET_RECEIPTS_POP_FC_UNUSED" hidden="1">"c7921"</definedName>
    <definedName name="IQ_BUDGET_RECEIPTS_POP_UNUSED" hidden="1">"c7041"</definedName>
    <definedName name="IQ_BUDGET_RECEIPTS_UNUSED" hidden="1">"c6821"</definedName>
    <definedName name="IQ_BUDGET_RECEIPTS_YOY_FC_UNUSED" hidden="1">"c8141"</definedName>
    <definedName name="IQ_BUDGET_RECEIPTS_YOY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COMBINATIONS_FFIEC" hidden="1">"c12967"</definedName>
    <definedName name="IQ_BUSINESS_DESCRIPTION" hidden="1">"c322"</definedName>
    <definedName name="IQ_BV_ACT_OR_EST_CIQ" hidden="1">"c5068"</definedName>
    <definedName name="IQ_BV_OVER_SHARES" hidden="1">"c1349"</definedName>
    <definedName name="IQ_BV_SHARE" hidden="1">"c100"</definedName>
    <definedName name="IQ_BV_SHARE_ACT_OR_EST" hidden="1">"c3587"</definedName>
    <definedName name="IQ_BV_SHARE_EST" hidden="1">"c3541"</definedName>
    <definedName name="IQ_BV_SHARE_HIGH_EST" hidden="1">"c3542"</definedName>
    <definedName name="IQ_BV_SHARE_LOW_EST" hidden="1">"c3543"</definedName>
    <definedName name="IQ_BV_SHARE_MEDIAN_EST" hidden="1">"c3544"</definedName>
    <definedName name="IQ_BV_SHARE_NUM_EST" hidden="1">"c3539"</definedName>
    <definedName name="IQ_BV_SHARE_STDDEV_EST" hidden="1">"c3540"</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Y" hidden="1">"c102"</definedName>
    <definedName name="IQ_CAL_Y_EST" hidden="1">"c6797"</definedName>
    <definedName name="IQ_CAL_Y_EST_CIQ" hidden="1">"c6809"</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BNK" hidden="1">"c110"</definedName>
    <definedName name="IQ_CAPEX_BR" hidden="1">"c111"</definedName>
    <definedName name="IQ_CAPEX_EST" hidden="1">"c3523"</definedName>
    <definedName name="IQ_CAPEX_FIN" hidden="1">"c112"</definedName>
    <definedName name="IQ_CAPEX_HIGH_EST" hidden="1">"c3524"</definedName>
    <definedName name="IQ_CAPEX_INS" hidden="1">"c113"</definedName>
    <definedName name="IQ_CAPEX_LOW_EST" hidden="1">"c3525"</definedName>
    <definedName name="IQ_CAPEX_MEDIAN_EST" hidden="1">"c3526"</definedName>
    <definedName name="IQ_CAPEX_NUM_EST" hidden="1">"c3521"</definedName>
    <definedName name="IQ_CAPEX_STDDEV_EST" hidden="1">"c3522"</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BALANCES_DUE_FFIEC" hidden="1">"c12773"</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IVIDENDS_NET_INCOME_FDIC" hidden="1">"c6738"</definedName>
    <definedName name="IQ_CASH_DUE_BANKS" hidden="1">"c1351"</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_CIQ" hidden="1">"c4566"</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NET" hidden="1">"c12753"</definedName>
    <definedName name="IQ_CASH_INTEREST_OPER" hidden="1">"c6293"</definedName>
    <definedName name="IQ_CASH_INTEREST_RECEIVED" hidden="1">"c12754"</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_CIQ" hidden="1">"c4576"</definedName>
    <definedName name="IQ_CASH_OPER_AP" hidden="1">"c8888"</definedName>
    <definedName name="IQ_CASH_OPER_AP_ABS" hidden="1">"c8907"</definedName>
    <definedName name="IQ_CASH_OPER_NAME_AP" hidden="1">"c8926"</definedName>
    <definedName name="IQ_CASH_OPER_NAME_AP_ABS" hidden="1">"c8945"</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DERIVATIVES_BENEFICIARY_FFIEC" hidden="1">"c13119"</definedName>
    <definedName name="IQ_CDS_DERIVATIVES_GUARANTOR_FFIEC" hidden="1">"c13112"</definedName>
    <definedName name="IQ_CDS_LIST" hidden="1">"c13510"</definedName>
    <definedName name="IQ_CDS_LOAN_LIST" hidden="1">"c13518"</definedName>
    <definedName name="IQ_CDS_SENIOR_LIST" hidden="1">"c13508"</definedName>
    <definedName name="IQ_CDS_SUB_LIST" hidden="1">"c13509"</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FAIR_VALUE_FINANCIAL_LIAB_T1_FFIEC" hidden="1">"c13138"</definedName>
    <definedName name="IQ_CHANGE_FAIR_VALUE_OPTIONS_FFIEC" hidden="1">"c13045"</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 hidden="1">"c8500"</definedName>
    <definedName name="IQ_CHANGE_INVENT_REAL_APR_UNUSED" hidden="1">"c7620"</definedName>
    <definedName name="IQ_CHANGE_INVENT_REAL_FC_UNUSED" hidden="1">"c7840"</definedName>
    <definedName name="IQ_CHANGE_INVENT_REAL_POP_FC_UNUSED" hidden="1">"c8060"</definedName>
    <definedName name="IQ_CHANGE_INVENT_REAL_POP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 hidden="1">"c8280"</definedName>
    <definedName name="IQ_CHANGE_INVENT_REAL_YOY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IMS_ADJUSTMENT_EXP_PC_FFIEC" hidden="1">"c13100"</definedName>
    <definedName name="IQ_CLASS_MARKETCAP" hidden="1">"c13512"</definedName>
    <definedName name="IQ_CLASS_SHARESOUTSTANDING" hidden="1">"c13513"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D_END_1_4_FIRST_LIENS_TRADING_DOM_FFIEC" hidden="1">"c12928"</definedName>
    <definedName name="IQ_CLOSED_END_1_4_JR_LIENS_LL_REC_DOM_FFIEC" hidden="1">"c12904"</definedName>
    <definedName name="IQ_CLOSED_END_1_4_JUNIOR_LIENS_TRADING_DOM_FFIEC" hidden="1">"c12929"</definedName>
    <definedName name="IQ_CLOSED_END_SEC_1_4_1ST_LIENS_CHARGE_OFFS_FFIEC" hidden="1">"c13169"</definedName>
    <definedName name="IQ_CLOSED_END_SEC_1_4_1ST_LIENS_DUE_30_89_FFIEC" hidden="1">"c13261"</definedName>
    <definedName name="IQ_CLOSED_END_SEC_1_4_1ST_LIENS_DUE_90_FFIEC" hidden="1">"c13289"</definedName>
    <definedName name="IQ_CLOSED_END_SEC_1_4_1ST_LIENS_NON_ACCRUAL_FFIEC" hidden="1">"c13315"</definedName>
    <definedName name="IQ_CLOSED_END_SEC_1_4_1ST_LIENS_RECOV_FFIEC" hidden="1">"c13191"</definedName>
    <definedName name="IQ_CLOSED_END_SEC_1_4_JR_LIENS_CHARGE_OFFS_FFIEC" hidden="1">"c13170"</definedName>
    <definedName name="IQ_CLOSED_END_SEC_1_4_JR_LIENS_DUE_30_89_FFIEC" hidden="1">"c13262"</definedName>
    <definedName name="IQ_CLOSED_END_SEC_1_4_JR_LIENS_DUE_90_FFIEC" hidden="1">"c13290"</definedName>
    <definedName name="IQ_CLOSED_END_SEC_1_4_JR_LIENS_NON_ACCRUAL_FFIEC" hidden="1">"c13316"</definedName>
    <definedName name="IQ_CLOSED_END_SEC_1_4_JR_LIENS_RECOV_FFIEC" hidden="1">"c13192"</definedName>
    <definedName name="IQ_CLOSED_END_SECURED_1_4_FIRST_LIENS_LL_REC_DOM_FFIEC" hidden="1">"c12903"</definedName>
    <definedName name="IQ_CLOSED_LOANS_GROSS_LOANS_FFIEC" hidden="1">"c13399"</definedName>
    <definedName name="IQ_CLOSED_LOANS_RISK_BASED_FFIEC" hidden="1">"c13420"</definedName>
    <definedName name="IQ_CLOSEPRICE" hidden="1">"c174"</definedName>
    <definedName name="IQ_CLOSEPRICE_ADJ" hidden="1">"c2115"</definedName>
    <definedName name="IQ_CMBS_ISSUED_AVAIL_SALE_FFIEC" hidden="1">"c12800"</definedName>
    <definedName name="IQ_CMBS_ISSUED_FFIEC" hidden="1">"c12786"</definedName>
    <definedName name="IQ_CMO_FDIC" hidden="1">"c6406"</definedName>
    <definedName name="IQ_COGS" hidden="1">"c175"</definedName>
    <definedName name="IQ_COLLECTION_DOMESTIC_FDIC" hidden="1">"c6387"</definedName>
    <definedName name="IQ_COM_TARGET_PRICE" hidden="1">"c13606"</definedName>
    <definedName name="IQ_COM_TARGET_PRICE_CIQ" hidden="1">"c13599"</definedName>
    <definedName name="IQ_COM_TARGET_PRICE_HIGH" hidden="1">"c13607"</definedName>
    <definedName name="IQ_COM_TARGET_PRICE_HIGH_CIQ" hidden="1">"c13600"</definedName>
    <definedName name="IQ_COM_TARGET_PRICE_LOW" hidden="1">"c13608"</definedName>
    <definedName name="IQ_COM_TARGET_PRICE_LOW_CIQ" hidden="1">"c13601"</definedName>
    <definedName name="IQ_COM_TARGET_PRICE_MEDIAN" hidden="1">"c13609"</definedName>
    <definedName name="IQ_COM_TARGET_PRICE_MEDIAN_CIQ" hidden="1">"c13602"</definedName>
    <definedName name="IQ_COM_TARGET_PRICE_NUM" hidden="1">"c13604"</definedName>
    <definedName name="IQ_COM_TARGET_PRICE_NUM_CIQ" hidden="1">"c13597"</definedName>
    <definedName name="IQ_COM_TARGET_PRICE_STDDEV" hidden="1">"c13605"</definedName>
    <definedName name="IQ_COM_TARGET_PRICE_STDDEV_CIQ" hidden="1">"c13598"</definedName>
    <definedName name="IQ_COMBINED_RATIO" hidden="1">"c176"</definedName>
    <definedName name="IQ_COMM_INDUSTRIAL_LOANS_FFIEC" hidden="1">"c12821"</definedName>
    <definedName name="IQ_COMM_INDUSTRIAL_NON_US_LL_REC_FFIEC" hidden="1">"c12888"</definedName>
    <definedName name="IQ_COMM_INDUSTRIAL_US_LL_REC_FFIEC" hidden="1">"c12887"</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GROSS_LOANS_FFIEC" hidden="1">"c13410"</definedName>
    <definedName name="IQ_COMMERCIAL_INDUSTRIAL_LOANS_DUE_30_89_FFIEC" hidden="1">"c13271"</definedName>
    <definedName name="IQ_COMMERCIAL_INDUSTRIAL_LOANS_DUE_90_FFIEC" hidden="1">"c13297"</definedName>
    <definedName name="IQ_COMMERCIAL_INDUSTRIAL_LOANS_LL_REC_DOM_FFIEC" hidden="1">"c12910"</definedName>
    <definedName name="IQ_COMMERCIAL_INDUSTRIAL_LOANS_NET_FDIC" hidden="1">"c6317"</definedName>
    <definedName name="IQ_COMMERCIAL_INDUSTRIAL_LOANS_NON_ACCRUAL_FFIEC" hidden="1">"c13323"</definedName>
    <definedName name="IQ_COMMERCIAL_INDUSTRIAL_NET_CHARGE_OFFS_FDIC" hidden="1">"c6636"</definedName>
    <definedName name="IQ_COMMERCIAL_INDUSTRIAL_NON_US_CHARGE_OFFS_FFIEC" hidden="1">"c13179"</definedName>
    <definedName name="IQ_COMMERCIAL_INDUSTRIAL_NON_US_RECOV_FFIEC" hidden="1">"c13201"</definedName>
    <definedName name="IQ_COMMERCIAL_INDUSTRIAL_RECOVERIES_FDIC" hidden="1">"c6617"</definedName>
    <definedName name="IQ_COMMERCIAL_INDUSTRIAL_RISK_BASED_FFIEC" hidden="1">"c13431"</definedName>
    <definedName name="IQ_COMMERCIAL_INDUSTRIAL_TOTAL_LOANS_FOREIGN_FDIC" hidden="1">"c6451"</definedName>
    <definedName name="IQ_COMMERCIAL_INDUSTRIAL_TRADING_DOM_FFIEC" hidden="1">"c12932"</definedName>
    <definedName name="IQ_COMMERCIAL_INDUSTRIAL_US_CHARGE_OFFS_FFIEC" hidden="1">"c13178"</definedName>
    <definedName name="IQ_COMMERCIAL_INDUSTRIAL_US_RECOV_FFIEC" hidden="1">"c13200"</definedName>
    <definedName name="IQ_COMMERCIAL_MORT" hidden="1">"c179"</definedName>
    <definedName name="IQ_COMMERCIAL_OTHER_LOC_FFIEC" hidden="1">"c13253"</definedName>
    <definedName name="IQ_COMMERCIAL_PAPER_ASSETS_TOT_FFIEC" hidden="1">"c13449"</definedName>
    <definedName name="IQ_COMMERCIAL_PAPER_FFIEC" hidden="1">"c12863"</definedName>
    <definedName name="IQ_COMMERCIAL_RE_CONSTRUCTION_LAND_DEV_FDIC" hidden="1">"c6526"</definedName>
    <definedName name="IQ_COMMERCIAL_RE_GROSS_LOANS_FFIEC" hidden="1">"c13400"</definedName>
    <definedName name="IQ_COMMERCIAL_RE_LOANS_FDIC" hidden="1">"c6312"</definedName>
    <definedName name="IQ_COMMERCIAL_RE_RISK_BASED_FFIEC" hidden="1">"c13421"</definedName>
    <definedName name="IQ_COMMISS_FEES" hidden="1">"c180"</definedName>
    <definedName name="IQ_COMMISSION_DEF" hidden="1">"c181"</definedName>
    <definedName name="IQ_COMMITMENTS_BUY_SEC_OTHER_OFF_BS_FFIEC" hidden="1">"c13128"</definedName>
    <definedName name="IQ_COMMITMENTS_COMMERCIAL_RE_UNUSED_FFIEC" hidden="1">"c13243"</definedName>
    <definedName name="IQ_COMMITMENTS_MATURITY_EXCEEDING_1YR_FDIC" hidden="1">"c6531"</definedName>
    <definedName name="IQ_COMMITMENTS_NOT_SECURED_RE_FDIC" hidden="1">"c6528"</definedName>
    <definedName name="IQ_COMMITMENTS_SECURED_RE_FDIC" hidden="1">"c6527"</definedName>
    <definedName name="IQ_COMMITMENTS_SELL_SEC_OTHER_OFF_BS_FFIEC" hidden="1">"c13129"</definedName>
    <definedName name="IQ_COMMODITY_EXPOSURE_FFIEC" hidden="1">"c13061"</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"c13596"</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MON_STOCK_FFIEC" hidden="1">"c12876"</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OLIDATED_ASSETS_QUARTERLY_AVG_FFIEC" hidden="1">"c13087"</definedName>
    <definedName name="IQ_CONST_LAND_DEVELOP_OTHER_DOM_CHARGE_OFFS_FFIEC" hidden="1">"c13628"</definedName>
    <definedName name="IQ_CONST_LAND_DEVELOP_OTHER_DOM_RECOV_FFIEC" hidden="1">"c13632"</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L_REC_DOM_FFIEC" hidden="1">"c12900"</definedName>
    <definedName name="IQ_CONSTRUCTION_LOANS" hidden="1">"c222"</definedName>
    <definedName name="IQ_CONSTRUCTION_LOANS_DOM_DUE_30_89_FFIEC" hidden="1">"c13256"</definedName>
    <definedName name="IQ_CONSTRUCTION_LOANS_DOM_DUE_90_FFIEC" hidden="1">"c13284"</definedName>
    <definedName name="IQ_CONSTRUCTION_LOANS_DOM_NON_ACCRUAL_FFIEC" hidden="1">"c13310"</definedName>
    <definedName name="IQ_CONSTRUCTION_LOANS_GROSS_LOANS_FFIEC" hidden="1">"c13401"</definedName>
    <definedName name="IQ_CONSTRUCTION_RISK_BASED_FFIEC" hidden="1">"c13422"</definedName>
    <definedName name="IQ_CONSULTING_FFIEC" hidden="1">"c13055"</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ASES_LL_REC_FFIEC" hidden="1">"c12895"</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LOANS_LL_REC_DOM_FFIEC" hidden="1">"c12911"</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SION_COMMON_FFIEC" hidden="1">"c12964"</definedName>
    <definedName name="IQ_CONVERSION_PREF_FFIEC" hidden="1">"c12962"</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E_DEPOSITS_ASSETS_TOT_FFIEC" hidden="1">"c13442"</definedName>
    <definedName name="IQ_CORP_GOODS_PRICE_INDEX_APR_FC_UNUSED" hidden="1">"c8381"</definedName>
    <definedName name="IQ_CORP_GOODS_PRICE_INDEX_APR_UNUSED" hidden="1">"c7501"</definedName>
    <definedName name="IQ_CORP_GOODS_PRICE_INDEX_FC_UNUSED" hidden="1">"c7721"</definedName>
    <definedName name="IQ_CORP_GOODS_PRICE_INDEX_POP_FC_UNUSED" hidden="1">"c7941"</definedName>
    <definedName name="IQ_CORP_GOODS_PRICE_INDEX_POP_UNUSED" hidden="1">"c7061"</definedName>
    <definedName name="IQ_CORP_GOODS_PRICE_INDEX_UNUSED" hidden="1">"c6841"</definedName>
    <definedName name="IQ_CORP_GOODS_PRICE_INDEX_YOY_FC_UNUSED" hidden="1">"c8161"</definedName>
    <definedName name="IQ_CORP_GOODS_PRICE_INDEX_YOY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ST_BORROWED_FUNDS_FFIEC" hidden="1">"c13492"</definedName>
    <definedName name="IQ_COST_BORROWING" hidden="1">"c2936"</definedName>
    <definedName name="IQ_COST_BORROWINGS" hidden="1">"c225"</definedName>
    <definedName name="IQ_COST_CAPITAL_NEW_BUSINESS" hidden="1">"c9968"</definedName>
    <definedName name="IQ_COST_FOREIGN_DEPOSITS_FFIEC" hidden="1">"c13490"</definedName>
    <definedName name="IQ_COST_FUNDS_PURCHASED_FFIEC" hidden="1">"c13491"</definedName>
    <definedName name="IQ_COST_INT_DEPOSITS_FFIEC" hidden="1">"c13489"</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VERED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GROSS_LOANS_FFIEC" hidden="1">"c13412"</definedName>
    <definedName name="IQ_CREDIT_CARD_INTERCHANGE_FEES_FFIEC" hidden="1">"c13046"</definedName>
    <definedName name="IQ_CREDIT_CARD_LINES_FDIC" hidden="1">"c6525"</definedName>
    <definedName name="IQ_CREDIT_CARD_LINES_UNUSED_FFIEC" hidden="1">"c13242"</definedName>
    <definedName name="IQ_CREDIT_CARD_LOANS_CHARGE_OFFS_FFIEC" hidden="1">"c13180"</definedName>
    <definedName name="IQ_CREDIT_CARD_LOANS_DUE_30_89_FFIEC" hidden="1">"c13272"</definedName>
    <definedName name="IQ_CREDIT_CARD_LOANS_DUE_90_FFIEC" hidden="1">"c13298"</definedName>
    <definedName name="IQ_CREDIT_CARD_LOANS_FDIC" hidden="1">"c6319"</definedName>
    <definedName name="IQ_CREDIT_CARD_LOANS_NON_ACCRUAL_FFIEC" hidden="1">"c13324"</definedName>
    <definedName name="IQ_CREDIT_CARD_LOANS_RECOV_FFIEC" hidden="1">"c13202"</definedName>
    <definedName name="IQ_CREDIT_CARD_NET_CHARGE_OFFS_FDIC" hidden="1">"c6654"</definedName>
    <definedName name="IQ_CREDIT_CARD_RECOVERIES_FDIC" hidden="1">"c6653"</definedName>
    <definedName name="IQ_CREDIT_CARD_RISK_BASED_FFIEC" hidden="1">"c13433"</definedName>
    <definedName name="IQ_CREDIT_CARDS_CONSUMER_LOANS_FFIEC" hidden="1">"c12822"</definedName>
    <definedName name="IQ_CREDIT_CARDS_LL_REC_FFIEC" hidden="1">"c12889"</definedName>
    <definedName name="IQ_CREDIT_CARDS_LOANS_TRADING_DOM_FFIEC" hidden="1">"c12933"</definedName>
    <definedName name="IQ_CREDIT_EXPOSURE" hidden="1">"c10038"</definedName>
    <definedName name="IQ_CREDIT_EXPOSURE_FFIEC" hidden="1">"c13062"</definedName>
    <definedName name="IQ_CREDIT_LOSS_CF" hidden="1">"c232"</definedName>
    <definedName name="IQ_CREDIT_LOSS_PROVISION_NET_CHARGE_OFFS_FDIC" hidden="1">"c6734"</definedName>
    <definedName name="IQ_CREDIT_LOSSES_DERIVATIVES_FFIEC" hidden="1">"c13068"</definedName>
    <definedName name="IQ_CREDIT_OPTIONS_DERIVATIVES_BENEFICIARY_FFIEC" hidden="1">"c13121"</definedName>
    <definedName name="IQ_CREDIT_OPTIONS_DERIVATIVES_GUARANTOR_FFIEC" hidden="1">"c13114"</definedName>
    <definedName name="IQ_CUMULATIVE_PREFERREDS_T2_FFIEC" hidden="1">"c13145"</definedName>
    <definedName name="IQ_CUMULATIVE_SPLIT_FACTOR" hidden="1">"c2094"</definedName>
    <definedName name="IQ_CURR_ACCT_BALANCE_APR_FC_UNUSED" hidden="1">"c8387"</definedName>
    <definedName name="IQ_CURR_ACCT_BALANCE_APR_UNUSED" hidden="1">"c7507"</definedName>
    <definedName name="IQ_CURR_ACCT_BALANCE_FC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 hidden="1">"c7947"</definedName>
    <definedName name="IQ_CURR_ACCT_BALANCE_POP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 hidden="1">"c8167"</definedName>
    <definedName name="IQ_CURR_ACCT_BALANCE_YOY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TOMER_LIAB_ACCEPTANCES_OUT_FFIEC" hidden="1">"c12835"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TA_PROCESSING_EXP_FFIEC" hidden="1">"c13047"</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1_5_INVEST_SECURITIES_FFIEC" hidden="1">"c13465"</definedName>
    <definedName name="IQ_DEBT_ADJ" hidden="1">"c2515"</definedName>
    <definedName name="IQ_DEBT_ADJ_PCT" hidden="1">"c2516"</definedName>
    <definedName name="IQ_DEBT_EQUIV_NET_PBO" hidden="1">"c2938"</definedName>
    <definedName name="IQ_DEBT_EQUIV_OPER_LEASE" hidden="1">"c2935"</definedName>
    <definedName name="IQ_DEBT_LESS_1YR_INVEST_SECURITIES_FFIEC" hidden="1">"c13464"</definedName>
    <definedName name="IQ_DEBT_MATURING_MORE_THAN_ONE_YEAR_FFIEC" hidden="1">"c13164"</definedName>
    <definedName name="IQ_DEBT_MATURING_WITHIN_ONE_YEAR_FFIEC" hidden="1">"c13163"</definedName>
    <definedName name="IQ_DEBT_SEC_OVER_5YR_INVEST_SECURITIES_FFIEC" hidden="1">"c13466"</definedName>
    <definedName name="IQ_DEBT_SECURITIES_FOREIGN_FFIEC" hidden="1">"c13484"</definedName>
    <definedName name="IQ_DEBT_SECURITIES_OTHER_ASSETS_DUE_30_89_FFIEC" hidden="1">"c13279"</definedName>
    <definedName name="IQ_DEBT_SECURITIES_OTHER_ASSETS_DUE_90_FFIEC" hidden="1">"c13305"</definedName>
    <definedName name="IQ_DEBT_SECURITIES_OTHER_ASSETS_NON_ACCRUAL_FFIEC" hidden="1">"c13331"</definedName>
    <definedName name="IQ_DECREASE_INT_EXPENSE_FFIEC" hidden="1">"c13064"</definedName>
    <definedName name="IQ_DEDUCTIONS_TOTAL_RISK_BASED_CAPITAL_FFIEC" hidden="1">"c13152"</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_ASSETS_FFIEC" hidden="1">"c12843"</definedName>
    <definedName name="IQ_DEFERRED_TAX_ASSETS_T1_FFIEC" hidden="1">"c13141"</definedName>
    <definedName name="IQ_DEFERRED_TAX_LIAB_FFIEC" hidden="1">"c12870"</definedName>
    <definedName name="IQ_DEFERRED_TAXES" hidden="1">"c1356"</definedName>
    <definedName name="IQ_DEMAND_DEP" hidden="1">"c320"</definedName>
    <definedName name="IQ_DEMAND_DEPOSITS_COMMERCIAL_BANK_SUBS_FFIEC" hidden="1">"c12945"</definedName>
    <definedName name="IQ_DEMAND_DEPOSITS_FDIC" hidden="1">"c6489"</definedName>
    <definedName name="IQ_DEPOSIT_ACCOUNTS_LESS_THAN_100K_FDIC" hidden="1">"c6494"</definedName>
    <definedName name="IQ_DEPOSIT_ACCOUNTS_MORE_THAN_100K_FDIC" hidden="1">"c6492"</definedName>
    <definedName name="IQ_DEPOSITORY_INST_ACCEPTANCES_LL_REC_DOM_FFIEC" hidden="1">"c12908"</definedName>
    <definedName name="IQ_DEPOSITORY_INST_GROSS_LOANS_FFIEC" hidden="1">"c13409"</definedName>
    <definedName name="IQ_DEPOSITORY_INST_RISK_BASED_FFIEC" hidden="1">"c13430"</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100K_MORE_ASSETS_TOT_FFIEC" hidden="1">"c13444"</definedName>
    <definedName name="IQ_DEPOSITS_DOM_FFIEC" hidden="1">"c12850"</definedName>
    <definedName name="IQ_DEPOSITS_FAIR_VALUE_TOT_FFIEC" hidden="1">"c13213"</definedName>
    <definedName name="IQ_DEPOSITS_FIN" hidden="1">"c321"</definedName>
    <definedName name="IQ_DEPOSITS_FOREIGN_FFIEC" hidden="1">"c12853"</definedName>
    <definedName name="IQ_DEPOSITS_HELD_DOMESTIC_FDIC" hidden="1">"c6340"</definedName>
    <definedName name="IQ_DEPOSITS_HELD_FOREIGN_FDIC" hidden="1">"c6341"</definedName>
    <definedName name="IQ_DEPOSITS_INTEREST_SECURITIES" hidden="1">"c5509"</definedName>
    <definedName name="IQ_DEPOSITS_LESS_100K_COMMERCIAL_BANK_SUBS_FFIEC" hidden="1">"c12948"</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LEVEL_1_FFIEC" hidden="1">"c13221"</definedName>
    <definedName name="IQ_DEPOSITS_LEVEL_2_FFIEC" hidden="1">"c13229"</definedName>
    <definedName name="IQ_DEPOSITS_LEVEL_3_FFIEC" hidden="1">"c13237"</definedName>
    <definedName name="IQ_DEPOSITS_MORE_100K_COMMERCIAL_BANK_SUBS_FFIEC" hidden="1">"c12949"</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S_FDIC" hidden="1">"c6523"</definedName>
    <definedName name="IQ_DERIVATIVES_NEGATIVE_FAIR_VALUE_DOM_FFIEC" hidden="1">"c12943"</definedName>
    <definedName name="IQ_DERIVATIVES_NEGATIVE_VALUE_FFIEC" hidden="1">"c12861"</definedName>
    <definedName name="IQ_DERIVATIVES_POS_FAIR_VALUE_FFIEC" hidden="1">"c12827"</definedName>
    <definedName name="IQ_DERIVATIVES_POSITIVE_FAIR_VALUE_TRADING_DOM_FFIEC" hidden="1">"c12938"</definedName>
    <definedName name="IQ_DESCRIPTION_LONG" hidden="1">"c1520"</definedName>
    <definedName name="IQ_DEVELOP_LAND" hidden="1">"c323"</definedName>
    <definedName name="IQ_DIFF_LASTCLOSE_TARGET_PRICE" hidden="1">"c1854"</definedName>
    <definedName name="IQ_DIFF_LASTCLOSE_TARGET_PRICE_CIQ" hidden="1">"c4767"</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RECTORS_FEES_FFIEC" hidden="1">"c13049"</definedName>
    <definedName name="IQ_DISALLOWED_DEFERRED_TAX_ASSETS_FFIEC" hidden="1">"c13157"</definedName>
    <definedName name="IQ_DISALLOWED_GOODWILL_INTANGIBLE_ASSETS_FFIEC" hidden="1">"c13155"</definedName>
    <definedName name="IQ_DISALLOWED_GOODWILL_INTANGIBLES_T1_FFIEC" hidden="1">"c13137"</definedName>
    <definedName name="IQ_DISALLOWED_SERVICING_ASSETS_FFIEC" hidden="1">"c13156"</definedName>
    <definedName name="IQ_DISALLOWED_SERVICING_ASSETS_T1_FFIEC" hidden="1">"c13140"</definedName>
    <definedName name="IQ_DISCONT_OPER" hidden="1">"c1367"</definedName>
    <definedName name="IQ_DISCOUNT_RATE_PENSION_DOMESTIC" hidden="1">"c327"</definedName>
    <definedName name="IQ_DISCOUNT_RATE_PENSION_FOREIGN" hidden="1">"c328"</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_CIQ" hidden="1">"c4803"</definedName>
    <definedName name="IQ_DISTRIBUTABLE_CASH_PAYOUT" hidden="1">"c3005"</definedName>
    <definedName name="IQ_DISTRIBUTABLE_CASH_SHARE" hidden="1">"c3003"</definedName>
    <definedName name="IQ_DISTRIBUTABLE_CASH_SHARE_ACT_OR_EST_CIQ" hidden="1">"c4811"</definedName>
    <definedName name="IQ_DIV_AMOUNT" hidden="1">"c3041"</definedName>
    <definedName name="IQ_DIV_PAYMENT_DATE" hidden="1">"c2205"</definedName>
    <definedName name="IQ_DIV_PAYMENT_TYPE" hidden="1">"c12752"</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COMMON_FFIEC" hidden="1">"c12969"</definedName>
    <definedName name="IQ_DIVIDENDS_DECLARED_PREFERRED_FDIC" hidden="1">"c6658"</definedName>
    <definedName name="IQ_DIVIDENDS_DECLARED_PREFERRED_FFIEC" hidden="1">"c12968"</definedName>
    <definedName name="IQ_DIVIDENDS_FDIC" hidden="1">"c6660"</definedName>
    <definedName name="IQ_DIVIDENDS_NET_INCOME_FFIEC" hidden="1">"c13349"</definedName>
    <definedName name="IQ_DIVIDENDS_PAID_DECLARED_PERIOD_COVERED" hidden="1">"c9960"</definedName>
    <definedName name="IQ_DIVIDENDS_PAID_DECLARED_PERIOD_GROUP" hidden="1">"c9946"</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YIELD" hidden="1">"c343"</definedName>
    <definedName name="IQ_EARNING_ASSETS_AVG_ASSETS_FFIEC" hidden="1">"c13354"</definedName>
    <definedName name="IQ_EARNING_ASSETS_FDIC" hidden="1">"c6360"</definedName>
    <definedName name="IQ_EARNING_ASSETS_QUARTERLY_AVG_FFIEC" hidden="1">"c13086"</definedName>
    <definedName name="IQ_EARNING_ASSETS_REPRICE_ASSETS_TOT_FFIEC" hidden="1">"c13451"</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CO_FFIEC" hidden="1">"c13032"</definedName>
    <definedName name="IQ_EARNINGS_COVERAGE_LOSSES_FFIEC" hidden="1">"c13351"</definedName>
    <definedName name="IQ_EARNINGS_COVERAGE_NET_CHARGE_OFFS_FDIC" hidden="1">"c6735"</definedName>
    <definedName name="IQ_EARNINGS_LIFE_INSURANCE_FFIEC" hidden="1">"c13041"</definedName>
    <definedName name="IQ_EARNINGS_PERIOD_COVERED" hidden="1">"c9958"</definedName>
    <definedName name="IQ_EARNINGS_PERIOD_GROUP" hidden="1">"c9944"</definedName>
    <definedName name="IQ_EBIT" hidden="1">"c352"</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EQ_INC" hidden="1">"c3498"</definedName>
    <definedName name="IQ_EBIT_EQ_INC_EXCL_SBC" hidden="1">"c3502"</definedName>
    <definedName name="IQ_EBIT_EST" hidden="1">"c1681"</definedName>
    <definedName name="IQ_EBIT_EXCL_SBC" hidden="1">"c3082"</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BC_ACT_OR_EST_CIQ" hidden="1">"c4841"</definedName>
    <definedName name="IQ_EBIT_SBC_GW_ACT_OR_EST_CIQ" hidden="1">"c4845"</definedName>
    <definedName name="IQ_EBIT_STDDEV_EST" hidden="1">"c1686"</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CIQ" hidden="1">"c3622"</definedName>
    <definedName name="IQ_EBITDA_EXCL_SBC" hidden="1">"c3081"</definedName>
    <definedName name="IQ_EBITDA_HIGH_EST" hidden="1">"c370"</definedName>
    <definedName name="IQ_EBITDA_HIGH_EST_CIQ" hidden="1">"c3624"</definedName>
    <definedName name="IQ_EBITDA_INT" hidden="1">"c373"</definedName>
    <definedName name="IQ_EBITDA_LOW_EST" hidden="1">"c371"</definedName>
    <definedName name="IQ_EBITDA_LOW_EST_CIQ" hidden="1">"c3625"</definedName>
    <definedName name="IQ_EBITDA_MARGIN" hidden="1">"c372"</definedName>
    <definedName name="IQ_EBITDA_MEDIAN_EST" hidden="1">"c1663"</definedName>
    <definedName name="IQ_EBITDA_MEDIAN_EST_CIQ" hidden="1">"c3623"</definedName>
    <definedName name="IQ_EBITDA_NUM_EST" hidden="1">"c374"</definedName>
    <definedName name="IQ_EBITDA_NUM_EST_CIQ" hidden="1">"c3626"</definedName>
    <definedName name="IQ_EBITDA_OVER_TOTAL_IE" hidden="1">"c1371"</definedName>
    <definedName name="IQ_EBITDA_SBC_ACT_OR_EST_CIQ" hidden="1">"c4862"</definedName>
    <definedName name="IQ_EBITDA_STDDEV_EST" hidden="1">"c375"</definedName>
    <definedName name="IQ_EBITDA_STDDEV_EST_CIQ" hidden="1">"c3627"</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FIEC" hidden="1">"c13029"</definedName>
    <definedName name="IQ_EBT_FIN" hidden="1">"c386"</definedName>
    <definedName name="IQ_EBT_FTE_FFIEC" hidden="1">"c13037"</definedName>
    <definedName name="IQ_EBT_INCL_MARGIN" hidden="1">"c387"</definedName>
    <definedName name="IQ_EBT_INS" hidden="1">"c388"</definedName>
    <definedName name="IQ_EBT_RE" hidden="1">"c6215"</definedName>
    <definedName name="IQ_EBT_REIT" hidden="1">"c389"</definedName>
    <definedName name="IQ_EBT_SBC_ACT_OR_EST_CIQ" hidden="1">"c4875"</definedName>
    <definedName name="IQ_EBT_SBC_GW_ACT_OR_EST_CIQ" hidden="1">"c4879"</definedName>
    <definedName name="IQ_EBT_SUBTOTAL_AP" hidden="1">"c8982"</definedName>
    <definedName name="IQ_EBT_UTI" hidden="1">"c390"</definedName>
    <definedName name="IQ_ECO_METRIC_6825_UNUSED" hidden="1">"c6825"</definedName>
    <definedName name="IQ_ECO_METRIC_6839_UNUSED" hidden="1">"c6839"</definedName>
    <definedName name="IQ_ECO_METRIC_6896_UNUSED" hidden="1">"c6896"</definedName>
    <definedName name="IQ_ECO_METRIC_6897_UNUSED" hidden="1">"c6897"</definedName>
    <definedName name="IQ_ECO_METRIC_6927" hidden="1">"c6927"</definedName>
    <definedName name="IQ_ECO_METRIC_6988_UNUSED" hidden="1">"c6988"</definedName>
    <definedName name="IQ_ECO_METRIC_7045_UNUSED" hidden="1">"c7045"</definedName>
    <definedName name="IQ_ECO_METRIC_7059_UNUSED" hidden="1">"c7059"</definedName>
    <definedName name="IQ_ECO_METRIC_7116_UNUSED" hidden="1">"c7116"</definedName>
    <definedName name="IQ_ECO_METRIC_7117_UNUSED" hidden="1">"c7117"</definedName>
    <definedName name="IQ_ECO_METRIC_7147" hidden="1">"c7147"</definedName>
    <definedName name="IQ_ECO_METRIC_7208_UNUSED" hidden="1">"c7208"</definedName>
    <definedName name="IQ_ECO_METRIC_7265_UNUSED" hidden="1">"c7265"</definedName>
    <definedName name="IQ_ECO_METRIC_7279_UNUSED" hidden="1">"c7279"</definedName>
    <definedName name="IQ_ECO_METRIC_7336_UNUSED" hidden="1">"c7336"</definedName>
    <definedName name="IQ_ECO_METRIC_7337_UNUSED" hidden="1">"c7337"</definedName>
    <definedName name="IQ_ECO_METRIC_7367" hidden="1">"c7367"</definedName>
    <definedName name="IQ_ECO_METRIC_7428_UNUSED" hidden="1">"c7428"</definedName>
    <definedName name="IQ_ECO_METRIC_7556_UNUSED" hidden="1">"c7556"</definedName>
    <definedName name="IQ_ECO_METRIC_7557_UNUSED" hidden="1">"c7557"</definedName>
    <definedName name="IQ_ECO_METRIC_7587" hidden="1">"c7587"</definedName>
    <definedName name="IQ_ECO_METRIC_7648_UNUSED" hidden="1">"c7648"</definedName>
    <definedName name="IQ_ECO_METRIC_7704" hidden="1">"c7704"</definedName>
    <definedName name="IQ_ECO_METRIC_7705_UNUSED" hidden="1">"c7705"</definedName>
    <definedName name="IQ_ECO_METRIC_7706" hidden="1">"c7706"</definedName>
    <definedName name="IQ_ECO_METRIC_7718" hidden="1">"c7718"</definedName>
    <definedName name="IQ_ECO_METRIC_7719_UNUSED" hidden="1">"c7719"</definedName>
    <definedName name="IQ_ECO_METRIC_7776_UNUSED" hidden="1">"c7776"</definedName>
    <definedName name="IQ_ECO_METRIC_7777_UNUSED" hidden="1">"c7777"</definedName>
    <definedName name="IQ_ECO_METRIC_7807" hidden="1">"c7807"</definedName>
    <definedName name="IQ_ECO_METRIC_7811" hidden="1">"c7811"</definedName>
    <definedName name="IQ_ECO_METRIC_7868_UNUSED" hidden="1">"c7868"</definedName>
    <definedName name="IQ_ECO_METRIC_7873" hidden="1">"c7873"</definedName>
    <definedName name="IQ_ECO_METRIC_7924" hidden="1">"c7924"</definedName>
    <definedName name="IQ_ECO_METRIC_7925_UNUSED" hidden="1">"c7925"</definedName>
    <definedName name="IQ_ECO_METRIC_7926" hidden="1">"c7926"</definedName>
    <definedName name="IQ_ECO_METRIC_7938" hidden="1">"c7938"</definedName>
    <definedName name="IQ_ECO_METRIC_7939_UNUSED" hidden="1">"c7939"</definedName>
    <definedName name="IQ_ECO_METRIC_7996_UNUSED" hidden="1">"c7996"</definedName>
    <definedName name="IQ_ECO_METRIC_7997_UNUSED" hidden="1">"c7997"</definedName>
    <definedName name="IQ_ECO_METRIC_8027" hidden="1">"c8027"</definedName>
    <definedName name="IQ_ECO_METRIC_8031" hidden="1">"c8031"</definedName>
    <definedName name="IQ_ECO_METRIC_8088_UNUSED" hidden="1">"c8088"</definedName>
    <definedName name="IQ_ECO_METRIC_8093" hidden="1">"c8093"</definedName>
    <definedName name="IQ_ECO_METRIC_8144" hidden="1">"c8144"</definedName>
    <definedName name="IQ_ECO_METRIC_8145_UNUSED" hidden="1">"c8145"</definedName>
    <definedName name="IQ_ECO_METRIC_8146" hidden="1">"c8146"</definedName>
    <definedName name="IQ_ECO_METRIC_8158" hidden="1">"c8158"</definedName>
    <definedName name="IQ_ECO_METRIC_8159_UNUSED" hidden="1">"c8159"</definedName>
    <definedName name="IQ_ECO_METRIC_8216_UNUSED" hidden="1">"c8216"</definedName>
    <definedName name="IQ_ECO_METRIC_8217_UNUSED" hidden="1">"c8217"</definedName>
    <definedName name="IQ_ECO_METRIC_8247" hidden="1">"c8247"</definedName>
    <definedName name="IQ_ECO_METRIC_8251" hidden="1">"c8251"</definedName>
    <definedName name="IQ_ECO_METRIC_8308_UNUSED" hidden="1">"c8308"</definedName>
    <definedName name="IQ_ECO_METRIC_8313" hidden="1">"c8313"</definedName>
    <definedName name="IQ_ECO_METRIC_8366" hidden="1">"c8366"</definedName>
    <definedName name="IQ_ECO_METRIC_8378" hidden="1">"c8378"</definedName>
    <definedName name="IQ_ECO_METRIC_8436_UNUSED" hidden="1">"c8436"</definedName>
    <definedName name="IQ_ECO_METRIC_8437_UNUSED" hidden="1">"c8437"</definedName>
    <definedName name="IQ_ECO_METRIC_8467" hidden="1">"c8467"</definedName>
    <definedName name="IQ_ECO_METRIC_8471" hidden="1">"c8471"</definedName>
    <definedName name="IQ_ECO_METRIC_8528_UNUSED" hidden="1">"c8528"</definedName>
    <definedName name="IQ_ECO_METRIC_8533" hidden="1">"c8533"</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MPLOYEES_FFIEC" hidden="1">"c13035"</definedName>
    <definedName name="IQ_ENTERPRISE_VALUE" hidden="1">"c1348"</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P" hidden="1">"c8880"</definedName>
    <definedName name="IQ_EPS_AP_ABS" hidden="1">"c8899"</definedName>
    <definedName name="IQ_EPS_EST" hidden="1">"c399"</definedName>
    <definedName name="IQ_EPS_EST_BOTTOM_UP_CIQ" hidden="1">"c12026"</definedName>
    <definedName name="IQ_EPS_EST_CIQ" hidden="1">"c4994"</definedName>
    <definedName name="IQ_EPS_GW_ACT_OR_EST" hidden="1">"c2223"</definedName>
    <definedName name="IQ_EPS_GW_ACT_OR_EST_CIQ" hidden="1">"c5066"</definedName>
    <definedName name="IQ_EPS_GW_EST" hidden="1">"c1737"</definedName>
    <definedName name="IQ_EPS_GW_EST_BOTTOM_UP_CIQ" hidden="1">"c12028"</definedName>
    <definedName name="IQ_EPS_GW_EST_CIQ" hidden="1">"c4723"</definedName>
    <definedName name="IQ_EPS_GW_HIGH_EST" hidden="1">"c1739"</definedName>
    <definedName name="IQ_EPS_GW_HIGH_EST_CIQ" hidden="1">"c4725"</definedName>
    <definedName name="IQ_EPS_GW_LOW_EST" hidden="1">"c1740"</definedName>
    <definedName name="IQ_EPS_GW_LOW_EST_CIQ" hidden="1">"c4726"</definedName>
    <definedName name="IQ_EPS_GW_MEDIAN_EST" hidden="1">"c1738"</definedName>
    <definedName name="IQ_EPS_GW_MEDIAN_EST_CIQ" hidden="1">"c4724"</definedName>
    <definedName name="IQ_EPS_GW_NUM_EST" hidden="1">"c1741"</definedName>
    <definedName name="IQ_EPS_GW_NUM_EST_CIQ" hidden="1">"c4727"</definedName>
    <definedName name="IQ_EPS_GW_STDDEV_EST" hidden="1">"c1742"</definedName>
    <definedName name="IQ_EPS_GW_STDDEV_EST_CIQ" hidden="1">"c4728"</definedName>
    <definedName name="IQ_EPS_HIGH_EST" hidden="1">"c400"</definedName>
    <definedName name="IQ_EPS_HIGH_EST_CIQ" hidden="1">"c4995"</definedName>
    <definedName name="IQ_EPS_LOW_EST" hidden="1">"c401"</definedName>
    <definedName name="IQ_EPS_LOW_EST_CIQ" hidden="1">"c4996"</definedName>
    <definedName name="IQ_EPS_MEDIAN_EST" hidden="1">"c1661"</definedName>
    <definedName name="IQ_EPS_MEDIAN_EST_CIQ" hidden="1">"c4997"</definedName>
    <definedName name="IQ_EPS_NAME_AP" hidden="1">"c8918"</definedName>
    <definedName name="IQ_EPS_NAME_AP_ABS" hidden="1">"c8937"</definedName>
    <definedName name="IQ_EPS_NORM" hidden="1">"c1902"</definedName>
    <definedName name="IQ_EPS_NORM_EST" hidden="1">"c2226"</definedName>
    <definedName name="IQ_EPS_NORM_EST_BOTTOM_UP_CIQ" hidden="1">"c12027"</definedName>
    <definedName name="IQ_EPS_NORM_EST_CIQ" hidden="1">"c4667"</definedName>
    <definedName name="IQ_EPS_NORM_HIGH_EST" hidden="1">"c2228"</definedName>
    <definedName name="IQ_EPS_NORM_HIGH_EST_CIQ" hidden="1">"c4669"</definedName>
    <definedName name="IQ_EPS_NORM_LOW_EST" hidden="1">"c2229"</definedName>
    <definedName name="IQ_EPS_NORM_LOW_EST_CIQ" hidden="1">"c4670"</definedName>
    <definedName name="IQ_EPS_NORM_MEDIAN_EST" hidden="1">"c2227"</definedName>
    <definedName name="IQ_EPS_NORM_MEDIAN_EST_CIQ" hidden="1">"c4668"</definedName>
    <definedName name="IQ_EPS_NORM_NUM_EST" hidden="1">"c2230"</definedName>
    <definedName name="IQ_EPS_NORM_NUM_EST_CIQ" hidden="1">"c4671"</definedName>
    <definedName name="IQ_EPS_NORM_STDDEV_EST" hidden="1">"c2231"</definedName>
    <definedName name="IQ_EPS_NORM_STDDEV_EST_CIQ" hidden="1">"c4672"</definedName>
    <definedName name="IQ_EPS_NUM_EST" hidden="1">"c402"</definedName>
    <definedName name="IQ_EPS_NUM_EST_CIQ" hidden="1">"c4992"</definedName>
    <definedName name="IQ_EPS_REPORT_ACT_OR_EST" hidden="1">"c2224"</definedName>
    <definedName name="IQ_EPS_REPORT_ACT_OR_EST_CIQ" hidden="1">"c5067"</definedName>
    <definedName name="IQ_EPS_REPORTED_EST" hidden="1">"c1744"</definedName>
    <definedName name="IQ_EPS_REPORTED_EST_BOTTOM_UP_CIQ" hidden="1">"c12029"</definedName>
    <definedName name="IQ_EPS_REPORTED_EST_CIQ" hidden="1">"c4730"</definedName>
    <definedName name="IQ_EPS_REPORTED_HIGH_EST" hidden="1">"c1746"</definedName>
    <definedName name="IQ_EPS_REPORTED_HIGH_EST_CIQ" hidden="1">"c4732"</definedName>
    <definedName name="IQ_EPS_REPORTED_LOW_EST" hidden="1">"c1747"</definedName>
    <definedName name="IQ_EPS_REPORTED_LOW_EST_CIQ" hidden="1">"c4733"</definedName>
    <definedName name="IQ_EPS_REPORTED_MEDIAN_EST" hidden="1">"c1745"</definedName>
    <definedName name="IQ_EPS_REPORTED_MEDIAN_EST_CIQ" hidden="1">"c4731"</definedName>
    <definedName name="IQ_EPS_REPORTED_NUM_EST" hidden="1">"c1748"</definedName>
    <definedName name="IQ_EPS_REPORTED_NUM_EST_CIQ" hidden="1">"c4734"</definedName>
    <definedName name="IQ_EPS_REPORTED_STDDEV_EST" hidden="1">"c1749"</definedName>
    <definedName name="IQ_EPS_REPORTED_STDDEV_EST_CIQ" hidden="1">"c4735"</definedName>
    <definedName name="IQ_EPS_SBC_ACT_OR_EST_CIQ" hidden="1">"c4901"</definedName>
    <definedName name="IQ_EPS_SBC_GW_ACT_OR_EST_CIQ" hidden="1">"c4905"</definedName>
    <definedName name="IQ_EPS_STDDEV_EST" hidden="1">"c403"</definedName>
    <definedName name="IQ_EPS_STDDEV_EST_CIQ" hidden="1">"c4993"</definedName>
    <definedName name="IQ_EQUITY_AFFIL" hidden="1">"c1451"</definedName>
    <definedName name="IQ_EQUITY_AP" hidden="1">"c8887"</definedName>
    <definedName name="IQ_EQUITY_AP_ABS" hidden="1">"c8906"</definedName>
    <definedName name="IQ_EQUITY_ASSETS_TOT_FFIEC" hidden="1">"c13436"</definedName>
    <definedName name="IQ_EQUITY_BEG_EXCL_FFIEC" hidden="1">"c12957"</definedName>
    <definedName name="IQ_EQUITY_BEG_FFIEC" hidden="1">"c12959"</definedName>
    <definedName name="IQ_EQUITY_CAPITAL_ASSETS_FDIC" hidden="1">"c6744"</definedName>
    <definedName name="IQ_EQUITY_CAPITAL_QUARTERLY_AVG_FFIEC" hidden="1">"c13092"</definedName>
    <definedName name="IQ_EQUITY_ENDING_FFIEC" hidden="1">"c12973"</definedName>
    <definedName name="IQ_EQUITY_FDIC" hidden="1">"c6353"</definedName>
    <definedName name="IQ_EQUITY_INDEX_EXPOSURE_FFIEC" hidden="1">"c13060"</definedName>
    <definedName name="IQ_EQUITY_METHOD" hidden="1">"c404"</definedName>
    <definedName name="IQ_EQUITY_NAME_AP" hidden="1">"c8925"</definedName>
    <definedName name="IQ_EQUITY_NAME_AP_ABS" hidden="1">"c8944"</definedName>
    <definedName name="IQ_EQUITY_SEC_FAIR_VALUE_FFIEC" hidden="1">"c12805"</definedName>
    <definedName name="IQ_EQUITY_SEC_INVEST_SECURITIES_FFIEC" hidden="1">"c13463"</definedName>
    <definedName name="IQ_EQUITY_SECURITIES_FDIC" hidden="1">"c6304"</definedName>
    <definedName name="IQ_EQUITY_SECURITIES_WITHOUT_FAIR_VALUES_FFIEC" hidden="1">"c12846"</definedName>
    <definedName name="IQ_EQUITY_SECURITY_EXPOSURES_FDIC" hidden="1">"c6664"</definedName>
    <definedName name="IQ_EQV_OVER_BV" hidden="1">"c1596"</definedName>
    <definedName name="IQ_EQV_OVER_LTM_PRETAX_INC" hidden="1">"c1390"</definedName>
    <definedName name="IQ_ESOP_DEBT" hidden="1">"c1597"</definedName>
    <definedName name="IQ_ESOP_DEBT_GUARANTEED_FFIEC" hidden="1">"c12971"</definedName>
    <definedName name="IQ_EST_ACT_BV_SHARE" hidden="1">"c3549"</definedName>
    <definedName name="IQ_EST_ACT_CAPEX" hidden="1">"c3546"</definedName>
    <definedName name="IQ_EST_ACT_CFPS" hidden="1">"c1673"</definedName>
    <definedName name="IQ_EST_ACT_DPS" hidden="1">"c1680"</definedName>
    <definedName name="IQ_EST_ACT_EBIT" hidden="1">"c1687"</definedName>
    <definedName name="IQ_EST_ACT_EBITDA" hidden="1">"c1664"</definedName>
    <definedName name="IQ_EST_ACT_EBITDA_CIQ" hidden="1">"c3667"</definedName>
    <definedName name="IQ_EST_ACT_EPS" hidden="1">"c1648"</definedName>
    <definedName name="IQ_EST_ACT_EPS_CIQ" hidden="1">"c4998"</definedName>
    <definedName name="IQ_EST_ACT_EPS_GW" hidden="1">"c1743"</definedName>
    <definedName name="IQ_EST_ACT_EPS_GW_CIQ" hidden="1">"c4729"</definedName>
    <definedName name="IQ_EST_ACT_EPS_NORM" hidden="1">"c2232"</definedName>
    <definedName name="IQ_EST_ACT_EPS_NORM_CIQ" hidden="1">"c4673"</definedName>
    <definedName name="IQ_EST_ACT_EPS_REPORTED" hidden="1">"c1750"</definedName>
    <definedName name="IQ_EST_ACT_EPS_REPORTED_CIQ" hidden="1">"c4736"</definedName>
    <definedName name="IQ_EST_ACT_FFO" hidden="1">"c1666"</definedName>
    <definedName name="IQ_EST_ACT_NAV" hidden="1">"c1757"</definedName>
    <definedName name="IQ_EST_ACT_NET_DEBT" hidden="1">"c3545"</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TURN_ASSETS" hidden="1">"c3547"</definedName>
    <definedName name="IQ_EST_ACT_RETURN_EQUITY" hidden="1">"c3548"</definedName>
    <definedName name="IQ_EST_ACT_REV" hidden="1">"c2113"</definedName>
    <definedName name="IQ_EST_ACT_REV_CIQ" hidden="1">"c3666"</definedName>
    <definedName name="IQ_EST_CAPEX_GROWTH_1YR" hidden="1">"c3588"</definedName>
    <definedName name="IQ_EST_CAPEX_GROWTH_2YR" hidden="1">"c3589"</definedName>
    <definedName name="IQ_EST_CAPEX_GROWTH_Q_1YR" hidden="1">"c3590"</definedName>
    <definedName name="IQ_EST_CAPEX_SEQ_GROWTH_Q" hidden="1">"c3591"</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CURRENCY_CIQ" hidden="1">"c4769"</definedName>
    <definedName name="IQ_EST_DATE" hidden="1">"c1634"</definedName>
    <definedName name="IQ_EST_DATE_CIQ" hidden="1">"c4770"</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DIFF_CIQ" hidden="1">"c3719"</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BITDA_SURPRISE_PERCENT_CIQ" hidden="1">"c3720"</definedName>
    <definedName name="IQ_EST_EPS_DIFF" hidden="1">"c1864"</definedName>
    <definedName name="IQ_EST_EPS_DIFF_CIQ" hidden="1">"c4999"</definedName>
    <definedName name="IQ_EST_EPS_GROWTH_1YR" hidden="1">"c1636"</definedName>
    <definedName name="IQ_EST_EPS_GROWTH_1YR_CIQ" hidden="1">"c3628"</definedName>
    <definedName name="IQ_EST_EPS_GROWTH_2YR" hidden="1">"c1637"</definedName>
    <definedName name="IQ_EST_EPS_GROWTH_5YR" hidden="1">"c1655"</definedName>
    <definedName name="IQ_EST_EPS_GROWTH_5YR_BOTTOM_UP_CIQ" hidden="1">"c12024"</definedName>
    <definedName name="IQ_EST_EPS_GROWTH_5YR_CIQ" hidden="1">"c3615"</definedName>
    <definedName name="IQ_EST_EPS_GROWTH_5YR_HIGH" hidden="1">"c1657"</definedName>
    <definedName name="IQ_EST_EPS_GROWTH_5YR_HIGH_CIQ" hidden="1">"c4663"</definedName>
    <definedName name="IQ_EST_EPS_GROWTH_5YR_LOW" hidden="1">"c1658"</definedName>
    <definedName name="IQ_EST_EPS_GROWTH_5YR_LOW_CIQ" hidden="1">"c4664"</definedName>
    <definedName name="IQ_EST_EPS_GROWTH_5YR_MEDIAN" hidden="1">"c1656"</definedName>
    <definedName name="IQ_EST_EPS_GROWTH_5YR_MEDIAN_CIQ" hidden="1">"c5480"</definedName>
    <definedName name="IQ_EST_EPS_GROWTH_5YR_NUM" hidden="1">"c1659"</definedName>
    <definedName name="IQ_EST_EPS_GROWTH_5YR_NUM_CIQ" hidden="1">"c4665"</definedName>
    <definedName name="IQ_EST_EPS_GROWTH_5YR_STDDEV" hidden="1">"c1660"</definedName>
    <definedName name="IQ_EST_EPS_GROWTH_5YR_STDDEV_CIQ" hidden="1">"c4666"</definedName>
    <definedName name="IQ_EST_EPS_GROWTH_Q_1YR" hidden="1">"c1641"</definedName>
    <definedName name="IQ_EST_EPS_GROWTH_Q_1YR_CIQ" hidden="1">"c4744"</definedName>
    <definedName name="IQ_EST_EPS_GW_DIFF" hidden="1">"c1891"</definedName>
    <definedName name="IQ_EST_EPS_GW_DIFF_CIQ" hidden="1">"c4761"</definedName>
    <definedName name="IQ_EST_EPS_GW_SURPRISE_PERCENT" hidden="1">"c1892"</definedName>
    <definedName name="IQ_EST_EPS_GW_SURPRISE_PERCENT_CIQ" hidden="1">"c4762"</definedName>
    <definedName name="IQ_EST_EPS_NORM_DIFF" hidden="1">"c2247"</definedName>
    <definedName name="IQ_EST_EPS_NORM_DIFF_CIQ" hidden="1">"c4745"</definedName>
    <definedName name="IQ_EST_EPS_NORM_SURPRISE_PERCENT" hidden="1">"c2248"</definedName>
    <definedName name="IQ_EST_EPS_NORM_SURPRISE_PERCENT_CIQ" hidden="1">"c4746"</definedName>
    <definedName name="IQ_EST_EPS_REPORT_DIFF" hidden="1">"c1893"</definedName>
    <definedName name="IQ_EST_EPS_REPORT_DIFF_CIQ" hidden="1">"c4763"</definedName>
    <definedName name="IQ_EST_EPS_REPORT_SURPRISE_PERCENT" hidden="1">"c1894"</definedName>
    <definedName name="IQ_EST_EPS_REPORT_SURPRISE_PERCENT_CIQ" hidden="1">"c4764"</definedName>
    <definedName name="IQ_EST_EPS_SEQ_GROWTH_Q" hidden="1">"c1764"</definedName>
    <definedName name="IQ_EST_EPS_SURPRISE_PERCENT" hidden="1">"c1635"</definedName>
    <definedName name="IQ_EST_EPS_SURPRISE_PERCENT_CIQ" hidden="1">"c5000"</definedName>
    <definedName name="IQ_EST_FAIR_VALUE_MORT_SERVICING_ASSETS_FFIEC" hidden="1">"c12956"</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FOOTNOTE" hidden="1">"c4540"</definedName>
    <definedName name="IQ_EST_FOOTNOTE_CIQ" hidden="1">"c12022"</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DIFF_CIQ" hidden="1">"c3717"</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ST_REV_SURPRISE_PERCENT_CIQ" hidden="1">"c3718"</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S_AP" hidden="1">"c8875"</definedName>
    <definedName name="IQ_EXPENSES_AP_ABS" hidden="1">"c8894"</definedName>
    <definedName name="IQ_EXPENSES_FIXED_ASSETS_FFIEC" hidden="1">"c13024"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 hidden="1">"c8401"</definedName>
    <definedName name="IQ_EXPORTS_APR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 hidden="1">"c8512"</definedName>
    <definedName name="IQ_EXPORTS_GOODS_REAL_SAAR_APR_UNUSED" hidden="1">"c7632"</definedName>
    <definedName name="IQ_EXPORTS_GOODS_REAL_SAAR_FC_UNUSED" hidden="1">"c7852"</definedName>
    <definedName name="IQ_EXPORTS_GOODS_REAL_SAAR_POP" hidden="1">"c11931"</definedName>
    <definedName name="IQ_EXPORTS_GOODS_REAL_SAAR_POP_FC_UNUSED" hidden="1">"c8072"</definedName>
    <definedName name="IQ_EXPORTS_GOODS_REAL_SAAR_POP_UNUSED" hidden="1">"c7192"</definedName>
    <definedName name="IQ_EXPORTS_GOODS_REAL_SAAR_UNUSED" hidden="1">"c6972"</definedName>
    <definedName name="IQ_EXPORTS_GOODS_REAL_SAAR_YOY" hidden="1">"c11932"</definedName>
    <definedName name="IQ_EXPORTS_GOODS_REAL_SAAR_YOY_FC_UNUSED" hidden="1">"c8292"</definedName>
    <definedName name="IQ_EXPORTS_GOODS_REAL_SAAR_YOY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 hidden="1">"c7961"</definedName>
    <definedName name="IQ_EXPORTS_POP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 hidden="1">"c8516"</definedName>
    <definedName name="IQ_EXPORTS_SERVICES_REAL_SAAR_APR_UNUSED" hidden="1">"c7636"</definedName>
    <definedName name="IQ_EXPORTS_SERVICES_REAL_SAAR_FC_UNUSED" hidden="1">"c7856"</definedName>
    <definedName name="IQ_EXPORTS_SERVICES_REAL_SAAR_POP" hidden="1">"c11935"</definedName>
    <definedName name="IQ_EXPORTS_SERVICES_REAL_SAAR_POP_FC_UNUSED" hidden="1">"c8076"</definedName>
    <definedName name="IQ_EXPORTS_SERVICES_REAL_SAAR_POP_UNUSED" hidden="1">"c7196"</definedName>
    <definedName name="IQ_EXPORTS_SERVICES_REAL_SAAR_UNUSED" hidden="1">"c6976"</definedName>
    <definedName name="IQ_EXPORTS_SERVICES_REAL_SAAR_YOY" hidden="1">"c11936"</definedName>
    <definedName name="IQ_EXPORTS_SERVICES_REAL_SAAR_YOY_FC_UNUSED" hidden="1">"c8296"</definedName>
    <definedName name="IQ_EXPORTS_SERVICES_REAL_SAAR_YOY_UNUSED" hidden="1">"c7416"</definedName>
    <definedName name="IQ_EXPORTS_SERVICES_REAL_YOY" hidden="1">"c7417"</definedName>
    <definedName name="IQ_EXPORTS_SERVICES_REAL_YOY_FC" hidden="1">"c8297"</definedName>
    <definedName name="IQ_EXPORTS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 hidden="1">"c8181"</definedName>
    <definedName name="IQ_EXPORTS_YOY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AVG_ASSETS_FFIEC" hidden="1">"c13369"</definedName>
    <definedName name="IQ_EXTRA_ITEMS" hidden="1">"c1459"</definedName>
    <definedName name="IQ_EXTRAORDINARY_GAINS_FDIC" hidden="1">"c6586"</definedName>
    <definedName name="IQ_EXTRAORDINARY_ITEMS_FFIEC" hidden="1">"c13033"</definedName>
    <definedName name="IQ_FAD" hidden="1">"c8757"</definedName>
    <definedName name="IQ_FAD_PAYOUT_RATIO" hidden="1">"c8872"</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DIC_DEPOSIT_INSURANCE_FFIEC" hidden="1">"c13053"</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S_PURCHASED_DOM_FFIEC" hidden="1">"c12856"</definedName>
    <definedName name="IQ_FED_FUNDS_PURCHASED_FDIC" hidden="1">"c6343"</definedName>
    <definedName name="IQ_FED_FUNDS_PURCHASED_QUARTERLY_AVG_FFIEC" hidden="1">"c13090"</definedName>
    <definedName name="IQ_FED_FUNDS_SOLD_DOM_FFIEC" hidden="1">"c12806"</definedName>
    <definedName name="IQ_FED_FUNDS_SOLD_FDIC" hidden="1">"c6307"</definedName>
    <definedName name="IQ_FED_FUNDS_SOLD_QUARTERLY_AVG_FFIEC" hidden="1">"c13080"</definedName>
    <definedName name="IQ_FEDFUNDS_SOLD" hidden="1">"c2256"</definedName>
    <definedName name="IQ_FEES_COMMISSIONS_BROKERAGE_FFIEC" hidden="1">"c13005"</definedName>
    <definedName name="IQ_FFO" hidden="1">"c1574"</definedName>
    <definedName name="IQ_FFO_ACT_OR_EST" hidden="1">"c2216"</definedName>
    <definedName name="IQ_FFO_ADJ_ACT_OR_EST_CIQ" hidden="1">"c4960"</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PAYOUT_RATIO" hidden="1">"c3492"</definedName>
    <definedName name="IQ_FFO_PER_SHARE_BASIC" hidden="1">"c8867"</definedName>
    <definedName name="IQ_FFO_PER_SHARE_DILUTED" hidden="1">"c8868"</definedName>
    <definedName name="IQ_FFO_SHARE_ACT_OR_EST_CIQ" hidden="1">"c4971"</definedName>
    <definedName name="IQ_FFO_STDDEV_EST" hidden="1">"c422"</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DUCIARY_INCOME_OPERATING_INC_FFIEC" hidden="1">"c13383"</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ASH_EQUIV" hidden="1">"c6289"</definedName>
    <definedName name="IQ_FIN_DIV_DEBT_CURRENT" hidden="1">"c429"</definedName>
    <definedName name="IQ_FIN_DIV_DEBT_LT" hidden="1">"c430"</definedName>
    <definedName name="IQ_FIN_DIV_DEBT_TOTAL" hidden="1">"c5656"</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REV" hidden="1">"c437"</definedName>
    <definedName name="IQ_FIN_DIV_ST_DEBT_TOTAL" hidden="1">"c5527"</definedName>
    <definedName name="IQ_FIN_DIV_ST_INVEST" hidden="1">"c6288"</definedName>
    <definedName name="IQ_FINANCIAL_LOC_FOREIGN_GUARANTEES_FFIEC" hidden="1">"c13249"</definedName>
    <definedName name="IQ_FINANCIAL_SERVICING_ASSETS_FAIR_VALUE_TOT_FFIEC" hidden="1">"c13212"</definedName>
    <definedName name="IQ_FINANCIAL_SERVICING_ASSETS_LEVEL_1_FFIEC" hidden="1">"c13220"</definedName>
    <definedName name="IQ_FINANCIAL_SERVICING_ASSETS_LEVEL_2_FFIEC" hidden="1">"c13228"</definedName>
    <definedName name="IQ_FINANCIAL_SERVICING_ASSETS_LEVEL_3_FFIEC" hidden="1">"c13236"</definedName>
    <definedName name="IQ_FINANCIAL_SERVICING_LIAB_FAIR_VALUE_TOT_FFIEC" hidden="1">"c13215"</definedName>
    <definedName name="IQ_FINANCIAL_SERVICING_LIAB_LEVEL_1_FFIEC" hidden="1">"c13223"</definedName>
    <definedName name="IQ_FINANCIAL_SERVICING_LIAB_LEVEL_2_FFIEC" hidden="1">"c13231"</definedName>
    <definedName name="IQ_FINANCIAL_SERVICING_LIAB_LEVEL_3_FFIEC" hidden="1">"c13239"</definedName>
    <definedName name="IQ_FINANCING_CASH" hidden="1">"c1405"</definedName>
    <definedName name="IQ_FINANCING_CASH_SUPPL" hidden="1">"c1406"</definedName>
    <definedName name="IQ_FINANCING_OBLIG_CURRENT" hidden="1">"c11753"</definedName>
    <definedName name="IQ_FINANCING_OBLIG_NON_CURRENT" hidden="1">"c11754"</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Y" hidden="1">"c441"</definedName>
    <definedName name="IQ_FISCAL_Y_EST" hidden="1">"c6795"</definedName>
    <definedName name="IQ_FISCAL_Y_EST_CIQ" hidden="1">"c6807"</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COME_LIST" hidden="1">"c13504"</definedName>
    <definedName name="IQ_FIXED_INVEST_APR_FC_UNUSED" hidden="1">"c8410"</definedName>
    <definedName name="IQ_FIXED_INVEST_APR_UNUSED" hidden="1">"c7530"</definedName>
    <definedName name="IQ_FIXED_INVEST_FC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 hidden="1">"c7970"</definedName>
    <definedName name="IQ_FIXED_INVEST_POP_UNUSED" hidden="1">"c7090"</definedName>
    <definedName name="IQ_FIXED_INVEST_REAL_APR_FC_UNUSED" hidden="1">"c8518"</definedName>
    <definedName name="IQ_FIXED_INVEST_REAL_APR_UNUSED" hidden="1">"c7638"</definedName>
    <definedName name="IQ_FIXED_INVEST_REAL_FC_UNUSED" hidden="1">"c7858"</definedName>
    <definedName name="IQ_FIXED_INVEST_REAL_POP_FC_UNUSED" hidden="1">"c8078"</definedName>
    <definedName name="IQ_FIXED_INVEST_REAL_POP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 hidden="1">"c8298"</definedName>
    <definedName name="IQ_FIXED_INVEST_REAL_YOY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 hidden="1">"c8190"</definedName>
    <definedName name="IQ_FIXED_INVEST_YOY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DUE_30_89_FFIEC" hidden="1">"c13269"</definedName>
    <definedName name="IQ_FOREIGN_BANKS_DUE_90_FFIEC" hidden="1">"c13295"</definedName>
    <definedName name="IQ_FOREIGN_BANKS_LOAN_CHARG_OFFS_FDIC" hidden="1">"c6645"</definedName>
    <definedName name="IQ_FOREIGN_BANKS_NET_CHARGE_OFFS_FDIC" hidden="1">"c6647"</definedName>
    <definedName name="IQ_FOREIGN_BANKS_NON_ACCRUAL_FFIEC" hidden="1">"c13321"</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ASSETS_TOT_FFIEC" hidden="1">"c13445"</definedName>
    <definedName name="IQ_FOREIGN_DEPOSITS_NONTRANSACTION_ACCOUNTS_FDIC" hidden="1">"c6549"</definedName>
    <definedName name="IQ_FOREIGN_DEPOSITS_TOT_FFIEC" hidden="1">"c13486"</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L_REC_FFIEC" hidden="1">"c12892"</definedName>
    <definedName name="IQ_FOREIGN_LOANS" hidden="1">"c448"</definedName>
    <definedName name="IQ_FOREIGN_LOANS_LEASES_FOREIGN_FFIEC" hidden="1">"c13478"</definedName>
    <definedName name="IQ_FQ" hidden="1">500</definedName>
    <definedName name="IQ_FUEL" hidden="1">"c449"</definedName>
    <definedName name="IQ_FULL_TIME" hidden="1">"c450"</definedName>
    <definedName name="IQ_FULLY_INSURED_DEPOSITS_FDIC" hidden="1">"c6487"</definedName>
    <definedName name="IQ_FUND_FEE_INC_NON_INT_INC_FFIEC" hidden="1">"c13493"</definedName>
    <definedName name="IQ_FUNDING_DEPENDENCE_FFIEC" hidden="1">"c13336"</definedName>
    <definedName name="IQ_FUNDING_DEPENDENCE_ST_FFIEC" hidden="1">"c13337"</definedName>
    <definedName name="IQ_FUNDS_PURCHASED_ASSETS_TOT_FFIEC" hidden="1">"c13446"</definedName>
    <definedName name="IQ_FUTURES_FORWARD_CONTRACTS_NOTIONAL_AMOUNT_FDIC" hidden="1">"c6518"</definedName>
    <definedName name="IQ_FUTURES_FORWARD_CONTRACTS_RATE_RISK_FDIC" hidden="1">"c6508"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X_CONTRACTS_FDIC" hidden="1">"c6517"</definedName>
    <definedName name="IQ_FX_CONTRACTS_FFIEC" hidden="1">"c13125"</definedName>
    <definedName name="IQ_FX_CONTRACTS_SPOT_FDIC" hidden="1">"c6356"</definedName>
    <definedName name="IQ_FX_EXPOSURE_FFIEC" hidden="1">"c13059"</definedName>
    <definedName name="IQ_FY" hidden="1">1000</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CREDIT_DERIVATIVES_FFIEC" hidden="1">"c13066"</definedName>
    <definedName name="IQ_GAIN_CREDIT_DERIVATIVES_NON_TRADING_FFIEC" hidden="1">"c13067"</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AIN_SALE_LOANS_FDIC" hidden="1">"c6673"</definedName>
    <definedName name="IQ_GAIN_SALE_RE_FDIC" hidden="1">"c6674"</definedName>
    <definedName name="IQ_GAINS_AFS_AVG_ASSETS_FFIEC" hidden="1">"c13364"</definedName>
    <definedName name="IQ_GAINS_ASSETS_TOT_FFIEC" hidden="1">"c13073"</definedName>
    <definedName name="IQ_GAINS_AVAIL_SALE_EQUITY_SEC_T2_FFIEC" hidden="1">"c13147"</definedName>
    <definedName name="IQ_GAINS_AVAIL_SALE_SEC_T1_FFIEC" hidden="1">"c13131"</definedName>
    <definedName name="IQ_GAINS_CASH_FLOW_HEDGES_T1_FFIEC" hidden="1">"c13133"</definedName>
    <definedName name="IQ_GAINS_HTM_AVG_ASSETS_FFIEC" hidden="1">"c13363"</definedName>
    <definedName name="IQ_GAINS_INSTRUMENT_SPECIFIC_CREDIT_RISK_LIAB_FFIEC" hidden="1">"c13076"</definedName>
    <definedName name="IQ_GAINS_INSTRUMENT_SPECIFIC_RISK_FFIEC" hidden="1">"c13074"</definedName>
    <definedName name="IQ_GAINS_INSURANCE_ACTIVITIES_FFIEC" hidden="1">"c13072"</definedName>
    <definedName name="IQ_GAINS_LIABILITIES_FFIEC" hidden="1">"c13075"</definedName>
    <definedName name="IQ_GAINS_SALE_ASSETS_FDIC" hidden="1">"c6675"</definedName>
    <definedName name="IQ_GAINS_SALE_LOANS_LEASES_FFIEC" hidden="1">"c13013"</definedName>
    <definedName name="IQ_GAINS_SALE_OTHER_ASSETS_FFIEC" hidden="1">"c13015"</definedName>
    <definedName name="IQ_GAINS_SALE_OTHER_RE_OWNED_FFIEC" hidden="1">"c13014"</definedName>
    <definedName name="IQ_GAINS_SECURITIZATION_OPERATING_INC_FFIEC" hidden="1">"c13391"</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FFIEC" hidden="1">"c12836"</definedName>
    <definedName name="IQ_GOODWILL_IMPAIRMENT_FDIC" hidden="1">"c6678"</definedName>
    <definedName name="IQ_GOODWILL_IMPAIRMENT_FFIEC" hidden="1">"c13025"</definedName>
    <definedName name="IQ_GOODWILL_INTAN_FDIC" hidden="1">"c6333"</definedName>
    <definedName name="IQ_GOODWILL_NET" hidden="1">"c1380"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LOSSES_AVG_LOANS_FFIEC" hidden="1">"c13475"</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EXP_CASINO" hidden="1">"c8733"</definedName>
    <definedName name="IQ_HG_EXP_DEVELOPMENT" hidden="1">"c8738"</definedName>
    <definedName name="IQ_HG_EXP_ENTERTAINMENT" hidden="1">"c8736"</definedName>
    <definedName name="IQ_HG_EXP_FOOD_BEV" hidden="1">"c8734"</definedName>
    <definedName name="IQ_HG_EXP_FRANCHISE_MANAGEMENT" hidden="1">"c8744"</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INCENTIVE_MANAGEMENT_FEES" hidden="1">"c8727"</definedName>
    <definedName name="IQ_HG_REV_MANAGEMENT_FEES" hidden="1">"c8718"</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PROM_COSTS" hidden="1">"c8745"</definedName>
    <definedName name="IQ_HG_ROOMS_BEG" hidden="1">"c8600"</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"c8643"</definedName>
    <definedName name="IQ_HG_TABLE_GAMES_MANAGED" hidden="1">"c8644"</definedName>
    <definedName name="IQ_HG_TABLE_GAMES_OWNED" hidden="1">"c8642"</definedName>
    <definedName name="IQ_HG_TABLE_GAM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LOW_CLOSEPRICE_DATE" hidden="1">"c1204"</definedName>
    <definedName name="IQ_HIGH_TARGET_PRICE" hidden="1">"c1651"</definedName>
    <definedName name="IQ_HIGH_TARGET_PRICE_CIQ" hidden="1">"c4659"</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 hidden="1">"c8422"</definedName>
    <definedName name="IQ_HOUSING_COMPLETIONS_SINGLE_FAM_APR_UNUSED" hidden="1">"c7542"</definedName>
    <definedName name="IQ_HOUSING_COMPLETIONS_SINGLE_FAM_FC_UNUSED" hidden="1">"c7762"</definedName>
    <definedName name="IQ_HOUSING_COMPLETIONS_SINGLE_FAM_POP_FC_UNUSED" hidden="1">"c7982"</definedName>
    <definedName name="IQ_HOUSING_COMPLETIONS_SINGLE_FAM_POP_UNUSED" hidden="1">"c7102"</definedName>
    <definedName name="IQ_HOUSING_COMPLETIONS_SINGLE_FAM_UNUSED" hidden="1">"c6882"</definedName>
    <definedName name="IQ_HOUSING_COMPLETIONS_SINGLE_FAM_YOY_FC_UNUSED" hidden="1">"c8202"</definedName>
    <definedName name="IQ_HOUSING_COMPLETIONS_SINGLE_FAM_YOY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HTM_INVEST_SECURITIES_FFIEC" hidden="1">"c13455"</definedName>
    <definedName name="IQ_HTM_SECURITIES_TIER_1_FFIEC" hidden="1">"c13342"</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IR_OIL" hidden="1">"c547"</definedName>
    <definedName name="IQ_IMPAIRMENT_GW" hidden="1">"c548"</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 hidden="1">"c8523"</definedName>
    <definedName name="IQ_IMPORTS_GOODS_REAL_SAAR_APR_UNUSED" hidden="1">"c7643"</definedName>
    <definedName name="IQ_IMPORTS_GOODS_REAL_SAAR_FC_UNUSED" hidden="1">"c7863"</definedName>
    <definedName name="IQ_IMPORTS_GOODS_REAL_SAAR_POP_FC_UNUSED" hidden="1">"c8083"</definedName>
    <definedName name="IQ_IMPORTS_GOODS_REAL_SAAR_POP_UNUSED" hidden="1">"c7203"</definedName>
    <definedName name="IQ_IMPORTS_GOODS_REAL_SAAR_UNUSED" hidden="1">"c6983"</definedName>
    <definedName name="IQ_IMPORTS_GOODS_REAL_SAAR_YOY_FC_UNUSED" hidden="1">"c8303"</definedName>
    <definedName name="IQ_IMPORTS_GOODS_REAL_SAAR_YOY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 hidden="1">"c8429"</definedName>
    <definedName name="IQ_IMPORTS_GOODS_SERVICES_APR_UNUSED" hidden="1">"c7549"</definedName>
    <definedName name="IQ_IMPORTS_GOODS_SERVICES_FC_UNUSED" hidden="1">"c7769"</definedName>
    <definedName name="IQ_IMPORTS_GOODS_SERVICES_POP_FC_UNUSED" hidden="1">"c7989"</definedName>
    <definedName name="IQ_IMPORTS_GOODS_SERVICES_POP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 hidden="1">"c8524"</definedName>
    <definedName name="IQ_IMPORTS_GOODS_SERVICES_REAL_SAAR_APR_UNUSED" hidden="1">"c7644"</definedName>
    <definedName name="IQ_IMPORTS_GOODS_SERVICES_REAL_SAAR_FC_UNUSED" hidden="1">"c7864"</definedName>
    <definedName name="IQ_IMPORTS_GOODS_SERVICES_REAL_SAAR_POP" hidden="1">"c11959"</definedName>
    <definedName name="IQ_IMPORTS_GOODS_SERVICES_REAL_SAAR_POP_FC_UNUSED" hidden="1">"c8084"</definedName>
    <definedName name="IQ_IMPORTS_GOODS_SERVICES_REAL_SAAR_POP_UNUSED" hidden="1">"c7204"</definedName>
    <definedName name="IQ_IMPORTS_GOODS_SERVICES_REAL_SAAR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 hidden="1">"c8304"</definedName>
    <definedName name="IQ_IMPORTS_GOODS_SERVICES_REAL_SAAR_YOY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 hidden="1">"c8209"</definedName>
    <definedName name="IQ_IMPORTS_GOODS_SERVICES_YOY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DOM_LOANS_FFIEC" hidden="1">"c12975"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CHECKS_FFIEC" hidden="1">"c13040"</definedName>
    <definedName name="IQ_INCOME_EARNED_FDIC" hidden="1">"c6359"</definedName>
    <definedName name="IQ_INCOME_FIDUCIARY_ACTIVITIES_FFIEC" hidden="1">"c13002"</definedName>
    <definedName name="IQ_INCOME_LEASE_FINANCING_REC_FFIEC" hidden="1">"c12980"</definedName>
    <definedName name="IQ_INCOME_LOANS_LEASES_TAX_EXEMPT_FFIEC" hidden="1">"c13038"</definedName>
    <definedName name="IQ_INCOME_OTHER_INSURANCE_ACTIVITIES_FFIEC" hidden="1">"c13009"</definedName>
    <definedName name="IQ_INCOME_SALE_MUTUAL_FUNDS_DOM_FFIEC" hidden="1">"c13069"</definedName>
    <definedName name="IQ_INCOME_SECURITIES_TAX_EXEMPT_FFIEC" hidden="1">"c13039"</definedName>
    <definedName name="IQ_INCOME_TAXES_FDIC" hidden="1">"c6582"</definedName>
    <definedName name="IQ_INCOME_TAXES_FFIEC" hidden="1">"c13030"</definedName>
    <definedName name="IQ_INCREASE_INT_INCOME_FFIEC" hidden="1">"c13063"</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S_CHARGE_OFFS_FDIC" hidden="1">"c6599"</definedName>
    <definedName name="IQ_INDIVIDUALS_GROSS_LOANS_FFIEC" hidden="1">"c13411"</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IVIDUALS_RISK_BASED_FFIEC" hidden="1">"c13432"</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_DEPOSITS" hidden="1">"c89"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REINSURANCE_UNDERWRITING_INCOME_FFIEC" hidden="1">"c13008"</definedName>
    <definedName name="IQ_INSURANCE_REV_OPERATING_INC_FFIEC" hidden="1">"c13387"</definedName>
    <definedName name="IQ_INSURANCE_UNDERWRITING_INCOME_FDIC" hidden="1">"c6671"</definedName>
    <definedName name="IQ_INT_BEARING_DEPOSITS" hidden="1">"c1166"</definedName>
    <definedName name="IQ_INT_BEARING_FUNDS_AVG_ASSETS_FFIEC" hidden="1">"c13355"</definedName>
    <definedName name="IQ_INT_BEARING_LIABILITIES_REPRICE_ASSETS_TOT_FFIEC" hidden="1">"c13452"</definedName>
    <definedName name="IQ_INT_BORROW" hidden="1">"c583"</definedName>
    <definedName name="IQ_INT_DEMAND_NOTES_FDIC" hidden="1">"c6567"</definedName>
    <definedName name="IQ_INT_DEPOSITS" hidden="1">"c584"</definedName>
    <definedName name="IQ_INT_DEPOSITS_DOM_FFIEC" hidden="1">"c12852"</definedName>
    <definedName name="IQ_INT_DEPOSITS_DOM_QUARTERLY_AVG_FFIEC" hidden="1">"c13088"</definedName>
    <definedName name="IQ_INT_DEPOSITS_FOREIGN_FFIEC" hidden="1">"c12855"</definedName>
    <definedName name="IQ_INT_DEPOSITS_FOREIGN_QUARTERLY_AVG_FFIEC" hidden="1">"c13089"</definedName>
    <definedName name="IQ_INT_DIV_INC" hidden="1">"c585"</definedName>
    <definedName name="IQ_INT_DIV_INC_MBS_FFIEC" hidden="1">"c12984"</definedName>
    <definedName name="IQ_INT_DIV_INC_SECURITIES_FFIEC" hidden="1">"c12982"</definedName>
    <definedName name="IQ_INT_DIV_INC_SECURITIES_OTHER_FFIEC" hidden="1">"c12985"</definedName>
    <definedName name="IQ_INT_DIV_INC_TREASURY_SECURITIES_FFIEC" hidden="1">"c12983"</definedName>
    <definedName name="IQ_INT_DOMESTIC_DEPOSITS_FDIC" hidden="1">"c6564"</definedName>
    <definedName name="IQ_INT_EXP_AVG_ASSETS_FFIEC" hidden="1">"c13357"</definedName>
    <definedName name="IQ_INT_EXP_BR" hidden="1">"c586"</definedName>
    <definedName name="IQ_INT_EXP_COVERAGE" hidden="1">"c587"</definedName>
    <definedName name="IQ_INT_EXP_EARNING_ASSETS_FFIEC" hidden="1">"c13376"</definedName>
    <definedName name="IQ_INT_EXP_FED_FUNDS_PURCHASED_FFIEC" hidden="1">"c12996"</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FED_FUNDS_FDIC" hidden="1">"c6566"</definedName>
    <definedName name="IQ_INT_FEE_INC_LOANS_1_4_DOM_FFIEC" hidden="1">"c12976"</definedName>
    <definedName name="IQ_INT_FEE_INC_LOANS_DOM_FFIEC" hidden="1">"c13335"</definedName>
    <definedName name="IQ_INT_FEE_INC_LOANS_FOREIGN_FFIEC" hidden="1">"c12979"</definedName>
    <definedName name="IQ_INT_FEE_INC_LOANS_OTHER_DOM_FFIEC" hidden="1">"c12978"</definedName>
    <definedName name="IQ_INT_FEE_INC_SECURED_RE_DOM_FFIEC" hidden="1">"c12977"</definedName>
    <definedName name="IQ_INT_FEE_INCOME_FFIEC" hidden="1">"c12974"</definedName>
    <definedName name="IQ_INT_FOREIGN_DEPOSITS_FDIC" hidden="1">"c6565"</definedName>
    <definedName name="IQ_INT_INC_AVG_ASSETS_FFIEC" hidden="1">"c13356"</definedName>
    <definedName name="IQ_INT_INC_BR" hidden="1">"c593"</definedName>
    <definedName name="IQ_INT_INC_DEPOSITORY_INST_FDIC" hidden="1">"c6558"</definedName>
    <definedName name="IQ_INT_INC_DOM_LOANS_FDIC" hidden="1">"c6555"</definedName>
    <definedName name="IQ_INT_INC_DUE_DEPOSITORY_INSTITUTIONS_FFIEC" hidden="1">"c12981"</definedName>
    <definedName name="IQ_INT_INC_EARNING_ASSETS_FFIEC" hidden="1">"c13375"</definedName>
    <definedName name="IQ_INT_INC_FED_FUNDS_FDIC" hidden="1">"c6561"</definedName>
    <definedName name="IQ_INT_INC_FED_FUNDS_SOLD_FFIEC" hidden="1">"c12987"</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E_AVG_ASSETS_FFIEC" hidden="1">"c13358"</definedName>
    <definedName name="IQ_INT_INC_TE_EARNING_ASSETS_FFIEC" hidden="1">"c13377"</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TRADING_ASSETS_FFIEC" hidden="1">"c12986"</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ON_DEPOSITS_DOM_FFIEC" hidden="1">"c12991"</definedName>
    <definedName name="IQ_INT_ON_DEPOSITS_FFIEC" hidden="1">"c12990"</definedName>
    <definedName name="IQ_INT_ON_DEPOSITS_FOREIGN_FFIEC" hidden="1">"c12995"</definedName>
    <definedName name="IQ_INT_RATE_EXPOSURE_FFIEC" hidden="1">"c13058"</definedName>
    <definedName name="IQ_INT_RATE_SPREAD" hidden="1">"c604"</definedName>
    <definedName name="IQ_INT_SUB_NOTES_FDIC" hidden="1">"c6568"</definedName>
    <definedName name="IQ_INT_SUB_NOTES_FFIEC" hidden="1">"c12998"</definedName>
    <definedName name="IQ_INT_TIME_DEPOSITS_LESS_THAN_100K_DOM_FFIEC" hidden="1">"c12993"</definedName>
    <definedName name="IQ_INT_TIME_DEPOSITS_MORE_THAN_100K_DOM_FFIEC" hidden="1">"c12992"</definedName>
    <definedName name="IQ_INT_TRADING_LIABILITIES_FFIEC" hidden="1">"c12997"</definedName>
    <definedName name="IQ_INTANGIBLES_NET" hidden="1">"c1407"</definedName>
    <definedName name="IQ_INTEREST_BEARING_BALANCES_FDIC" hidden="1">"c6371"</definedName>
    <definedName name="IQ_INTEREST_BEARING_CASH_FOREIGN_FFIEC" hidden="1">"c12776"</definedName>
    <definedName name="IQ_INTEREST_BEARING_CASH_US_FFIEC" hidden="1">"c12775"</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IES_ASSETS_TOT_FFIEC" hidden="1">"c13440"</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_UNCONSOLIDATED_SUBS_FFIEC" hidden="1">"c12834"</definedName>
    <definedName name="IQ_INVESTMENT_BANKING_BROKERAGE_FEES_FFIEC" hidden="1">"c13627"</definedName>
    <definedName name="IQ_INVESTMENT_BANKING_FEES_COMMISSIONS_FFIEC" hidden="1">"c13006"</definedName>
    <definedName name="IQ_INVESTMENT_BANKING_OTHER_FEES_FDIC" hidden="1">"c6666"</definedName>
    <definedName name="IQ_IPRD" hidden="1">"c644"</definedName>
    <definedName name="IQ_IRA_KEOGH_ACCOUNTS_FDIC" hidden="1">"c6496"</definedName>
    <definedName name="IQ_ISIN" hidden="1">"c12041"</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 hidden="1">"c8443"</definedName>
    <definedName name="IQ_ISM_SERVICES_APR_UNUSED" hidden="1">"c7563"</definedName>
    <definedName name="IQ_ISM_SERVICES_FC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 hidden="1">"c8003"</definedName>
    <definedName name="IQ_ISM_SERVICES_POP_UNUSED" hidden="1">"c7123"</definedName>
    <definedName name="IQ_ISM_SERVICES_UNUSED" hidden="1">"c6903"</definedName>
    <definedName name="IQ_ISM_SERVICES_YOY_FC_UNUSED" hidden="1">"c8223"</definedName>
    <definedName name="IQ_ISM_SERVICES_YOY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ASE_FIN_RECEIVABLES_NON_US_CHARGE_OFFS_FFIEC" hidden="1">"c13631"</definedName>
    <definedName name="IQ_LEASE_FIN_RECEIVABLES_NON_US_RECOV_FFIEC" hidden="1">"c13635"</definedName>
    <definedName name="IQ_LEASE_FIN_RECEIVABLES_US_CHARGE_OFFS_FFIEC" hidden="1">"c13630"</definedName>
    <definedName name="IQ_LEASE_FIN_RECEIVABLES_US_RECOV_FFIEC" hidden="1">"c13634"</definedName>
    <definedName name="IQ_LEASE_FINANCING_REC_DUE_30_89_FFIEC" hidden="1">"c13276"</definedName>
    <definedName name="IQ_LEASE_FINANCING_REC_DUE_90_FFIEC" hidden="1">"c13302"</definedName>
    <definedName name="IQ_LEASE_FINANCING_REC_NON_ACCRUAL_FFIEC" hidden="1">"c13328"</definedName>
    <definedName name="IQ_LEASE_FINANCING_RECEIVABLES_CHARGE_OFFS_FDIC" hidden="1">"c6602"</definedName>
    <definedName name="IQ_LEASE_FINANCING_RECEIVABLES_DOM_FFIEC" hidden="1">"c12915"</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ASE_RECEIVABLES_FOREIGN_FFIEC" hidden="1">"c13483"</definedName>
    <definedName name="IQ_LEASES_INDIVIDUALS_CHARGE_OFFS_FFIEC" hidden="1">"c13184"</definedName>
    <definedName name="IQ_LEASES_INDIVIDUALS_RECOV_FFIEC" hidden="1">"c13206"</definedName>
    <definedName name="IQ_LEASES_PERSONAL_EXP_DUE_30_89_FFIEC" hidden="1">"c13277"</definedName>
    <definedName name="IQ_LEASES_PERSONAL_EXP_DUE_90_FFIEC" hidden="1">"c13303"</definedName>
    <definedName name="IQ_LEASES_PERSONAL_EXP_NON_ACCRUAL_FFIEC" hidden="1">"c13329"</definedName>
    <definedName name="IQ_LEGAL_FEES_FFIEC" hidden="1">"c13052"</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ABILITY_ACCEPTANCES_OUT_FFIEC" hidden="1">"c12866"</definedName>
    <definedName name="IQ_LIABILITY_SHORT_POSITIONS_DOM_FFIEC" hidden="1">"c12941"</definedName>
    <definedName name="IQ_LICENSED_POPS" hidden="1">"c2123"</definedName>
    <definedName name="IQ_LIFE_EARNED" hidden="1">"c2739"</definedName>
    <definedName name="IQ_LIFE_INSURANCE_ASSETS_FDIC" hidden="1">"c6372"</definedName>
    <definedName name="IQ_LIFE_INSURANCE_ASSETS_FFIEC" hidden="1">"c12847"</definedName>
    <definedName name="IQ_LIFOR" hidden="1">"c655"</definedName>
    <definedName name="IQ_LIQUID_ASSETS_ASSETS_TOT_FFIEC" hidden="1">"c13439"</definedName>
    <definedName name="IQ_LIQUID_ASSETS_NONCORE_FUNDING_FFIEC" hidden="1">"c13339"</definedName>
    <definedName name="IQ_LL" hidden="1">"c656"</definedName>
    <definedName name="IQ_LOAN_ALLOW_GROSS_LOANS_FFIEC" hidden="1">"c13415"</definedName>
    <definedName name="IQ_LOAN_ALLOWANCE_GROSS_LOSSES_FFIEC" hidden="1">"c13352"</definedName>
    <definedName name="IQ_LOAN_ALLOWANCE_NET_LOANS_FFIEC" hidden="1">"c13472"</definedName>
    <definedName name="IQ_LOAN_ALLOWANCE_NONACCRUAL_ASSETS_FFIEC" hidden="1">"c13473"</definedName>
    <definedName name="IQ_LOAN_ALLOWANCE_PAST_DUE_NONACCRUAL_FFIEC" hidden="1">"c13474"</definedName>
    <definedName name="IQ_LOAN_COMMITMENTS_FAIR_VALUE_TOT_FFIEC" hidden="1">"c13216"</definedName>
    <definedName name="IQ_LOAN_COMMITMENTS_LEVEL_1_FFIEC" hidden="1">"c13224"</definedName>
    <definedName name="IQ_LOAN_COMMITMENTS_LEVEL_2_FFIEC" hidden="1">"c13232"</definedName>
    <definedName name="IQ_LOAN_COMMITMENTS_LEVEL_3_FFIEC" hidden="1">"c13240"</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CURRENT_LOANS_FDIC" hidden="1">"c6740"</definedName>
    <definedName name="IQ_LOAN_LOSSES_AVERAGE_LOANS_FFIEC" hidden="1">"c13350"</definedName>
    <definedName name="IQ_LOAN_LOSSES_FDIC" hidden="1">"c6580"</definedName>
    <definedName name="IQ_LOAN_SERVICE_REV" hidden="1">"c658"</definedName>
    <definedName name="IQ_LOANS_AGRICULTURAL_PROD_LL_REC_FFIEC" hidden="1">"c12886"</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_US_LL_REC_FFIEC" hidden="1">"c12884"</definedName>
    <definedName name="IQ_LOANS_DEPOSITORY_INSTITUTIONS_FDIC" hidden="1">"c6382"</definedName>
    <definedName name="IQ_LOANS_DOM_QUARTERLY_AVG_FFIEC" hidden="1">"c13084"</definedName>
    <definedName name="IQ_LOANS_FARMERS_CHARGE_OFFS_FFIEC" hidden="1">"c13177"</definedName>
    <definedName name="IQ_LOANS_FARMERS_RECOV_FFIEC" hidden="1">"c13199"</definedName>
    <definedName name="IQ_LOANS_FINANCE_AGRICULTURAL_DUE_30_89_FFIEC" hidden="1">"c13270"</definedName>
    <definedName name="IQ_LOANS_FINANCE_AGRICULTURAL_DUE_90_FFIEC" hidden="1">"c13296"</definedName>
    <definedName name="IQ_LOANS_FINANCE_AGRICULTURAL_NON_ACCRUAL_FFIEC" hidden="1">"c13322"</definedName>
    <definedName name="IQ_LOANS_FINANCE_AGRICULTURAL_PROD_LL_REC_DOM_FFIEC" hidden="1">"c12909"</definedName>
    <definedName name="IQ_LOANS_FOR_SALE" hidden="1">"c666"</definedName>
    <definedName name="IQ_LOANS_FOREIGN_GOV_CHARGE_OFFS_FFIEC" hidden="1">"c13182"</definedName>
    <definedName name="IQ_LOANS_FOREIGN_GOV_DUE_30_89_FFIEC" hidden="1">"c13274"</definedName>
    <definedName name="IQ_LOANS_FOREIGN_GOV_DUE_90_FFIEC" hidden="1">"c13300"</definedName>
    <definedName name="IQ_LOANS_FOREIGN_GOV_LL_REC_DOM_FFIEC" hidden="1">"c12912"</definedName>
    <definedName name="IQ_LOANS_FOREIGN_GOV_NON_ACCRUAL_FFIEC" hidden="1">"c13326"</definedName>
    <definedName name="IQ_LOANS_FOREIGN_GOV_RECOV_FFIEC" hidden="1">"c13204"</definedName>
    <definedName name="IQ_LOANS_FOREIGN_INST_CHARGE_OFFS_FFIEC" hidden="1">"c13176"</definedName>
    <definedName name="IQ_LOANS_FOREIGN_INST_RECOV_FFIEC" hidden="1">"c13198"</definedName>
    <definedName name="IQ_LOANS_FOREIGN_LL_REC_FFIEC" hidden="1">"c12885"</definedName>
    <definedName name="IQ_LOANS_GOV_GUARANTEED_DUE_30_89_FFIEC" hidden="1">"c13281"</definedName>
    <definedName name="IQ_LOANS_GOV_GUARANTEED_DUE_90_FFIEC" hidden="1">"c13307"</definedName>
    <definedName name="IQ_LOANS_GOV_GUARANTEED_EXCL_GNMA_DUE_30_89_FFIEC" hidden="1">"c13282"</definedName>
    <definedName name="IQ_LOANS_GOV_GUARANTEED_EXCL_GNMA_DUE_90_FFIEC" hidden="1">"c13308"</definedName>
    <definedName name="IQ_LOANS_GOV_GUARANTEED_EXCL_GNMA_NON_ACCRUAL_FFIEC" hidden="1">"c13333"</definedName>
    <definedName name="IQ_LOANS_GOV_GUARANTEED_NON_ACCRUAL_FFIEC" hidden="1">"c13332"</definedName>
    <definedName name="IQ_LOANS_HELD_FOREIGN_FDIC" hidden="1">"c6315"</definedName>
    <definedName name="IQ_LOANS_INDIVIDUALS_FOREIGN_FFIEC" hidden="1">"c13480"</definedName>
    <definedName name="IQ_LOANS_LEASES_ASSETS_TOT_FFIEC" hidden="1">"c13437"</definedName>
    <definedName name="IQ_LOANS_LEASES_FAIR_VALUE_TOT_FFIEC" hidden="1">"c13209"</definedName>
    <definedName name="IQ_LOANS_LEASES_FOREIGN_FDIC" hidden="1">"c6383"</definedName>
    <definedName name="IQ_LOANS_LEASES_GROSS_FDIC" hidden="1">"c6323"</definedName>
    <definedName name="IQ_LOANS_LEASES_GROSS_FOREIGN_FDIC" hidden="1">"c6384"</definedName>
    <definedName name="IQ_LOANS_LEASES_HELD_SALE_FFIEC" hidden="1">"c12808"</definedName>
    <definedName name="IQ_LOANS_LEASES_LEVEL_1_FFIEC" hidden="1">"c13217"</definedName>
    <definedName name="IQ_LOANS_LEASES_LEVEL_2_FFIEC" hidden="1">"c13225"</definedName>
    <definedName name="IQ_LOANS_LEASES_LEVEL_3_FFIEC" hidden="1">"c13233"</definedName>
    <definedName name="IQ_LOANS_LEASES_NET_FDIC" hidden="1">"c6327"</definedName>
    <definedName name="IQ_LOANS_LEASES_NET_UNEARNED_FDIC" hidden="1">"c6325"</definedName>
    <definedName name="IQ_LOANS_LEASES_NET_UNEARNED_INC_ALLOWANCE_FFIEC" hidden="1">"c12811"</definedName>
    <definedName name="IQ_LOANS_LEASES_NET_UNEARNED_INCOME_FFIEC" hidden="1">"c12809"</definedName>
    <definedName name="IQ_LOANS_LEASES_QUARTERLY_AVG_FFIEC" hidden="1">"c13081"</definedName>
    <definedName name="IQ_LOANS_LOC_ASSETS_TOT_FFIEC" hidden="1">"c13441"</definedName>
    <definedName name="IQ_LOANS_NOT_SECURED_RE_FDIC" hidden="1">"c6381"</definedName>
    <definedName name="IQ_LOANS_PAST_DUE" hidden="1">"c667"</definedName>
    <definedName name="IQ_LOANS_PURCHASING_CARRYING_SECURITIES_LL_REC_DOM_FFIEC" hidden="1">"c12913"</definedName>
    <definedName name="IQ_LOANS_RECEIV_CURRENT" hidden="1">"c668"</definedName>
    <definedName name="IQ_LOANS_RECEIV_LT" hidden="1">"c669"</definedName>
    <definedName name="IQ_LOANS_RECEIV_LT_UTI" hidden="1">"c670"</definedName>
    <definedName name="IQ_LOANS_SEC_RE_FOREIGN_CHARGE_OFFS_FFIEC" hidden="1">"c13174"</definedName>
    <definedName name="IQ_LOANS_SEC_RE_FOREIGN_RECOV_FFIEC" hidden="1">"c13196"</definedName>
    <definedName name="IQ_LOANS_SECURED_1_4_DOM_QUARTERLY_AVG_FFIEC" hidden="1">"c13082"</definedName>
    <definedName name="IQ_LOANS_SECURED_BY_RE_CHARGE_OFFS_FDIC" hidden="1">"c6588"</definedName>
    <definedName name="IQ_LOANS_SECURED_BY_RE_RECOVERIES_FDIC" hidden="1">"c6607"</definedName>
    <definedName name="IQ_LOANS_SECURED_CONSTRUCTION_TRADING_DOM_FFIEC" hidden="1">"c12925"</definedName>
    <definedName name="IQ_LOANS_SECURED_FARMLAND_TRADING_DOM_FFIEC" hidden="1">"c12926"</definedName>
    <definedName name="IQ_LOANS_SECURED_NON_US_FDIC" hidden="1">"c6380"</definedName>
    <definedName name="IQ_LOANS_SECURED_RE_DOM_QUARTERLY_AVG_FFIEC" hidden="1">"c13083"</definedName>
    <definedName name="IQ_LOANS_SECURED_RE_FFIEC" hidden="1">"c12820"</definedName>
    <definedName name="IQ_LOANS_SECURED_RE_LL_REC_FFIEC" hidden="1">"c12883"</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ANS_US_INST_CHARGE_OFFS_FFIEC" hidden="1">"c13175"</definedName>
    <definedName name="IQ_LOANS_US_INST_RECOV_FFIEC" hidden="1">"c13197"</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AVAIL_SALE_EQUITY_SEC_T1_FFIEC" hidden="1">"c13132"</definedName>
    <definedName name="IQ_LOSS_LOSS_EXP" hidden="1">"c672"</definedName>
    <definedName name="IQ_LOSS_TO_NET_EARNED" hidden="1">"c2751"</definedName>
    <definedName name="IQ_LOW_TARGET_PRICE" hidden="1">"c1652"</definedName>
    <definedName name="IQ_LOW_TARGET_PRICE_CIQ" hidden="1">"c4660"</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MATURING_1YR_INT_SENSITIVITY_FFIEC" hidden="1">"c13097"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REPRICE_ASSETS_TOT_FFIEC" hidden="1">"c13453"</definedName>
    <definedName name="IQ_LT_DEBT_REPRICING_WITHIN_1_YR_INT_SENSITIVITY_FFIEC" hidden="1">"c13095"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_CIQ" hidden="1">"c4987"</definedName>
    <definedName name="IQ_MAINT_REPAIR" hidden="1">"c2087"</definedName>
    <definedName name="IQ_MAKE_WHOLE_END_DATE" hidden="1">"c2493"</definedName>
    <definedName name="IQ_MAKE_WHOLE_SPREAD" hidden="1">"c2494"</definedName>
    <definedName name="IQ_MAKE_WHOLE_START_DATE" hidden="1">"c2492"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BS_INVEST_SECURITIES_FFIEC" hidden="1">"c13460"</definedName>
    <definedName name="IQ_MBS_OTHER_ISSUED_FNMA_OTHERS_AVAIL_SALE_FFIEC" hidden="1">"c12799"</definedName>
    <definedName name="IQ_MBS_OTHER_ISSUED_FNMA_OTHERS_FFIEC" hidden="1">"c12785"</definedName>
    <definedName name="IQ_MBS_PASS_THROUGH_FNMA_AVAIL_SALE_FFIEC" hidden="1">"c12797"</definedName>
    <definedName name="IQ_MBS_PASS_THROUGH_FNMA_FFIEC" hidden="1">"c12783"</definedName>
    <definedName name="IQ_MBS_PASS_THROUGH_GNMA_AVAIL_SALE_FFIEC" hidden="1">"c12796"</definedName>
    <definedName name="IQ_MBS_PASS_THROUGH_GNMA_FFIEC" hidden="1">"c12782"</definedName>
    <definedName name="IQ_MBS_PASS_THROUGH_ISSUED_FNMA_GNMA_TRADING_DOM_FFIEC" hidden="1">"c12921"</definedName>
    <definedName name="IQ_MBS_PASS_THROUGH_OTHER_AVAIL_SALE_FFIEC" hidden="1">"c12798"</definedName>
    <definedName name="IQ_MBS_PASS_THROUGH_OTHER_FFIEC" hidden="1">"c12784"</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DAYS_CLAIMS_PAYABLE" hidden="1">"c9937"</definedName>
    <definedName name="IQ_MC_DAYS_CLAIMS_PAYABLE_EXCL_CAPITATION" hidden="1">"c9938"</definedName>
    <definedName name="IQ_MC_MEDICAL_COSTS_PMPM" hidden="1">"c9925"</definedName>
    <definedName name="IQ_MC_PARENT_CASH" hidden="1">"c9942"</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TATUTORY_SURPLUS" hidden="1">"c2772"</definedName>
    <definedName name="IQ_MC_TOTAL_COVERED_LIVES" hidden="1">"c9919"</definedName>
    <definedName name="IQ_MC_TOTAL_MEMBERSHIP" hidden="1">"c9922"</definedName>
    <definedName name="IQ_MC_TOTAL_MEMBERSHIP_CAPITATION" hidden="1">"c9923"</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 hidden="1">"c8460"</definedName>
    <definedName name="IQ_MEDIAN_NEW_HOME_SALES_APR_UNUSED" hidden="1">"c7580"</definedName>
    <definedName name="IQ_MEDIAN_NEW_HOME_SALES_FC_UNUSED" hidden="1">"c7800"</definedName>
    <definedName name="IQ_MEDIAN_NEW_HOME_SALES_POP_FC_UNUSED" hidden="1">"c8020"</definedName>
    <definedName name="IQ_MEDIAN_NEW_HOME_SALES_POP_UNUSED" hidden="1">"c7140"</definedName>
    <definedName name="IQ_MEDIAN_NEW_HOME_SALES_UNUSED" hidden="1">"c6920"</definedName>
    <definedName name="IQ_MEDIAN_NEW_HOME_SALES_YOY_FC_UNUSED" hidden="1">"c8240"</definedName>
    <definedName name="IQ_MEDIAN_NEW_HOME_SALES_YOY_UNUSED" hidden="1">"c7360"</definedName>
    <definedName name="IQ_MEDIAN_TARGET_PRICE" hidden="1">"c1650"</definedName>
    <definedName name="IQ_MEDIAN_TARGET_PRICE_CIQ" hidden="1">"c4658"</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NORITY_INT_AVG_ASSETS_FFIEC" hidden="1">"c13367"</definedName>
    <definedName name="IQ_MINORITY_INT_BS_FFIEC" hidden="1">"c12874"</definedName>
    <definedName name="IQ_MINORITY_INT_FFIEC" hidden="1">"c13031"</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ONEY_MARKET_ACCOUNTS_COMMERCIAL_BANK_SUBS_FFIEC" hidden="1">"c12947"</definedName>
    <definedName name="IQ_MONEY_MARKET_ACCOUNTS_OTHER_INSTITUTIONS_FFIEC" hidden="1">"c12952"</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ASSETS_FFIEC" hidden="1">"c12838"</definedName>
    <definedName name="IQ_MORTGAGE_SERVICING_FDIC" hidden="1">"c6335"</definedName>
    <definedName name="IQ_MULTI_RES_PROPERTIES_TRADING_DOM_FFIEC" hidden="1">"c12930"</definedName>
    <definedName name="IQ_MULTIFAMILY_LOANS_GROSS_LOANS_FFIEC" hidden="1">"c13404"</definedName>
    <definedName name="IQ_MULTIFAMILY_LOANS_RISK_BASED_FFIEC" hidden="1">"c13425"</definedName>
    <definedName name="IQ_MULTIFAMILY_RESIDENTIAL_LOANS_FDIC" hidden="1">"c6311"</definedName>
    <definedName name="IQ_MUNICIPAL_INVEST_SECURITIES_FFIEC" hidden="1">"c13459"</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GATIVE_FAIR_VALUE_DERIVATIVES_BENEFICIARY_FFIEC" hidden="1">"c13124"</definedName>
    <definedName name="IQ_NEGATIVE_FAIR_VALUE_DERIVATIVES_GUARANTOR_FFIEC" hidden="1">"c13117"</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EBITDA" hidden="1">"c750"</definedName>
    <definedName name="IQ_NET_DEBT_EBITDA_CAPEX" hidden="1">"c2949"</definedName>
    <definedName name="IQ_NET_DEBT_EST" hidden="1">"c3517"</definedName>
    <definedName name="IQ_NET_DEBT_HIGH_EST" hidden="1">"c3518"</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MEDIAN_EST" hidden="1">"c3520"</definedName>
    <definedName name="IQ_NET_DEBT_NUM_EST" hidden="1">"c3515"</definedName>
    <definedName name="IQ_NET_DEBT_STDDEV_EST" hidden="1">"c3516"</definedName>
    <definedName name="IQ_NET_EARNED" hidden="1">"c2734"</definedName>
    <definedName name="IQ_NET_FUNDS_PURCHASED_ASSETS_TOT_FFIEC" hidden="1">"c13448"</definedName>
    <definedName name="IQ_NET_INC" hidden="1">"c1394"</definedName>
    <definedName name="IQ_NET_INC_BEFORE" hidden="1">"c1368"</definedName>
    <definedName name="IQ_NET_INC_CF" hidden="1">"c1397"</definedName>
    <definedName name="IQ_NET_INC_MARGIN" hidden="1">"c1398"</definedName>
    <definedName name="IQ_NET_INCOME_FDIC" hidden="1">"c6587"</definedName>
    <definedName name="IQ_NET_INCOME_LH_FFIEC" hidden="1">"c13110"</definedName>
    <definedName name="IQ_NET_INCOME_PC_FFIEC" hidden="1">"c13103"</definedName>
    <definedName name="IQ_NET_INCOME_SHE_FFIEC" hidden="1">"c12960"</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INCOME_FFIEC" hidden="1">"c13001"</definedName>
    <definedName name="IQ_NET_INT_INCOME_FTE_FFIEC" hidden="1">"c13036"</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CORE_DEPOSITS_FFIEC" hidden="1">"c13341"</definedName>
    <definedName name="IQ_NET_LOANS_DEPOSITS_FFIEC" hidden="1">"c13340"</definedName>
    <definedName name="IQ_NET_LOANS_EQUITY_FFIEC" hidden="1">"c13347"</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AVG_ASSETS_FFIEC" hidden="1">"c13370"</definedName>
    <definedName name="IQ_NI_BEFORE_CAPITALIZED" hidden="1">"c792"</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EST" hidden="1">"c1716"</definedName>
    <definedName name="IQ_NI_FFIEC" hidden="1">"c13034"</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_CIQ" hidden="1">"c5012"</definedName>
    <definedName name="IQ_NI_SBC_GW_ACT_OR_EST_CIQ" hidden="1">"c5016"</definedName>
    <definedName name="IQ_NI_SFAS" hidden="1">"c795"</definedName>
    <definedName name="IQ_NI_STDDEV_EST" hidden="1">"c1721"</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_ALLOW_RECEIVABLES_FFIEC" hidden="1">"c13353"</definedName>
    <definedName name="IQ_NON_ACCRUAL_LOANS" hidden="1">"c796"</definedName>
    <definedName name="IQ_NON_CASH" hidden="1">"c1399"</definedName>
    <definedName name="IQ_NON_CASH_ITEMS" hidden="1">"c797"</definedName>
    <definedName name="IQ_NON_FARM_NONRES_PROPERTIES_TRADING_DOM_FFIEC" hidden="1">"c12931"</definedName>
    <definedName name="IQ_NON_INS_EXP" hidden="1">"c798"</definedName>
    <definedName name="IQ_NON_INS_REV" hidden="1">"c799"</definedName>
    <definedName name="IQ_NON_INT_BAL_OTHER_INSTITUTIONS_FFIEC" hidden="1">"c12950"</definedName>
    <definedName name="IQ_NON_INT_BEAR_CD" hidden="1">"c11750"</definedName>
    <definedName name="IQ_NON_INT_BEARING_DEPOSITS" hidden="1">"c800"</definedName>
    <definedName name="IQ_NON_INT_DEPOSITS_DOM_FFIEC" hidden="1">"c12851"</definedName>
    <definedName name="IQ_NON_INT_DEPOSITS_FOREIGN_FFIEC" hidden="1">"c12854"</definedName>
    <definedName name="IQ_NON_INT_EXP" hidden="1">"c801"</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EXPENSE_FFIEC" hidden="1">"c13028"</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AVG_ASSETS_FFIEC" hidden="1">"c13359"</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_INC_OPERATING_INC_FFIEC" hidden="1">"c13382"</definedName>
    <definedName name="IQ_NON_INT_INCOME_FFIEC" hidden="1">"c13017"</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_LEASE_FIN_REC_FFIEC" hidden="1">"c13625"</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INCOME_AMORT_CLOSED_END_LOANS_FFIEC" hidden="1">"c13078"</definedName>
    <definedName name="IQ_NONCASH_PENSION_EXP" hidden="1">"c3000"</definedName>
    <definedName name="IQ_NONCORE_ASSETS_TOT_FFIEC" hidden="1">"c13443"</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NONRES_GROSS_LOANS_FFIEC" hidden="1">"c13405"</definedName>
    <definedName name="IQ_NONFARM_NONRES_LL_REC_DOM_FFIEC" hidden="1">"c13626"</definedName>
    <definedName name="IQ_NONFARM_NONRES_RISK_BASED_FFIEC" hidden="1">"c13426"</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CASH_FFIEC" hidden="1">"c12774"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QUALIFYING_PREFERRED_T1_FFIEC" hidden="1">"c13134"</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 hidden="1">"c8468"</definedName>
    <definedName name="IQ_NONRES_FIXED_INVEST_PRIV_APR_UNUSED" hidden="1">"c7588"</definedName>
    <definedName name="IQ_NONRES_FIXED_INVEST_PRIV_FC_UNUSED" hidden="1">"c7808"</definedName>
    <definedName name="IQ_NONRES_FIXED_INVEST_PRIV_POP_FC_UNUSED" hidden="1">"c8028"</definedName>
    <definedName name="IQ_NONRES_FIXED_INVEST_PRIV_POP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 hidden="1">"c8248"</definedName>
    <definedName name="IQ_NONRES_FIXED_INVEST_PRIV_YOY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DING_SECURITIES_FAIR_VALUE_TOT_FFIEC" hidden="1">"c13211"</definedName>
    <definedName name="IQ_NONTRADING_SECURITIES_LEVEL_1_FFIEC" hidden="1">"c13219"</definedName>
    <definedName name="IQ_NONTRADING_SECURITIES_LEVEL_2_FFIEC" hidden="1">"c13227"</definedName>
    <definedName name="IQ_NONTRADING_SECURITIES_LEVEL_3_FFIEC" hidden="1">"c13235"</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AMT_DERIVATIVES_BENEFICIARY_FFIEC" hidden="1">"c13118"</definedName>
    <definedName name="IQ_NOTIONAL_AMT_DERIVATIVES_GUARANTOR_FFIEC" hidden="1">"c13111"</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OW_ATS_ACCOUNTS_COMMERCIAL_BANK_SUBS_FFIEC" hidden="1">"c12946"</definedName>
    <definedName name="IQ_NOW_ATS_ACCOUNTS_OTHER_INSTITUTIONS_FFIEC" hidden="1">"c12951"</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ANCY_CONSOL" hidden="1">"c8840"</definedName>
    <definedName name="IQ_OCCUPANCY_EXP_AVG_ASSETS_FFIEC" hidden="1">"c13372"</definedName>
    <definedName name="IQ_OCCUPANCY_EXP_OPERATING_INC_FFIEC" hidden="1">"c13380"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"c12732"</definedName>
    <definedName name="IQ_OG_DAILY_PRDUCTION_GROWTH_GAS_EQUIVALENT" hidden="1">"c12733"</definedName>
    <definedName name="IQ_OG_DAILY_PRDUCTION_GROWTH_NGL" hidden="1">"c12734"</definedName>
    <definedName name="IQ_OG_DAILY_PRDUCTION_GROWTH_OIL" hidden="1">"c12735"</definedName>
    <definedName name="IQ_OG_DAILY_PRDUCTION_GROWTH_OIL_EQUIVALENT" hidden="1">"c12736"</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TOTAL_WELLS_DRILLED" hidden="1">"c10096"</definedName>
    <definedName name="IQ_OG_GROSS_OPERATED_WELLS" hidden="1">"c10092"</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"c12737"</definedName>
    <definedName name="IQ_OG_PRDUCTION_GROWTH_GAS_EQUIVALENT" hidden="1">"c12738"</definedName>
    <definedName name="IQ_OG_PRDUCTION_GROWTH_NGL" hidden="1">"c12739"</definedName>
    <definedName name="IQ_OG_PRDUCTION_GROWTH_OIL" hidden="1">"c12740"</definedName>
    <definedName name="IQ_OG_PRDUCTION_GROWTH_OIL_EQUIVALENT" hidden="1">"c12741"</definedName>
    <definedName name="IQ_OG_PRDUCTION_GROWTH_TOAL" hidden="1">"c12742"</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OIL_PRODUCT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ACT_OR_EST" hidden="1">"c2220"</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 hidden="1">"c6240"</definedName>
    <definedName name="IQ_OPER_INC_REIT" hidden="1">"c853"</definedName>
    <definedName name="IQ_OPER_INC_STDDEV_EST" hidden="1">"c1693"</definedName>
    <definedName name="IQ_OPER_INC_UTI" hidden="1">"c854"</definedName>
    <definedName name="IQ_OPERATING_EXP_AVG_ASSETS_FFIEC" hidden="1">"c13373"</definedName>
    <definedName name="IQ_OPERATING_INC_AVG_ASSETS_FFIEC" hidden="1">"c13368"</definedName>
    <definedName name="IQ_OPERATING_INC_TE_AVG_ASSETS_FFIEC" hidden="1">"c13360"</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FIEC" hidden="1">"c12831"</definedName>
    <definedName name="IQ_OREO_FOREIGN_FDIC" hidden="1">"c6460"</definedName>
    <definedName name="IQ_OREO_MULTI_FAMILY_RESIDENTIAL_FDIC" hidden="1">"c6455"</definedName>
    <definedName name="IQ_OREO_OTHER_FFIEC" hidden="1">"c12833"</definedName>
    <definedName name="IQ_OTHER_ADDITIONS_T1_FFIEC" hidden="1">"c13142"</definedName>
    <definedName name="IQ_OTHER_ADDITIONS_T2_FFIEC" hidden="1">"c13148"</definedName>
    <definedName name="IQ_OTHER_ADJUST_GROSS_LOANS" hidden="1">"c859"</definedName>
    <definedName name="IQ_OTHER_ADJUSTMENTS_COVERED" hidden="1">"c9961"</definedName>
    <definedName name="IQ_OTHER_ADJUSTMENTS_FFIEC" hidden="1">"c12972"</definedName>
    <definedName name="IQ_OTHER_ADJUSTMENTS_GROUP" hidden="1">"c9947"</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FIEC" hidden="1">"c12848"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TOTAL_FFIEC" hidden="1">"c12841"</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BORROWED_MONEY_FFIEC" hidden="1">"c12862"</definedName>
    <definedName name="IQ_OTHER_BORROWED_MONEY_LT_FFIEC" hidden="1">"c12865"</definedName>
    <definedName name="IQ_OTHER_BORROWED_MONEY_ST_FFIEC" hidden="1">"c12864"</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OMPREHENSIVE_INCOME_FFIEC" hidden="1">"c12970"</definedName>
    <definedName name="IQ_OTHER_CONSTRUCTION_GROSS_LOANS_FFIEC" hidden="1">"c13403"</definedName>
    <definedName name="IQ_OTHER_CONSTRUCTION_LOANS_DUE_30_89_FFIEC" hidden="1">"c13258"</definedName>
    <definedName name="IQ_OTHER_CONSTRUCTION_LOANS_DUE_90_FFIEC" hidden="1">"c13286"</definedName>
    <definedName name="IQ_OTHER_CONSTRUCTION_LOANS_NON_ACCRUAL_FFIEC" hidden="1">"c13312"</definedName>
    <definedName name="IQ_OTHER_CONSTRUCTION_LOANS_UNUSED_FFIEC" hidden="1">"c13245"</definedName>
    <definedName name="IQ_OTHER_CONSTRUCTION_RISK_BASED_FFIEC" hidden="1">"c13424"</definedName>
    <definedName name="IQ_OTHER_CONSUMER_LL_REC_FFIEC" hidden="1">"c12891"</definedName>
    <definedName name="IQ_OTHER_CONSUMER_LOANS_FFIEC" hidden="1">"c12824"</definedName>
    <definedName name="IQ_OTHER_CONSUMER_LOANS_TRADING_DOM_FFIEC" hidden="1">"c12935"</definedName>
    <definedName name="IQ_OTHER_CURRENT_ASSETS" hidden="1">"c1403"</definedName>
    <definedName name="IQ_OTHER_CURRENT_LIAB" hidden="1">"c1404"</definedName>
    <definedName name="IQ_OTHER_DEBT" hidden="1">"c2507"</definedName>
    <definedName name="IQ_OTHER_DEBT_PCT" hidden="1">"c2508"</definedName>
    <definedName name="IQ_OTHER_DEBT_SEC_DOM_AVAIL_SALE_FFIEC" hidden="1">"c12803"</definedName>
    <definedName name="IQ_OTHER_DEBT_SEC_FOREIGN_AVAIL_SALE_FFIEC" hidden="1">"c12804"</definedName>
    <definedName name="IQ_OTHER_DEBT_SEC_INVEST_SECURITIES_FFIEC" hidden="1">"c13462"</definedName>
    <definedName name="IQ_OTHER_DEBT_SEC_TRADING_DOM_FFIEC" hidden="1">"c12924"</definedName>
    <definedName name="IQ_OTHER_DEBT_SEC_TRADING_FFIEC" hidden="1">"c12819"</definedName>
    <definedName name="IQ_OTHER_DEBT_SECURITIES_DOM_FFIEC" hidden="1">"c12789"</definedName>
    <definedName name="IQ_OTHER_DEBT_SECURITIES_FOREIGN_FFIEC" hidden="1">"c12790"</definedName>
    <definedName name="IQ_OTHER_DEDUCTIONS_LEVERAGE_RATIO_FFIEC" hidden="1">"c13158"</definedName>
    <definedName name="IQ_OTHER_DEP" hidden="1">"c885"</definedName>
    <definedName name="IQ_OTHER_DEPOSITORY_INSTITUTIONS_LOANS_FDIC" hidden="1">"c6436"</definedName>
    <definedName name="IQ_OTHER_DEPOSITORY_INSTITUTIONS_TOTAL_LOANS_FOREIGN_FDIC" hidden="1">"c6442"</definedName>
    <definedName name="IQ_OTHER_DEPOSITS_FFIEC" hidden="1">"c12994"</definedName>
    <definedName name="IQ_OTHER_DERIVATIVES_BENEFICIARY_FFIEC" hidden="1">"c13122"</definedName>
    <definedName name="IQ_OTHER_DERIVATIVES_GUARANTOR_FFIEC" hidden="1">"c13115"</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CAPITAL_COMPS_FFIEC" hidden="1">"c12880"</definedName>
    <definedName name="IQ_OTHER_EQUITY_FFIEC" hidden="1">"c12879"</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EXP_OPERATING_INC_FFIEC" hidden="1">"c13381"</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FOREIGN_LOANS_FOREIGN_FFIEC" hidden="1">"c13482"</definedName>
    <definedName name="IQ_OTHER_INSURANCE_FEES_FDIC" hidden="1">"c6672"</definedName>
    <definedName name="IQ_OTHER_INSURANCE_PREMIUMS_FFIEC" hidden="1">"c13071"</definedName>
    <definedName name="IQ_OTHER_INT_EXPENSE_FFIEC" hidden="1">"c12999"</definedName>
    <definedName name="IQ_OTHER_INT_INCOME_FFIEC" hidden="1">"c12988"</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ASSETS_FFIEC" hidden="1">"c12837"</definedName>
    <definedName name="IQ_OTHER_INTANGIBLE_ASSETS_TOT_FFIEC" hidden="1">"c12840"</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EASES_DUE_30_89_FFIEC" hidden="1">"c13278"</definedName>
    <definedName name="IQ_OTHER_LEASES_DUE_90_FFIEC" hidden="1">"c13304"</definedName>
    <definedName name="IQ_OTHER_LEASES_LL_REC_FFIEC" hidden="1">"c12896"</definedName>
    <definedName name="IQ_OTHER_LEASES_NON_ACCRUAL_FFIEC" hidden="1">"c13330"</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IABILITIES_FFIEC" hidden="1">"c12872"</definedName>
    <definedName name="IQ_OTHER_LIABILITIES_TOTAL_FFIEC" hidden="1">"c12869"</definedName>
    <definedName name="IQ_OTHER_LL_REC_FFIEC" hidden="1">"c12894"</definedName>
    <definedName name="IQ_OTHER_LOANS" hidden="1">"c945"</definedName>
    <definedName name="IQ_OTHER_LOANS_CHARGE_OFFS_FDIC" hidden="1">"c6601"</definedName>
    <definedName name="IQ_OTHER_LOANS_DUE_30_89_FFIEC" hidden="1">"c13275"</definedName>
    <definedName name="IQ_OTHER_LOANS_DUE_90_FFIEC" hidden="1">"c13301"</definedName>
    <definedName name="IQ_OTHER_LOANS_FFIEC" hidden="1">"c12825"</definedName>
    <definedName name="IQ_OTHER_LOANS_FOREIGN_FDIC" hidden="1">"c6446"</definedName>
    <definedName name="IQ_OTHER_LOANS_GROSS_LOANS_FFIEC" hidden="1">"c13414"</definedName>
    <definedName name="IQ_OTHER_LOANS_INDIVIDUALS_CHARGE_OFFS_FFIEC" hidden="1">"c13181"</definedName>
    <definedName name="IQ_OTHER_LOANS_INDIVIDUALS_DUE_30_89_FFIEC" hidden="1">"c13273"</definedName>
    <definedName name="IQ_OTHER_LOANS_INDIVIDUALS_DUE_90_FFIEC" hidden="1">"c13299"</definedName>
    <definedName name="IQ_OTHER_LOANS_INDIVIDUALS_NON_ACCRUAL_FFIEC" hidden="1">"c13325"</definedName>
    <definedName name="IQ_OTHER_LOANS_INDIVIDUALS_RECOV_FFIEC" hidden="1">"c13203"</definedName>
    <definedName name="IQ_OTHER_LOANS_LEASES_FDIC" hidden="1">"c6322"</definedName>
    <definedName name="IQ_OTHER_LOANS_LL_REC_DOM_FFIEC" hidden="1">"c12914"</definedName>
    <definedName name="IQ_OTHER_LOANS_NET_CHARGE_OFFS_FDIC" hidden="1">"c6639"</definedName>
    <definedName name="IQ_OTHER_LOANS_NON_ACCRUAL_FFIEC" hidden="1">"c13327"</definedName>
    <definedName name="IQ_OTHER_LOANS_RECOVERIES_FDIC" hidden="1">"c6620"</definedName>
    <definedName name="IQ_OTHER_LOANS_RISK_BASED_FFIEC" hidden="1">"c13435"</definedName>
    <definedName name="IQ_OTHER_LOANS_TOTAL_FDIC" hidden="1">"c6432"</definedName>
    <definedName name="IQ_OTHER_LOANS_TRADING_DOM_FFIEC" hidden="1">"c12936"</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MBS_AVAIL_SALE_FFIEC" hidden="1">"c12801"</definedName>
    <definedName name="IQ_OTHER_MBS_FFIEC" hidden="1">"c12787"</definedName>
    <definedName name="IQ_OTHER_MBS_ISSUED_FNMA_GNMA_TRADING_DOM_FFIEC" hidden="1">"c12922"</definedName>
    <definedName name="IQ_OTHER_MBS_ISSUED_FNMA_GNMA_TRADING_FFIEC" hidden="1">"c12817"</definedName>
    <definedName name="IQ_OTHER_MBS_TRADING_DOM_FFIEC" hidden="1">"c12923"</definedName>
    <definedName name="IQ_OTHER_MBS_TRADING_FFIEC" hidden="1">"c12818"</definedName>
    <definedName name="IQ_OTHER_NET" hidden="1">"c1453"</definedName>
    <definedName name="IQ_OTHER_NON_INT_ALLOCATIONS_FFIEC" hidden="1">"c13065"</definedName>
    <definedName name="IQ_OTHER_NON_INT_EXP" hidden="1">"c953"</definedName>
    <definedName name="IQ_OTHER_NON_INT_EXP_FDIC" hidden="1">"c6578"</definedName>
    <definedName name="IQ_OTHER_NON_INT_EXP_FFIEC" hidden="1">"c13027"</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INT_INC_OPERATING_INC_FFIEC" hidden="1">"c13392"</definedName>
    <definedName name="IQ_OTHER_NON_INT_INCOME_FFIEC" hidden="1">"c13016"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NONFARM_NONRES_GROSS_LOANS_FFIEC" hidden="1">"c13407"</definedName>
    <definedName name="IQ_OTHER_NONFARM_NONRES_LL_REC_DOM_FFIEC" hidden="1">"c12907"</definedName>
    <definedName name="IQ_OTHER_NONFARM_NONRES_RISK_BASED_FFIEC" hidden="1">"c13428"</definedName>
    <definedName name="IQ_OTHER_OFF_BS_ITEMS_FFIEC" hidden="1">"c13126"</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PROP" hidden="1">"c8764"</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REVOL_CREDIT_CONSUMER_LOANS_FFIEC" hidden="1">"c12823"</definedName>
    <definedName name="IQ_OTHER_REVOLVING_CREDIT_LL_REC_FFIEC" hidden="1">"c12890"</definedName>
    <definedName name="IQ_OTHER_REVOLVING_CREDIT_LOANS_TRADING_DOM_FFIEC" hidden="1">"c12934"</definedName>
    <definedName name="IQ_OTHER_ROOMS" hidden="1">"c8788"</definedName>
    <definedName name="IQ_OTHER_SAVINGS_DEPOSITS_FDIC" hidden="1">"c6554"</definedName>
    <definedName name="IQ_OTHER_SQ_FT" hidden="1">"c8780"</definedName>
    <definedName name="IQ_OTHER_STRIKE_PRICE_GRANTED" hidden="1">"c2692"</definedName>
    <definedName name="IQ_OTHER_TRADING_ASSETS_FFIEC" hidden="1">"c12826"</definedName>
    <definedName name="IQ_OTHER_TRADING_ASSETS_TOTAL_FFIEC" hidden="1">"c12937"</definedName>
    <definedName name="IQ_OTHER_TRADING_LIABILITIES_FFIEC" hidden="1">"c12860"</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ED_FFIEC" hidden="1">"c13248"</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VERHEAD_EXP_AVG_ASSETS_FFIEC" hidden="1">"c13361"</definedName>
    <definedName name="IQ_OVERHEAD_EXP_REV_FFIEC" hidden="1">"c13494"</definedName>
    <definedName name="IQ_OVERHEAD_NON_INT_INC_AVG_ASSETS_FFIEC" hidden="1">"c13374"</definedName>
    <definedName name="IQ_OVERHEAD_NON_INT_OPERATING_INC_FFIEC" hidden="1">"c13393"</definedName>
    <definedName name="IQ_OVERHEAD_OPERATING_INC_FFIEC" hidden="1">"c13378"</definedName>
    <definedName name="IQ_OWNER_OCCUPIED_GROSS_LOANS_FFIEC" hidden="1">"c13406"</definedName>
    <definedName name="IQ_OWNER_OCCUPIED_LOANS_RISK_BASED_FFIEC" hidden="1">"c13427"</definedName>
    <definedName name="IQ_OWNER_OCCUPIED_NONFARM_NONRES_LL_REC_DOM_FFIEC" hidden="1">"c12906"</definedName>
    <definedName name="IQ_OWNERSHIP" hidden="1">"c2160"</definedName>
    <definedName name="IQ_PART_TIME" hidden="1">"c1024"</definedName>
    <definedName name="IQ_PARTICIPATION_POOLS_RESIDENTIAL_MORTGAGES_FDIC" hidden="1">"c6403"</definedName>
    <definedName name="IQ_PARTICIPATIONS_ACCEPTANCES_FFIEC" hidden="1">"c13254"</definedName>
    <definedName name="IQ_PARTNERSHIP_INC_RE" hidden="1">"c12039"</definedName>
    <definedName name="IQ_PASS_THROUGH_FNMA_GNMA_TRADING_FFIEC" hidden="1">"c12816"</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ST_DUE_ALLOW_GROSS_LOANS_FFIEC" hidden="1">"c13416"</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NORMALIZED" hidden="1">"c2207"</definedName>
    <definedName name="IQ_PE_RATIO" hidden="1">"c1610"</definedName>
    <definedName name="IQ_PEG_FWD" hidden="1">"c1863"</definedName>
    <definedName name="IQ_PEG_FWD_CIQ" hidden="1">"c4045"</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8MONTHS" hidden="1">"c1853"</definedName>
    <definedName name="IQ_PERCENT_CHANGE_EST_5YR_GROWTH_RATE_18MONTHS_CIQ" hidden="1">"c3791"</definedName>
    <definedName name="IQ_PERCENT_CHANGE_EST_5YR_GROWTH_RATE_3MONTHS" hidden="1">"c1849"</definedName>
    <definedName name="IQ_PERCENT_CHANGE_EST_5YR_GROWTH_RATE_3MONTHS_CIQ" hidden="1">"c3787"</definedName>
    <definedName name="IQ_PERCENT_CHANGE_EST_5YR_GROWTH_RATE_6MONTHS" hidden="1">"c1850"</definedName>
    <definedName name="IQ_PERCENT_CHANGE_EST_5YR_GROWTH_RATE_6MONTHS_CIQ" hidden="1">"c3788"</definedName>
    <definedName name="IQ_PERCENT_CHANGE_EST_5YR_GROWTH_RATE_9MONTHS" hidden="1">"c1851"</definedName>
    <definedName name="IQ_PERCENT_CHANGE_EST_5YR_GROWTH_RATE_9MONTHS_CIQ" hidden="1">"c3789"</definedName>
    <definedName name="IQ_PERCENT_CHANGE_EST_5YR_GROWTH_RATE_DAY" hidden="1">"c1846"</definedName>
    <definedName name="IQ_PERCENT_CHANGE_EST_5YR_GROWTH_RATE_DAY_CIQ" hidden="1">"c3785"</definedName>
    <definedName name="IQ_PERCENT_CHANGE_EST_5YR_GROWTH_RATE_MONTH" hidden="1">"c1848"</definedName>
    <definedName name="IQ_PERCENT_CHANGE_EST_5YR_GROWTH_RATE_MONTH_CIQ" hidden="1">"c3786"</definedName>
    <definedName name="IQ_PERCENT_CHANGE_EST_5YR_GROWTH_RATE_WEEK" hidden="1">"c1847"</definedName>
    <definedName name="IQ_PERCENT_CHANGE_EST_5YR_GROWTH_RATE_WEEK_CIQ" hidden="1">"c3797"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2MONTHS_CIQ" hidden="1">"c3748"</definedName>
    <definedName name="IQ_PERCENT_CHANGE_EST_EBITDA_18MONTHS" hidden="1">"c1805"</definedName>
    <definedName name="IQ_PERCENT_CHANGE_EST_EBITDA_18MONTHS_CIQ" hidden="1">"c3749"</definedName>
    <definedName name="IQ_PERCENT_CHANGE_EST_EBITDA_3MONTHS" hidden="1">"c1801"</definedName>
    <definedName name="IQ_PERCENT_CHANGE_EST_EBITDA_3MONTHS_CIQ" hidden="1">"c3745"</definedName>
    <definedName name="IQ_PERCENT_CHANGE_EST_EBITDA_6MONTHS" hidden="1">"c1802"</definedName>
    <definedName name="IQ_PERCENT_CHANGE_EST_EBITDA_6MONTHS_CIQ" hidden="1">"c3746"</definedName>
    <definedName name="IQ_PERCENT_CHANGE_EST_EBITDA_9MONTHS" hidden="1">"c1803"</definedName>
    <definedName name="IQ_PERCENT_CHANGE_EST_EBITDA_9MONTHS_CIQ" hidden="1">"c3747"</definedName>
    <definedName name="IQ_PERCENT_CHANGE_EST_EBITDA_DAY" hidden="1">"c1798"</definedName>
    <definedName name="IQ_PERCENT_CHANGE_EST_EBITDA_DAY_CIQ" hidden="1">"c3743"</definedName>
    <definedName name="IQ_PERCENT_CHANGE_EST_EBITDA_MONTH" hidden="1">"c1800"</definedName>
    <definedName name="IQ_PERCENT_CHANGE_EST_EBITDA_MONTH_CIQ" hidden="1">"c3744"</definedName>
    <definedName name="IQ_PERCENT_CHANGE_EST_EBITDA_WEEK" hidden="1">"c1799"</definedName>
    <definedName name="IQ_PERCENT_CHANGE_EST_EBITDA_WEEK_CIQ" hidden="1">"c3792"</definedName>
    <definedName name="IQ_PERCENT_CHANGE_EST_EPS_12MONTHS" hidden="1">"c1788"</definedName>
    <definedName name="IQ_PERCENT_CHANGE_EST_EPS_12MONTHS_CIQ" hidden="1">"c3733"</definedName>
    <definedName name="IQ_PERCENT_CHANGE_EST_EPS_18MONTHS" hidden="1">"c1789"</definedName>
    <definedName name="IQ_PERCENT_CHANGE_EST_EPS_18MONTHS_CIQ" hidden="1">"c3734"</definedName>
    <definedName name="IQ_PERCENT_CHANGE_EST_EPS_3MONTHS" hidden="1">"c1785"</definedName>
    <definedName name="IQ_PERCENT_CHANGE_EST_EPS_3MONTHS_CIQ" hidden="1">"c3730"</definedName>
    <definedName name="IQ_PERCENT_CHANGE_EST_EPS_6MONTHS" hidden="1">"c1786"</definedName>
    <definedName name="IQ_PERCENT_CHANGE_EST_EPS_6MONTHS_CIQ" hidden="1">"c3731"</definedName>
    <definedName name="IQ_PERCENT_CHANGE_EST_EPS_9MONTHS" hidden="1">"c1787"</definedName>
    <definedName name="IQ_PERCENT_CHANGE_EST_EPS_9MONTHS_CIQ" hidden="1">"c3732"</definedName>
    <definedName name="IQ_PERCENT_CHANGE_EST_EPS_DAY" hidden="1">"c1782"</definedName>
    <definedName name="IQ_PERCENT_CHANGE_EST_EPS_DAY_CIQ" hidden="1">"c3727"</definedName>
    <definedName name="IQ_PERCENT_CHANGE_EST_EPS_MONTH" hidden="1">"c1784"</definedName>
    <definedName name="IQ_PERCENT_CHANGE_EST_EPS_MONTH_CIQ" hidden="1">"c3729"</definedName>
    <definedName name="IQ_PERCENT_CHANGE_EST_EPS_WEEK" hidden="1">"c1783"</definedName>
    <definedName name="IQ_PERCENT_CHANGE_EST_EPS_WEEK_CIQ" hidden="1">"c3728"</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2MONTHS_CIQ" hidden="1">"c3783"</definedName>
    <definedName name="IQ_PERCENT_CHANGE_EST_PRICE_TARGET_18MONTHS" hidden="1">"c1845"</definedName>
    <definedName name="IQ_PERCENT_CHANGE_EST_PRICE_TARGET_18MONTHS_CIQ" hidden="1">"c3784"</definedName>
    <definedName name="IQ_PERCENT_CHANGE_EST_PRICE_TARGET_3MONTHS" hidden="1">"c1841"</definedName>
    <definedName name="IQ_PERCENT_CHANGE_EST_PRICE_TARGET_3MONTHS_CIQ" hidden="1">"c3780"</definedName>
    <definedName name="IQ_PERCENT_CHANGE_EST_PRICE_TARGET_6MONTHS" hidden="1">"c1842"</definedName>
    <definedName name="IQ_PERCENT_CHANGE_EST_PRICE_TARGET_6MONTHS_CIQ" hidden="1">"c3781"</definedName>
    <definedName name="IQ_PERCENT_CHANGE_EST_PRICE_TARGET_9MONTHS" hidden="1">"c1843"</definedName>
    <definedName name="IQ_PERCENT_CHANGE_EST_PRICE_TARGET_9MONTHS_CIQ" hidden="1">"c3782"</definedName>
    <definedName name="IQ_PERCENT_CHANGE_EST_PRICE_TARGET_DAY" hidden="1">"c1838"</definedName>
    <definedName name="IQ_PERCENT_CHANGE_EST_PRICE_TARGET_DAY_CIQ" hidden="1">"c3778"</definedName>
    <definedName name="IQ_PERCENT_CHANGE_EST_PRICE_TARGET_MONTH" hidden="1">"c1840"</definedName>
    <definedName name="IQ_PERCENT_CHANGE_EST_PRICE_TARGET_MONTH_CIQ" hidden="1">"c3779"</definedName>
    <definedName name="IQ_PERCENT_CHANGE_EST_PRICE_TARGET_WEEK" hidden="1">"c1839"</definedName>
    <definedName name="IQ_PERCENT_CHANGE_EST_PRICE_TARGET_WEEK_CIQ" hidden="1">"c3798"</definedName>
    <definedName name="IQ_PERCENT_CHANGE_EST_RECO_12MONTHS" hidden="1">"c1836"</definedName>
    <definedName name="IQ_PERCENT_CHANGE_EST_RECO_12MONTHS_CIQ" hidden="1">"c3776"</definedName>
    <definedName name="IQ_PERCENT_CHANGE_EST_RECO_18MONTHS" hidden="1">"c1837"</definedName>
    <definedName name="IQ_PERCENT_CHANGE_EST_RECO_18MONTHS_CIQ" hidden="1">"c3777"</definedName>
    <definedName name="IQ_PERCENT_CHANGE_EST_RECO_3MONTHS" hidden="1">"c1833"</definedName>
    <definedName name="IQ_PERCENT_CHANGE_EST_RECO_3MONTHS_CIQ" hidden="1">"c3773"</definedName>
    <definedName name="IQ_PERCENT_CHANGE_EST_RECO_6MONTHS" hidden="1">"c1834"</definedName>
    <definedName name="IQ_PERCENT_CHANGE_EST_RECO_6MONTHS_CIQ" hidden="1">"c3774"</definedName>
    <definedName name="IQ_PERCENT_CHANGE_EST_RECO_9MONTHS" hidden="1">"c1835"</definedName>
    <definedName name="IQ_PERCENT_CHANGE_EST_RECO_9MONTHS_CIQ" hidden="1">"c3775"</definedName>
    <definedName name="IQ_PERCENT_CHANGE_EST_RECO_DAY" hidden="1">"c1830"</definedName>
    <definedName name="IQ_PERCENT_CHANGE_EST_RECO_DAY_CIQ" hidden="1">"c3771"</definedName>
    <definedName name="IQ_PERCENT_CHANGE_EST_RECO_MONTH" hidden="1">"c1832"</definedName>
    <definedName name="IQ_PERCENT_CHANGE_EST_RECO_MONTH_CIQ" hidden="1">"c3772"</definedName>
    <definedName name="IQ_PERCENT_CHANGE_EST_RECO_WEEK" hidden="1">"c1831"</definedName>
    <definedName name="IQ_PERCENT_CHANGE_EST_RECO_WEEK_CIQ" hidden="1">"c3796"</definedName>
    <definedName name="IQ_PERCENT_CHANGE_EST_REV_12MONTHS" hidden="1">"c1796"</definedName>
    <definedName name="IQ_PERCENT_CHANGE_EST_REV_12MONTHS_CIQ" hidden="1">"c3741"</definedName>
    <definedName name="IQ_PERCENT_CHANGE_EST_REV_18MONTHS" hidden="1">"c1797"</definedName>
    <definedName name="IQ_PERCENT_CHANGE_EST_REV_18MONTHS_CIQ" hidden="1">"c3742"</definedName>
    <definedName name="IQ_PERCENT_CHANGE_EST_REV_3MONTHS" hidden="1">"c1793"</definedName>
    <definedName name="IQ_PERCENT_CHANGE_EST_REV_3MONTHS_CIQ" hidden="1">"c3738"</definedName>
    <definedName name="IQ_PERCENT_CHANGE_EST_REV_6MONTHS" hidden="1">"c1794"</definedName>
    <definedName name="IQ_PERCENT_CHANGE_EST_REV_6MONTHS_CIQ" hidden="1">"c3739"</definedName>
    <definedName name="IQ_PERCENT_CHANGE_EST_REV_9MONTHS" hidden="1">"c1795"</definedName>
    <definedName name="IQ_PERCENT_CHANGE_EST_REV_9MONTHS_CIQ" hidden="1">"c3740"</definedName>
    <definedName name="IQ_PERCENT_CHANGE_EST_REV_DAY" hidden="1">"c1790"</definedName>
    <definedName name="IQ_PERCENT_CHANGE_EST_REV_DAY_CIQ" hidden="1">"c3735"</definedName>
    <definedName name="IQ_PERCENT_CHANGE_EST_REV_MONTH" hidden="1">"c1792"</definedName>
    <definedName name="IQ_PERCENT_CHANGE_EST_REV_MONTH_CIQ" hidden="1">"c3737"</definedName>
    <definedName name="IQ_PERCENT_CHANGE_EST_REV_WEEK" hidden="1">"c1791"</definedName>
    <definedName name="IQ_PERCENT_CHANGE_EST_REV_WEEK_CIQ" hidden="1">"c3736"</definedName>
    <definedName name="IQ_PERCENT_INSURED_FDIC" hidden="1">"c6374"</definedName>
    <definedName name="IQ_PERFORMANCE_LOC_FOREIGN_GUARANTEES_FFIEC" hidden="1">"c13251"</definedName>
    <definedName name="IQ_PERIODDATE" hidden="1">"c1414"</definedName>
    <definedName name="IQ_PERIODDATE_AP" hidden="1">"c11745"</definedName>
    <definedName name="IQ_PERIODDATE_BS" hidden="1">"c1032"</definedName>
    <definedName name="IQ_PERIODDATE_CF" hidden="1">"c1033"</definedName>
    <definedName name="IQ_PERIODDATE_FDIC" hidden="1">"c13646"</definedName>
    <definedName name="IQ_PERIODDATE_FFIEC" hidden="1">"c13645"</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SONNEL_EXP_AVG_ASSETS_FFIEC" hidden="1">"c13371"</definedName>
    <definedName name="IQ_PERSONNEL_EXP_OPERATING_INC_FFIEC" hidden="1">"c13379"</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"c12750"</definedName>
    <definedName name="IQ_PHARMBIO_NUMBER_PROD__CLINICAL_DEV" hidden="1">"c12745"</definedName>
    <definedName name="IQ_PHARMBIO_NUMBER_PROD__LAUNCHED_DURING_PERIOD" hidden="1">"c12751"</definedName>
    <definedName name="IQ_PHARMBIO_NUMBER_PROD__PHASE_I" hidden="1">"c12746"</definedName>
    <definedName name="IQ_PHARMBIO_NUMBER_PROD__PHASE_II" hidden="1">"c12747"</definedName>
    <definedName name="IQ_PHARMBIO_NUMBER_PROD__PHASE_III" hidden="1">"c12748"</definedName>
    <definedName name="IQ_PHARMBIO_NUMBER_PROD__PRE_CLINICAL_TRIALS" hidden="1">"c12744"</definedName>
    <definedName name="IQ_PHARMBIO_NUMBER_PROD__PRE_REGISTRATION" hidden="1">"c12749"</definedName>
    <definedName name="IQ_PHARMBIO_NUMBER_PROD__RESEARCH_DEV" hidden="1">"c12743"</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_INVEST_SECURITIES_FFIEC" hidden="1">"c13467"</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LICYHOLDER_BENEFITS_LH_FFIEC" hidden="1">"c13107"</definedName>
    <definedName name="IQ_POSITIVE_FAIR_VALUE_DERIVATIVES_BENEFICIARY_FFIEC" hidden="1">"c13123"</definedName>
    <definedName name="IQ_POSITIVE_FAIR_VALUE_DERIVATIVES_GUARANTOR_FFIEC" hidden="1">"c13116"</definedName>
    <definedName name="IQ_POST_RETIRE_EXP" hidden="1">"c1039"</definedName>
    <definedName name="IQ_POSTAGE_FFIEC" hidden="1">"c13051"</definedName>
    <definedName name="IQ_POSTPAID_CHURN" hidden="1">"c2121"</definedName>
    <definedName name="IQ_POSTPAID_SUBS" hidden="1">"c2118"</definedName>
    <definedName name="IQ_POTENTIAL_UPSIDE" hidden="1">"c1855"</definedName>
    <definedName name="IQ_POTENTIAL_UPSIDE_CIQ" hidden="1">"c3799"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STOCK_FFIEC" hidden="1">"c12875"</definedName>
    <definedName name="IQ_PREF_TOT" hidden="1">"c1415"</definedName>
    <definedName name="IQ_PREFERRED_FDIC" hidden="1">"c6349"</definedName>
    <definedName name="IQ_PREFERRED_LIST" hidden="1">"c13506"</definedName>
    <definedName name="IQ_PREMISES_EQUIPMENT_FDIC" hidden="1">"c6577"</definedName>
    <definedName name="IQ_PREMISES_FIXED_ASSETS_CAP_LEASES_FFIEC" hidden="1">"c12830"</definedName>
    <definedName name="IQ_PREMIUM_INSURANCE_CREDIT_FFIEC" hidden="1">"c13070"</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OPERATING_INC_AVG_ASSETS_FFIEC" hidden="1">"c13365"</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OVER_BVPS" hidden="1">"c1412"</definedName>
    <definedName name="IQ_PRICE_OVER_LTM_EPS" hidden="1">"c1413"</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BOTTOM_UP_CIQ" hidden="1">"c12023"</definedName>
    <definedName name="IQ_PRICE_TARGET_CIQ" hidden="1">"c3613"</definedName>
    <definedName name="IQ_PRICEDATE" hidden="1">"c1069"</definedName>
    <definedName name="IQ_PRICING_DATE" hidden="1">"c1613"</definedName>
    <definedName name="IQ_PRIMARY_INDUSTRY" hidden="1">"c1070"</definedName>
    <definedName name="IQ_PRINCIPAL_AMT" hidden="1">"c2157"</definedName>
    <definedName name="IQ_PRIVATE_CONST_TOTAL_APR_FC_UNUSED" hidden="1">"c8559"</definedName>
    <definedName name="IQ_PRIVATE_CONST_TOTAL_APR_UNUSED" hidden="1">"c7679"</definedName>
    <definedName name="IQ_PRIVATE_CONST_TOTAL_FC_UNUSED" hidden="1">"c7899"</definedName>
    <definedName name="IQ_PRIVATE_CONST_TOTAL_POP_FC_UNUSED" hidden="1">"c8119"</definedName>
    <definedName name="IQ_PRIVATE_CONST_TOTAL_POP_UNUSED" hidden="1">"c7239"</definedName>
    <definedName name="IQ_PRIVATE_CONST_TOTAL_UNUSED" hidden="1">"c7019"</definedName>
    <definedName name="IQ_PRIVATE_CONST_TOTAL_YOY_FC_UNUSED" hidden="1">"c8339"</definedName>
    <definedName name="IQ_PRIVATE_CONST_TOTAL_YOY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 hidden="1">"c8535"</definedName>
    <definedName name="IQ_PRIVATE_RES_CONST_REAL_APR_UNUSED" hidden="1">"c7655"</definedName>
    <definedName name="IQ_PRIVATE_RES_CONST_REAL_FC_UNUSED" hidden="1">"c7875"</definedName>
    <definedName name="IQ_PRIVATE_RES_CONST_REAL_POP_FC_UNUSED" hidden="1">"c8095"</definedName>
    <definedName name="IQ_PRIVATE_RES_CONST_REAL_POP_UNUSED" hidden="1">"c7215"</definedName>
    <definedName name="IQ_PRIVATE_RES_CONST_REAL_UNUSED" hidden="1">"c6995"</definedName>
    <definedName name="IQ_PRIVATE_RES_CONST_REAL_YOY_FC_UNUSED" hidden="1">"c8315"</definedName>
    <definedName name="IQ_PRIVATE_RES_CONST_REAL_YOY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FESSIONAL" hidden="1">"c1071"</definedName>
    <definedName name="IQ_PROFESSIONAL_TITLE" hidden="1">"c1072"</definedName>
    <definedName name="IQ_PROFIT_AFTER_COST_CAPITAL_NEW_BUSINESS" hidden="1">"c9969"</definedName>
    <definedName name="IQ_PROFIT_BEFORE_COST_CAPITAL_NEW_BUSINESS" hidden="1">"c9967"</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ROVISION_LL_FFIEC" hidden="1">"c13019"</definedName>
    <definedName name="IQ_PROVISION_LOSSES_AVG_ASSETS_FFIEC" hidden="1">"c13362"</definedName>
    <definedName name="IQ_PROVISION_LOSSES_AVG_LOANS_FFIEC" hidden="1">"c13470"</definedName>
    <definedName name="IQ_PROVISION_LOSSES_NET_LOSSES_FFIEC" hidden="1">"c13471"</definedName>
    <definedName name="IQ_PTBV" hidden="1">"c1084"</definedName>
    <definedName name="IQ_PTBV_AVG" hidden="1">"c1085"</definedName>
    <definedName name="IQ_PURCHASE_FOREIGN_CURRENCIES_FDIC" hidden="1">"c6513"</definedName>
    <definedName name="IQ_PURCHASE_TREASURY_FFIEC" hidden="1">"c12966"</definedName>
    <definedName name="IQ_PURCHASED_CREDIT_RELS_SERVICING_ASSETS_FFIEC" hidden="1">"c12839"</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 hidden="1">"c8491"</definedName>
    <definedName name="IQ_PURCHASES_EQUIP_NONRES_SAAR_APR_UNUSED" hidden="1">"c7611"</definedName>
    <definedName name="IQ_PURCHASES_EQUIP_NONRES_SAAR_FC_UNUSED" hidden="1">"c7831"</definedName>
    <definedName name="IQ_PURCHASES_EQUIP_NONRES_SAAR_POP_FC_UNUSED" hidden="1">"c8051"</definedName>
    <definedName name="IQ_PURCHASES_EQUIP_NONRES_SAAR_POP_UNUSED" hidden="1">"c7171"</definedName>
    <definedName name="IQ_PURCHASES_EQUIP_NONRES_SAAR_UNUSED" hidden="1">"c6951"</definedName>
    <definedName name="IQ_PURCHASES_EQUIP_NONRES_SAAR_YOY_FC_UNUSED" hidden="1">"c8271"</definedName>
    <definedName name="IQ_PURCHASES_EQUIP_NONRES_SAAR_YOY_UNUSED" hidden="1">"c7391"</definedName>
    <definedName name="IQ_PURCHASING_SECURITIES_LL_REC_FFIEC" hidden="1">"c12893"</definedName>
    <definedName name="IQ_PUT_DATE_SCHEDULE" hidden="1">"c2483"</definedName>
    <definedName name="IQ_PUT_NOTIFICATION" hidden="1">"c2485"</definedName>
    <definedName name="IQ_PUT_PRICE_SCHEDULE" hidden="1">"c2484"</definedName>
    <definedName name="IQ_PV_PREMIUMS_NEW_BUSINESS" hidden="1">"c9973"</definedName>
    <definedName name="IQ_QUALIFYING_MINORITY_INT_T1_FFIEC" hidden="1">"c13135"</definedName>
    <definedName name="IQ_QUALIFYING_SUB_DEBT_REDEEM_PREF_T2_FFIEC" hidden="1">"c13144"</definedName>
    <definedName name="IQ_QUALIFYING_TRUST_PREFERRED_T1_FFIEC" hidden="1">"c13136"</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1_4_RISK_BASED_FFIEC" hidden="1">"c13418"</definedName>
    <definedName name="IQ_RE_ACQ_SATISFACTION_DEBTS_FFIEC" hidden="1">"c12832"</definedName>
    <definedName name="IQ_RE_DEPR_AMORT" hidden="1">"c8750"</definedName>
    <definedName name="IQ_RE_FARMLAND_GROSS_LOANS_FFIEC" hidden="1">"c13408"</definedName>
    <definedName name="IQ_RE_FARMLAND_RISK_BASED_FFIEC" hidden="1">"c13429"</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FOREIGN_FFIEC" hidden="1">"c13479"</definedName>
    <definedName name="IQ_RE_GAIN_LOSS_SALE_ASSETS" hidden="1">"c8751"</definedName>
    <definedName name="IQ_RE_INVEST_FDIC" hidden="1">"c6331"</definedName>
    <definedName name="IQ_RE_LOANS_1_4_GROSS_LOANS_FFIEC" hidden="1">"c13397"</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LOANS_GROSS_LOANS_FFIEC" hidden="1">"c13396"</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_RISK_BASED_FFIEC" hidden="1">"c13417"</definedName>
    <definedName name="IQ_REAL_ESTATE" hidden="1">"c1093"</definedName>
    <definedName name="IQ_REAL_ESTATE_ASSETS" hidden="1">"c1094"</definedName>
    <definedName name="IQ_REALIZED_GAINS_AVAIL_SALE_SEC_FFIEC" hidden="1">"c13022"</definedName>
    <definedName name="IQ_REALIZED_GAINS_HELD_MATURITY_SEC_FFIEC" hidden="1">"c13021"</definedName>
    <definedName name="IQ_REALIZED_GAINS_SEC_TOT_FFIEC" hidden="1">"c13517"</definedName>
    <definedName name="IQ_RECOVERIES_1_4_FAMILY_LOANS_FDIC" hidden="1">"c6707"</definedName>
    <definedName name="IQ_RECOVERIES_AUTO_LOANS_FDIC" hidden="1">"c6701"</definedName>
    <definedName name="IQ_RECOVERIES_AVG_LOANS_FFIEC" hidden="1">"c13476"</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_CIQ" hidden="1">"c5045"</definedName>
    <definedName name="IQ_RECURRING_PROFIT_SHARE_ACT_OR_EST_CIQ" hidden="1">"c5046"</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INSURANCE_RECOVERABLE_ASSETS_LH_FFIEC" hidden="1">"c13104"</definedName>
    <definedName name="IQ_REINSURANCE_RECOVERABLE_ASSETS_PC_FFIEC" hidden="1">"c13098"</definedName>
    <definedName name="IQ_RELATED_PLANS_FDIC" hidden="1">"c6320"</definedName>
    <definedName name="IQ_RENT_OTHER_INC_FROM_OREO_FFIEC" hidden="1">"c13043"</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_SAFE_DEPOSIT_FFIEC" hidden="1">"c13044"</definedName>
    <definedName name="IQ_RENTAL_REV" hidden="1">"c1101"</definedName>
    <definedName name="IQ_REPRICEABLE_EARNING_ASSETS_INT_SENSITIVITY_FFIEC" hidden="1">"c13093"</definedName>
    <definedName name="IQ_REPRICEABLE_INT_DEPOSITS_INT_SENSITIVITY_FFIEC" hidden="1">"c13094"</definedName>
    <definedName name="IQ_REPURCHASED_REBOOKED_GNMA_DUE_30_89_FFIEC" hidden="1">"c13283"</definedName>
    <definedName name="IQ_REPURCHASED_REBOOKED_GNMA_DUE_90_FFIEC" hidden="1">"c13309"</definedName>
    <definedName name="IQ_REPURCHASED_REBOOKED_GNMA_NON_ACCRUAL_FFIEC" hidden="1">"c13334"</definedName>
    <definedName name="IQ_RES_CONST_REAL_APR_FC_UNUSED" hidden="1">"c8536"</definedName>
    <definedName name="IQ_RES_CONST_REAL_APR_UNUSED" hidden="1">"c7656"</definedName>
    <definedName name="IQ_RES_CONST_REAL_FC_UNUSED" hidden="1">"c7876"</definedName>
    <definedName name="IQ_RES_CONST_REAL_POP_FC_UNUSED" hidden="1">"c8096"</definedName>
    <definedName name="IQ_RES_CONST_REAL_POP_UNUSED" hidden="1">"c7216"</definedName>
    <definedName name="IQ_RES_CONST_REAL_SAAR_APR_FC_UNUSED" hidden="1">"c8537"</definedName>
    <definedName name="IQ_RES_CONST_REAL_SAAR_APR_UNUSED" hidden="1">"c7657"</definedName>
    <definedName name="IQ_RES_CONST_REAL_SAAR_FC_UNUSED" hidden="1">"c7877"</definedName>
    <definedName name="IQ_RES_CONST_REAL_SAAR_POP_FC_UNUSED" hidden="1">"c8097"</definedName>
    <definedName name="IQ_RES_CONST_REAL_SAAR_POP_UNUSED" hidden="1">"c7217"</definedName>
    <definedName name="IQ_RES_CONST_REAL_SAAR_UNUSED" hidden="1">"c6997"</definedName>
    <definedName name="IQ_RES_CONST_REAL_SAAR_YOY_FC_UNUSED" hidden="1">"c8317"</definedName>
    <definedName name="IQ_RES_CONST_REAL_SAAR_YOY_UNUSED" hidden="1">"c7437"</definedName>
    <definedName name="IQ_RES_CONST_REAL_UNUSED" hidden="1">"c6996"</definedName>
    <definedName name="IQ_RES_CONST_REAL_YOY_FC_UNUSED" hidden="1">"c8316"</definedName>
    <definedName name="IQ_RES_CONST_REAL_YOY_UNUSED" hidden="1">"c7436"</definedName>
    <definedName name="IQ_RES_CONST_SAAR_APR_FC_UNUSED" hidden="1">"c8540"</definedName>
    <definedName name="IQ_RES_CONST_SAAR_APR_UNUSED" hidden="1">"c7660"</definedName>
    <definedName name="IQ_RES_CONST_SAAR_FC_UNUSED" hidden="1">"c7880"</definedName>
    <definedName name="IQ_RES_CONST_SAAR_POP_FC_UNUSED" hidden="1">"c8100"</definedName>
    <definedName name="IQ_RES_CONST_SAAR_POP_UNUSED" hidden="1">"c7220"</definedName>
    <definedName name="IQ_RES_CONST_SAAR_UNUSED" hidden="1">"c7000"</definedName>
    <definedName name="IQ_RES_CONST_SAAR_YOY_FC_UNUSED" hidden="1">"c8320"</definedName>
    <definedName name="IQ_RES_CONST_SAAR_YOY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FFIEC" hidden="1">"c12958"</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"c2895"</definedName>
    <definedName name="IQ_RETAIL_ACQUIRED_OWNED_STORES" hidden="1">"c2903"</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SALES" hidden="1">"c7003"</definedName>
    <definedName name="IQ_RETAIL_SALES_APR" hidden="1">"c7663"</definedName>
    <definedName name="IQ_RETAIL_SALES_APR_FC" hidden="1">"c8543"</definedName>
    <definedName name="IQ_RETAIL_SALES_CATALOG" hidden="1">"c9903"</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"c9904"</definedName>
    <definedName name="IQ_RETAIL_SALES_POP" hidden="1">"c7223"</definedName>
    <definedName name="IQ_RETAIL_SALES_POP_FC" hidden="1">"c8103"</definedName>
    <definedName name="IQ_RETAIL_SALES_RETAIL" hidden="1">"c9902"</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NED_EARN" hidden="1">"c1420"</definedName>
    <definedName name="IQ_RETAINED_EARNINGS_AVERAGE_EQUITY_FDIC" hidden="1">"c6733"</definedName>
    <definedName name="IQ_RETAINED_EARNINGS_EQUITY_FFIEC" hidden="1">"c13348"</definedName>
    <definedName name="IQ_RETAINED_EARNINGS_FFIEC" hidden="1">"c12878"</definedName>
    <definedName name="IQ_RETURN_ASSETS" hidden="1">"c1113"</definedName>
    <definedName name="IQ_RETURN_ASSETS_ACT_OR_EST" hidden="1">"c3585"</definedName>
    <definedName name="IQ_RETURN_ASSETS_BANK" hidden="1">"c1114"</definedName>
    <definedName name="IQ_RETURN_ASSETS_BROK" hidden="1">"c1115"</definedName>
    <definedName name="IQ_RETURN_ASSETS_EST" hidden="1">"c3529"</definedName>
    <definedName name="IQ_RETURN_ASSETS_FDIC" hidden="1">"c6730"</definedName>
    <definedName name="IQ_RETURN_ASSETS_FS" hidden="1">"c1116"</definedName>
    <definedName name="IQ_RETURN_ASSETS_HIGH_EST" hidden="1">"c3530"</definedName>
    <definedName name="IQ_RETURN_ASSETS_LOW_EST" hidden="1">"c3531"</definedName>
    <definedName name="IQ_RETURN_ASSETS_MEDIAN_EST" hidden="1">"c3532"</definedName>
    <definedName name="IQ_RETURN_ASSETS_NUM_EST" hidden="1">"c3527"</definedName>
    <definedName name="IQ_RETURN_ASSETS_STDDEV_EST" hidden="1">"c3528"</definedName>
    <definedName name="IQ_RETURN_CAPITAL" hidden="1">"c1117"</definedName>
    <definedName name="IQ_RETURN_EMBEDDED_VALUE" hidden="1">"c9974"</definedName>
    <definedName name="IQ_RETURN_EQUITY" hidden="1">"c1118"</definedName>
    <definedName name="IQ_RETURN_EQUITY_ACT_OR_EST" hidden="1">"c3586"</definedName>
    <definedName name="IQ_RETURN_EQUITY_BANK" hidden="1">"c1119"</definedName>
    <definedName name="IQ_RETURN_EQUITY_BROK" hidden="1">"c1120"</definedName>
    <definedName name="IQ_RETURN_EQUITY_EST" hidden="1">"c3535"</definedName>
    <definedName name="IQ_RETURN_EQUITY_FDIC" hidden="1">"c6732"</definedName>
    <definedName name="IQ_RETURN_EQUITY_FS" hidden="1">"c1121"</definedName>
    <definedName name="IQ_RETURN_EQUITY_HIGH_EST" hidden="1">"c3536"</definedName>
    <definedName name="IQ_RETURN_EQUITY_LOW_EST" hidden="1">"c3537"</definedName>
    <definedName name="IQ_RETURN_EQUITY_MEDIAN_EST" hidden="1">"c3538"</definedName>
    <definedName name="IQ_RETURN_EQUITY_NUM_EST" hidden="1">"c3533"</definedName>
    <definedName name="IQ_RETURN_EQUITY_STDDEV_EST" hidden="1">"c3534"</definedName>
    <definedName name="IQ_RETURN_INVESTMENT" hidden="1">"c1421"</definedName>
    <definedName name="IQ_REV" hidden="1">"c1122"</definedName>
    <definedName name="IQ_REV_AP" hidden="1">"c8873"</definedName>
    <definedName name="IQ_REV_AP_ABS" hidden="1">"c8892"</definedName>
    <definedName name="IQ_REV_BEFORE_LL" hidden="1">"c1123"</definedName>
    <definedName name="IQ_REV_NAME_AP" hidden="1">"c8911"</definedName>
    <definedName name="IQ_REV_NAME_AP_ABS" hidden="1">"c8930"</definedName>
    <definedName name="IQ_REV_STDDEV_EST" hidden="1">"c1124"</definedName>
    <definedName name="IQ_REV_STDDEV_EST_CIQ" hidden="1">"c3621"</definedName>
    <definedName name="IQ_REV_UTI" hidden="1">"c1125"</definedName>
    <definedName name="IQ_REVALUATION_GAINS_DERIVATIVE_DOM_FFIEC" hidden="1">"c12828"</definedName>
    <definedName name="IQ_REVALUATION_GAINS_DERIVATIVE_FOREIGN_FFIEC" hidden="1">"c12829"</definedName>
    <definedName name="IQ_REVALUATION_GAINS_FDIC" hidden="1">"c6428"</definedName>
    <definedName name="IQ_REVALUATION_LOSSES_FDIC" hidden="1">"c6429"</definedName>
    <definedName name="IQ_REVENUE" hidden="1">"c1422"</definedName>
    <definedName name="IQ_REVENUE_ACT_OR_EST" hidden="1">"c2214"</definedName>
    <definedName name="IQ_REVENUE_ACT_OR_EST_CIQ" hidden="1">"c5059"</definedName>
    <definedName name="IQ_REVENUE_BEFORE_LL_FFIEC" hidden="1">"c13018"</definedName>
    <definedName name="IQ_REVENUE_EST" hidden="1">"c1126"</definedName>
    <definedName name="IQ_REVENUE_EST_BOTTOM_UP_CIQ" hidden="1">"c12025"</definedName>
    <definedName name="IQ_REVENUE_EST_CIQ" hidden="1">"c3616"</definedName>
    <definedName name="IQ_REVENUE_HIGH_EST" hidden="1">"c1127"</definedName>
    <definedName name="IQ_REVENUE_HIGH_EST_CIQ" hidden="1">"c3618"</definedName>
    <definedName name="IQ_REVENUE_LOW_EST" hidden="1">"c1128"</definedName>
    <definedName name="IQ_REVENUE_LOW_EST_CIQ" hidden="1">"c3619"</definedName>
    <definedName name="IQ_REVENUE_MEDIAN_EST" hidden="1">"c1662"</definedName>
    <definedName name="IQ_REVENUE_MEDIAN_EST_CIQ" hidden="1">"c3617"</definedName>
    <definedName name="IQ_REVENUE_NUM_EST" hidden="1">"c1129"</definedName>
    <definedName name="IQ_REVENUE_NUM_EST_CIQ" hidden="1">"c3620"</definedName>
    <definedName name="IQ_REVISION_DATE_" hidden="1">39924.5604050926</definedName>
    <definedName name="IQ_REVOLV_OPEN_SECURED_1_4_LL_REC_DOM_FFIEC" hidden="1">"c12902"</definedName>
    <definedName name="IQ_REVOLVING_HOME_EQUITY_LINES_UNUSED_FFIEC" hidden="1">"c13241"</definedName>
    <definedName name="IQ_REVOLVING_LOANS_GROSS_LOANS_FFIEC" hidden="1">"c13398"</definedName>
    <definedName name="IQ_REVOLVING_LOANS_RISK_BASED_FFIEC" hidden="1">"c13419"</definedName>
    <definedName name="IQ_REVOLVING_LOANS_SEC_1_4_DOM_CHARGE_OFFS_FFIEC" hidden="1">"c13168"</definedName>
    <definedName name="IQ_REVOLVING_LOANS_SEC_1_4_DOM_RECOV_FFIEC" hidden="1">"c13190"</definedName>
    <definedName name="IQ_REVOLVING_OPEN_END_1_4_TRADING_DOM_FFIEC" hidden="1">"c12927"</definedName>
    <definedName name="IQ_REVOLVING_SECURED_1_4_DUE_30_89_FFIEC" hidden="1">"c13260"</definedName>
    <definedName name="IQ_REVOLVING_SECURED_1_4_DUE_90_FFIEC" hidden="1">"c13288"</definedName>
    <definedName name="IQ_REVOLVING_SECURED_1_–4_NON_ACCRUAL_FFIEC" hidden="1">"c13314"</definedName>
    <definedName name="IQ_RISK_ADJ_BANK_ASSETS" hidden="1">"c2670"</definedName>
    <definedName name="IQ_RISK_WEIGHTED_ASSETS_FDIC" hidden="1">"c6370"</definedName>
    <definedName name="IQ_RSI" hidden="1">"c12704"</definedName>
    <definedName name="IQ_RSI_ADJ" hidden="1">"c12705"</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IES_EMPLOYEE_BENEFITS_FFIEC" hidden="1">"c13023"</definedName>
    <definedName name="IQ_SALARY" hidden="1">"c1130"</definedName>
    <definedName name="IQ_SALARY_FDIC" hidden="1">"c6576"</definedName>
    <definedName name="IQ_SALE_COMMON_GROSS_FFIEC" hidden="1">"c12963"</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PREF_FFIEC" hidden="1">"c12961"</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_TREASURY_FFIEC" hidden="1">"c12965"</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BC_EXPENSE_FFIEC" hidden="1">"c13077"</definedName>
    <definedName name="IQ_SEC_1_4_CONSTRUCTION_DOM_CHARGE_OFFS_FFIEC" hidden="1">"c13165"</definedName>
    <definedName name="IQ_SEC_1_4_CONSTRUCTION_DOM_RECOV_FFIEC" hidden="1">"c13187"</definedName>
    <definedName name="IQ_SEC_BORROWED_OFF_BS_FFIEC" hidden="1">"c13127"</definedName>
    <definedName name="IQ_SEC_FARMLAND_DOM_CHARGE_OFFS_FFIEC" hidden="1">"c13167"</definedName>
    <definedName name="IQ_SEC_FARMLAND_DOM_RECOV_FFIEC" hidden="1">"c13189"</definedName>
    <definedName name="IQ_SEC_FUNDS_PURCHASED_ASSETS_TOT_FFIEC" hidden="1">"c13447"</definedName>
    <definedName name="IQ_SEC_ISSUED_US_AVAIL_SALE_FFIEC" hidden="1">"c12795"</definedName>
    <definedName name="IQ_SEC_ISSUED_US_TRADING_DOM_FFIEC" hidden="1">"c12920"</definedName>
    <definedName name="IQ_SEC_ISSUED_US_TRADING_FFIEC" hidden="1">"c12815"</definedName>
    <definedName name="IQ_SEC_MULTIFAM_DOM_CHARGE_OFFS_FFIEC" hidden="1">"c13171"</definedName>
    <definedName name="IQ_SEC_MULTIFAM_DOM_DUE_30_89_FFIEC" hidden="1">"c13263"</definedName>
    <definedName name="IQ_SEC_MULTIFAM_DOM_DUE_90_FFIEC" hidden="1">"c13291"</definedName>
    <definedName name="IQ_SEC_MULTIFAM_DOM_NON_ACCRUAL_FFIEC" hidden="1">"c13317"</definedName>
    <definedName name="IQ_SEC_MULTIFAM_DOM_RECOV_FFIEC" hidden="1">"c13193"</definedName>
    <definedName name="IQ_SEC_NONFARM_NONRES_CHARGE_OFFS_FFIEC" hidden="1">"c13629"</definedName>
    <definedName name="IQ_SEC_NONFARM_NONRES_DOM_OFFICES_DUE_30_89_FFIEC" hidden="1">"c13264"</definedName>
    <definedName name="IQ_SEC_NONFARM_NONRES_DOM_OFFICES_DUE_90_FFIEC" hidden="1">"c13292"</definedName>
    <definedName name="IQ_SEC_NONFARM_NONRES_DOM_OFFICES_NON_ACCRUAL_FFIEC" hidden="1">"c13318"</definedName>
    <definedName name="IQ_SEC_NONFARM_NONRES_RECOV_FFIEC" hidden="1">"c13633"</definedName>
    <definedName name="IQ_SEC_OTHER_CONSTRUCTION_DOM_CHARGE_OFFS_FFIEC" hidden="1">"c13166"</definedName>
    <definedName name="IQ_SEC_OTHER_CONSTRUCTION_DOM_RECOV_FFIEC" hidden="1">"c13188"</definedName>
    <definedName name="IQ_SEC_OTHER_NONFARM_NONRES_CHARGE_OFFS_FFIEC" hidden="1">"c13173"</definedName>
    <definedName name="IQ_SEC_OTHER_NONFARM_NONRES_DUE_30_89_FFIEC" hidden="1">"c13266"</definedName>
    <definedName name="IQ_SEC_OTHER_NONFARM_NONRES_DUE_90_FFIEC" hidden="1">"c13637"</definedName>
    <definedName name="IQ_SEC_OTHER_NONFARM_NONRES_RECOV_FFIEC" hidden="1">"c13195"</definedName>
    <definedName name="IQ_SEC_OWNER_NONFARM_NONRES_CHARGE_OFFS_FFIEC" hidden="1">"c13172"</definedName>
    <definedName name="IQ_SEC_OWNER_NONFARM_NONRES_DUE_30_89_FFIEC" hidden="1">"c13265"</definedName>
    <definedName name="IQ_SEC_OWNER_NONFARM_NONRES_DUE_90_FFIEC" hidden="1">"c13636"</definedName>
    <definedName name="IQ_SEC_OWNER_NONFARM_NONRES_RECOV_FFIEC" hidden="1">"c13194"</definedName>
    <definedName name="IQ_SEC_PURCHASED_RESELL" hidden="1">"c5513"</definedName>
    <definedName name="IQ_SEC_PURCHASED_RESELL_FFIEC" hidden="1">"c12807"</definedName>
    <definedName name="IQ_SEC_RE_FOREIGN_DUE_30_89_FFIEC" hidden="1">"c13267"</definedName>
    <definedName name="IQ_SEC_RE_FOREIGN_DUE_90_FFIEC" hidden="1">"c13293"</definedName>
    <definedName name="IQ_SEC_RE_FOREIGN_NON_ACCRUAL_FFIEC" hidden="1">"c13319"</definedName>
    <definedName name="IQ_SEC_SOLD_REPURCHASE_FFIEC" hidden="1">"c12857"</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DOM_DUE_30_89_FFIEC" hidden="1">"c13259"</definedName>
    <definedName name="IQ_SECURED_FARMLAND_DOM_DUE_90_FFIEC" hidden="1">"c13287"</definedName>
    <definedName name="IQ_SECURED_FARMLAND_DOM_NON_ACCRUAL_FFIEC" hidden="1">"c13313"</definedName>
    <definedName name="IQ_SECURED_FARMLAND_LL_REC_DOM_FFIEC" hidden="1">"c12901"</definedName>
    <definedName name="IQ_SECURED_FARMLAND_NET_CHARGE_OFFS_FDIC" hidden="1">"c6631"</definedName>
    <definedName name="IQ_SECURED_FARMLAND_RECOVERIES_FDIC" hidden="1">"c6612"</definedName>
    <definedName name="IQ_SECURED_MULTI_RES_LL_REC_DOM_FFIEC" hidden="1">"c12905"</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HELD_MATURITY_FFIEC" hidden="1">"c12777"</definedName>
    <definedName name="IQ_SECURITIES_ISSUED_STATES_FDIC" hidden="1">"c6300"</definedName>
    <definedName name="IQ_SECURITIES_ISSUED_US_FFIEC" hidden="1">"c12781"</definedName>
    <definedName name="IQ_SECURITIES_LENT_FDIC" hidden="1">"c6532"</definedName>
    <definedName name="IQ_SECURITIES_LENT_FFIEC" hidden="1">"c13255"</definedName>
    <definedName name="IQ_SECURITIES_QUARTERLY_AVG_FFIEC" hidden="1">"c13079"</definedName>
    <definedName name="IQ_SECURITIES_UNDERWRITING_FDIC" hidden="1">"c6529"</definedName>
    <definedName name="IQ_SECURITIES_UNDERWRITING_UNUSED_FFIEC" hidden="1">"c13247"</definedName>
    <definedName name="IQ_SECURITIZATION_INC_OPERATING_INC_FFIEC" hidden="1">"c13390"</definedName>
    <definedName name="IQ_SECURITIZATION_INCOME_FFIEC" hidden="1">"c13012"</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LECTED_FOREIGN_ASSETS_FFIEC" hidden="1">"c13485"</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_ACCOUNT_ASSETS_LH_FFIEC" hidden="1">"c13105"</definedName>
    <definedName name="IQ_SEPARATE_ACCOUNT_LIAB_LH_FFIEC" hidden="1">"c13108"</definedName>
    <definedName name="IQ_SEPARATE_ACCT_ASSETS" hidden="1">"c1155"</definedName>
    <definedName name="IQ_SEPARATE_ACCT_LIAB" hidden="1">"c1156"</definedName>
    <definedName name="IQ_SERV_CHARGE_DEPOSITS" hidden="1">"c1157"</definedName>
    <definedName name="IQ_SERVICE_CHARGES_DEPOSIT_ACCOUNTS_DOM_FFIEC" hidden="1">"c13003"</definedName>
    <definedName name="IQ_SERVICE_CHARGES_FDIC" hidden="1">"c6572"</definedName>
    <definedName name="IQ_SERVICE_CHARGES_OPERATING_INC_FFIEC" hidden="1">"c13384"</definedName>
    <definedName name="IQ_SERVICING_FEES_FFIEC" hidden="1">"c13011"</definedName>
    <definedName name="IQ_SERVICING_FEES_OPERATING_INC_FFIEC" hidden="1">"c13389"</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ER_DR" hidden="1">"c204"</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POSITIONS_FFIEC" hidden="1">"c12859"</definedName>
    <definedName name="IQ_SHORT_TERM_INVEST" hidden="1">"c1425"</definedName>
    <definedName name="IQ_SMALL_INT_BEAR_CD" hidden="1">"c11748"</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URCE" hidden="1">"c1168"</definedName>
    <definedName name="IQ_SP" hidden="1">"c2171"</definedName>
    <definedName name="IQ_SP_DATE" hidden="1">"c2172"</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ASSETS_TOT_FFIEC" hidden="1">"c13438"</definedName>
    <definedName name="IQ_ST_INVEST_ST_NONCORE_FUNDING_FFIEC" hidden="1">"c13338"</definedName>
    <definedName name="IQ_ST_INVEST_UTI" hidden="1">"c1198"</definedName>
    <definedName name="IQ_ST_NOTE_RECEIV" hidden="1">"c1199"</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RIPS_RECEIVABLE_MORTGAGE_LOANS_FFIEC" hidden="1">"c12844"</definedName>
    <definedName name="IQ_STRIPS_RECEIVABLE_OTHER_FFIEC" hidden="1">"c12845"</definedName>
    <definedName name="IQ_STRUCTURED_NOTES_INVEST_SECURITIES_FFIEC" hidden="1">"c13468"</definedName>
    <definedName name="IQ_STRUCTURING_NOTES_TIER_1_FFIEC" hidden="1">"c13344"</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B_NOTES_DEBENTURES_FFIEC" hidden="1">"c12867"</definedName>
    <definedName name="IQ_SUB_NOTES_PAYABLE_UNCONSOLIDATED_TRUSTS_FFIEC" hidden="1">"c12868"</definedName>
    <definedName name="IQ_SUPPLIES_FFIEC" hidden="1">"c13050"</definedName>
    <definedName name="IQ_SURPLUS_FDIC" hidden="1">"c6351"</definedName>
    <definedName name="IQ_SURPLUS_FFIEC" hidden="1">"c12877"</definedName>
    <definedName name="IQ_SVA" hidden="1">"c1214"</definedName>
    <definedName name="IQ_TANGIBLE_EQUITY_ASSETS_FFIEC" hidden="1">"c13346"</definedName>
    <definedName name="IQ_TANGIBLE_TIER_1_LEVERAGE_FFIEC" hidden="1">"c13345"</definedName>
    <definedName name="IQ_TARGET_PRICE_NUM" hidden="1">"c1653"</definedName>
    <definedName name="IQ_TARGET_PRICE_NUM_CIQ" hidden="1">"c4661"</definedName>
    <definedName name="IQ_TARGET_PRICE_STDDEV" hidden="1">"c1654"</definedName>
    <definedName name="IQ_TARGET_PRICE_STDDEV_CIQ" hidden="1">"c4662"</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AXES_ADJ_NOI_FFIEC" hidden="1">"c13395"</definedName>
    <definedName name="IQ_TAXES_NOI_FFIEC" hidden="1">"c13394"</definedName>
    <definedName name="IQ_TAXES_TE_AVG_ASSETS_FFIEC" hidden="1">"c13366"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EXCL_FFIEC" hidden="1">"c13516"</definedName>
    <definedName name="IQ_TBV_SHARE" hidden="1">"c1217"</definedName>
    <definedName name="IQ_TELECOM_FFIEC" hidden="1">"c13057"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DA" hidden="1">"c1222"</definedName>
    <definedName name="IQ_TEV_EBITDA_AVG" hidden="1">"c1223"</definedName>
    <definedName name="IQ_TEV_EBITDA_FWD" hidden="1">"c1224"</definedName>
    <definedName name="IQ_TEV_EBITDA_FWD_CIQ" hidden="1">"c4043"</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CIQ" hidden="1">"c4044"</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CAPITAL_BEFORE_CHARGES_T1_FFIEC" hidden="1">"c13139"</definedName>
    <definedName name="IQ_TIER_1_CAPITAL_FFIEC" hidden="1">"c13143"</definedName>
    <definedName name="IQ_TIER_1_LEVERAGE_RATIO_FFIEC" hidden="1">"c13160"</definedName>
    <definedName name="IQ_TIER_1_RISK_BASED_CAPITAL_RATIO_FDIC" hidden="1">"c6746"</definedName>
    <definedName name="IQ_TIER_1_RISK_BASED_CAPITAL_RATIO_FFIEC" hidden="1">"c13161"</definedName>
    <definedName name="IQ_TIER_2_CAPITAL_FFIEC" hidden="1">"c13149"</definedName>
    <definedName name="IQ_TIER_3_CAPITAL_ALLOCATED_MARKET_RISK_FFIEC" hidden="1">"c13151"</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100K_OTHER_INSTITUTIONS_FFIEC" hidden="1">"c12953"</definedName>
    <definedName name="IQ_TIME_DEPOSITS_LESS_THAN_100K_FDIC" hidden="1">"c6465"</definedName>
    <definedName name="IQ_TIME_DEPOSITS_MORE_100K_OTHER_INSTITUTIONS_FFIEC" hidden="1">"c12954"</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BNK_SUBTOTAL_AP" hidden="1">"c13644"</definedName>
    <definedName name="IQ_TOTAL_ASSETS_FDIC" hidden="1">"c6339"</definedName>
    <definedName name="IQ_TOTAL_ASSETS_FFIEC" hidden="1">"c12849"</definedName>
    <definedName name="IQ_TOTAL_ASSETS_LH_FFIEC" hidden="1">"c13106"</definedName>
    <definedName name="IQ_TOTAL_ASSETS_PC_FFIEC" hidden="1">"c13099"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EQUITY" hidden="1">"c1246"</definedName>
    <definedName name="IQ_TOTAL_COMMON_SHARES_OUT_FFIEC" hidden="1">"c12955"</definedName>
    <definedName name="IQ_TOTAL_CONSTRUCTION_LL_REC_DOM_FFIEC" hidden="1">"c13515"</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NON_CURRENT" hidden="1">"c6191"</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EPOSITS_FFIEC" hidden="1">"c13623"</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CAPITAL_T1_FFIEC" hidden="1">"c13130"</definedName>
    <definedName name="IQ_TOTAL_EQUITY_FFIEC" hidden="1">"c12881"</definedName>
    <definedName name="IQ_TOTAL_EQUITY_LH_FFIEC" hidden="1">"c13109"</definedName>
    <definedName name="IQ_TOTAL_EQUITY_PC_FFIEC" hidden="1">"c13102"</definedName>
    <definedName name="IQ_TOTAL_EQUITY_SUBTOTAL_AP" hidden="1">"c8989"</definedName>
    <definedName name="IQ_TOTAL_INT_EXPENSE_FFIEC" hidden="1">"c13000"</definedName>
    <definedName name="IQ_TOTAL_INT_INCOME_FFIEC" hidden="1">"c12989"</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EQUITY_FFIEC" hidden="1">"c12882"</definedName>
    <definedName name="IQ_TOTAL_LIABILITIES_FDIC" hidden="1">"c6348"</definedName>
    <definedName name="IQ_TOTAL_LIABILITIES_FFIEC" hidden="1">"c12873"</definedName>
    <definedName name="IQ_TOTAL_LL_REC_DOM_FFIEC" hidden="1">"c12917"</definedName>
    <definedName name="IQ_TOTAL_LL_REC_FFIEC" hidden="1">"c12898"</definedName>
    <definedName name="IQ_TOTAL_LOANS" hidden="1">"c5653"</definedName>
    <definedName name="IQ_TOTAL_LOANS_LEASES_CHARGE_OFFS_FFIEC" hidden="1">"c13186"</definedName>
    <definedName name="IQ_TOTAL_LOANS_LEASES_DUE_30_89_FFIEC" hidden="1">"c13280"</definedName>
    <definedName name="IQ_TOTAL_LOANS_LEASES_DUE_90_FFIEC" hidden="1">"c13306"</definedName>
    <definedName name="IQ_TOTAL_LOANS_LEASES_RECOV_FFIEC" hidden="1">"c13208"</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TURN_SWAPS_DERIVATIVES_BENEFICIARY_FFIEC" hidden="1">"c13120"</definedName>
    <definedName name="IQ_TOTAL_RETURN_SWAPS_DERIVATIVES_GUARANTOR_FFIEC" hidden="1">"c13113"</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EVENUE_FFIEC" hidden="1">"c13020"</definedName>
    <definedName name="IQ_TOTAL_RISK_BASED_CAPITAL_FFIEC" hidden="1">"c13153"</definedName>
    <definedName name="IQ_TOTAL_RISK_BASED_CAPITAL_RATIO_FDIC" hidden="1">"c6747"</definedName>
    <definedName name="IQ_TOTAL_RISK_BASED_CAPITAL_RATIO_FFIEC" hidden="1">"c13162"</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TRADING_ASSETS_FFIEC" hidden="1">"c12939"</definedName>
    <definedName name="IQ_TOTAL_TRADING_LIAB_DOM_FFIEC" hidden="1">"c12944"</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_TERM_FEE" hidden="1">"c13638"</definedName>
    <definedName name="IQ_TR_BUY_TERM_FEE_PCT" hidden="1">"c13639"</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PPROACH" hidden="1">"c12706"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GISTRATION_FEES" hidden="1">"c2274"</definedName>
    <definedName name="IQ_TR_RENEWAL_BUYBACK" hidden="1">"c2413"</definedName>
    <definedName name="IQ_TR_ROUND_NUMBER" hidden="1">"c2295"</definedName>
    <definedName name="IQ_TR_SEC_FEES" hidden="1">"c13642"</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_TERM_FEE" hidden="1">"c2298"</definedName>
    <definedName name="IQ_TR_SELL_TERM_FEE_PCT" hidden="1">"c2297"</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"c13640"</definedName>
    <definedName name="IQ_TR_TERM_FEE_PCT" hidden="1">"c13641"</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AIR_VALUE_TOT_FFIEC" hidden="1">"c13210"</definedName>
    <definedName name="IQ_TRADING_ASSETS_FDIC" hidden="1">"c6328"</definedName>
    <definedName name="IQ_TRADING_ASSETS_FFIEC" hidden="1">"c12812"</definedName>
    <definedName name="IQ_TRADING_ASSETS_FOREIGN_FFIEC" hidden="1">"c12940"</definedName>
    <definedName name="IQ_TRADING_ASSETS_LEVEL_1_FFIEC" hidden="1">"c13218"</definedName>
    <definedName name="IQ_TRADING_ASSETS_LEVEL_2_FFIEC" hidden="1">"c13226"</definedName>
    <definedName name="IQ_TRADING_ASSETS_LEVEL_3_FFIEC" hidden="1">"c13234"</definedName>
    <definedName name="IQ_TRADING_ASSETS_QUARTERLY_AVG_FFIEC" hidden="1">"c13085"</definedName>
    <definedName name="IQ_TRADING_CURRENCY" hidden="1">"c2212"</definedName>
    <definedName name="IQ_TRADING_LIABILITIES_FAIR_VALUE_TOT_FFIEC" hidden="1">"c13214"</definedName>
    <definedName name="IQ_TRADING_LIABILITIES_FDIC" hidden="1">"c6344"</definedName>
    <definedName name="IQ_TRADING_LIABILITIES_FFIEC" hidden="1">"c12858"</definedName>
    <definedName name="IQ_TRADING_LIABILITIES_LEVEL_1_FFIEC" hidden="1">"c13222"</definedName>
    <definedName name="IQ_TRADING_LIABILITIES_LEVEL_2_FFIEC" hidden="1">"c13230"</definedName>
    <definedName name="IQ_TRADING_LIABILITIES_LEVEL_3_FFIEC" hidden="1">"c13238"</definedName>
    <definedName name="IQ_TRADING_REV_OPERATING_INC_FFIEC" hidden="1">"c13385"</definedName>
    <definedName name="IQ_TRADING_REVENUE_FFIEC" hidden="1">"c13004"</definedName>
    <definedName name="IQ_TRANSACTION_ACCOUNTS_FDIC" hidden="1">"c6544"</definedName>
    <definedName name="IQ_TREASURY" hidden="1">"c1311"</definedName>
    <definedName name="IQ_TREASURY_INVEST_SECURITIES_FFIEC" hidden="1">"c13457"</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CONSOL_BEDS" hidden="1">"c8783"</definedName>
    <definedName name="IQ_UNCONSOL_PROP" hidden="1">"c8762"</definedName>
    <definedName name="IQ_UNCONSOL_ROOMS" hidden="1">"c8787"</definedName>
    <definedName name="IQ_UNCONSOL_SQ_FT" hidden="1">"c8778"</definedName>
    <definedName name="IQ_UNCONSOL_UNITS" hidden="1">"c8770"</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ARNED_INCOME_LL_REC_DOM_FFIEC" hidden="1">"c12916"</definedName>
    <definedName name="IQ_UNEARNED_INCOME_LL_REC_FFIEC" hidden="1">"c12897"</definedName>
    <definedName name="IQ_UNEARNED_PREMIUMS_PC_FFIEC" hidden="1">"c13101"</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COMMITMENTS_COMMERCIAL_RE_UNUSED_FFIEC" hidden="1">"c13246"</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ADDRESS_LEASE_FIN_REC_FFIEC" hidden="1">"c13624"</definedName>
    <definedName name="IQ_US_AGENCY_OBLIG_FFIEC" hidden="1">"c12779"</definedName>
    <definedName name="IQ_US_AGENCY_OBLIG_TRADING_DOM_FFIEC" hidden="1">"c12919"</definedName>
    <definedName name="IQ_US_AGENCY_OBLIG_TRADING_FFIEC" hidden="1">"c12814"</definedName>
    <definedName name="IQ_US_AGENCY_OBLIGATIONS_AVAIL_SALE_FFIEC" hidden="1">"c12793"</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INST_DUE_30_89_FFIEC" hidden="1">"c13268"</definedName>
    <definedName name="IQ_US_INST_DUE_90_FFIEC" hidden="1">"c13294"</definedName>
    <definedName name="IQ_US_INST_NON_ACCRUAL_FFIEC" hidden="1">"c13320"</definedName>
    <definedName name="IQ_US_SPONSORED_AGENCY_OBLIG_AVAIL_SALE_FFIEC" hidden="1">"c12794"</definedName>
    <definedName name="IQ_US_SPONSORED_AGENCY_OBLIG_FFIEC" hidden="1">"c12780"</definedName>
    <definedName name="IQ_US_TREASURY_SEC_AVAIL_SALE_FFIEC" hidden="1">"c12792"</definedName>
    <definedName name="IQ_US_TREASURY_SEC_TRADING_DOM_FFIEC" hidden="1">"c12918"</definedName>
    <definedName name="IQ_US_TREASURY_SEC_TRADING_FFIEC" hidden="1">"c12813"</definedName>
    <definedName name="IQ_US_TREASURY_SECURITIES_FDIC" hidden="1">"c6298"</definedName>
    <definedName name="IQ_US_TREASURY_SECURITIES_FFIEC" hidden="1">"c12778"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ARIABLE_RATE_PREFERREDS_INT_SENSITIVITY_FFIEC" hidden="1">"c13096"</definedName>
    <definedName name="IQ_VC_REV_OPERATING_INC_FFIEC" hidden="1">"c13388"</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ENTURE_CAPITAL_REVENUE_FFIEC" hidden="1">"c13010"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VWAP" hidden="1">"c13514"</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"c2104"</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IELD_FED_FUNDS_SOLD_FFIEC" hidden="1">"c13487"</definedName>
    <definedName name="IQ_YIELD_TRADING_ASSETS_FFIEC" hidden="1">"c13488"</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IS_Hardware_List___CSC" localSheetId="27">#REF!</definedName>
    <definedName name="IS_Hardware_List___CSC" localSheetId="19">#REF!</definedName>
    <definedName name="IS_Hardware_List___CSC" localSheetId="23">#REF!</definedName>
    <definedName name="IS_Hardware_List___CSC" localSheetId="25">#REF!</definedName>
    <definedName name="IS_Hardware_List___CSC">#REF!</definedName>
    <definedName name="it" localSheetId="27">#REF!</definedName>
    <definedName name="it" localSheetId="19">#REF!</definedName>
    <definedName name="it" localSheetId="23">#REF!</definedName>
    <definedName name="it" localSheetId="25">#REF!</definedName>
    <definedName name="it">#REF!</definedName>
    <definedName name="IT_Multiplier" localSheetId="27">#REF!</definedName>
    <definedName name="IT_Multiplier" localSheetId="19">#REF!</definedName>
    <definedName name="IT_Multiplier" localSheetId="23">#REF!</definedName>
    <definedName name="IT_Multiplier" localSheetId="25">#REF!</definedName>
    <definedName name="IT_Multiplier">#REF!</definedName>
    <definedName name="IT_Salary" localSheetId="27">#REF!</definedName>
    <definedName name="IT_Salary" localSheetId="19">#REF!</definedName>
    <definedName name="IT_Salary" localSheetId="23">#REF!</definedName>
    <definedName name="IT_Salary" localSheetId="25">#REF!</definedName>
    <definedName name="IT_Salary">#REF!</definedName>
    <definedName name="j" localSheetId="27" hidden="1">{#N/A,#N/A,TRUE,"Summary";#N/A,"1",TRUE,"Summary";#N/A,"2",TRUE,"Summary";#N/A,"3",TRUE,"Summary";#N/A,"4",TRUE,"Summary";#N/A,"5",TRUE,"Summary";#N/A,"6",TRUE,"Summary";#N/A,"7",TRUE,"Summary";#N/A,"8",TRUE,"Summary";#N/A,"9",TRUE,"Summary";#N/A,"10",TRUE,"Summary";#N/A,"11",TRUE,"Summary"}</definedName>
    <definedName name="j" localSheetId="25" hidden="1">{#N/A,#N/A,TRUE,"Summary";#N/A,"1",TRUE,"Summary";#N/A,"2",TRUE,"Summary";#N/A,"3",TRUE,"Summary";#N/A,"4",TRUE,"Summary";#N/A,"5",TRUE,"Summary";#N/A,"6",TRUE,"Summary";#N/A,"7",TRUE,"Summary";#N/A,"8",TRUE,"Summary";#N/A,"9",TRUE,"Summary";#N/A,"10",TRUE,"Summary";#N/A,"11",TRUE,"Summary"}</definedName>
    <definedName name="j" hidden="1">{#N/A,#N/A,TRUE,"Summary";#N/A,"1",TRUE,"Summary";#N/A,"2",TRUE,"Summary";#N/A,"3",TRUE,"Summary";#N/A,"4",TRUE,"Summary";#N/A,"5",TRUE,"Summary";#N/A,"6",TRUE,"Summary";#N/A,"7",TRUE,"Summary";#N/A,"8",TRUE,"Summary";#N/A,"9",TRUE,"Summary";#N/A,"10",TRUE,"Summary";#N/A,"11",TRUE,"Summary"}</definedName>
    <definedName name="j_2" localSheetId="27" hidden="1">{#N/A,#N/A,TRUE,"Summary";#N/A,"1",TRUE,"Summary";#N/A,"2",TRUE,"Summary";#N/A,"3",TRUE,"Summary";#N/A,"4",TRUE,"Summary";#N/A,"5",TRUE,"Summary";#N/A,"6",TRUE,"Summary";#N/A,"7",TRUE,"Summary";#N/A,"8",TRUE,"Summary";#N/A,"9",TRUE,"Summary";#N/A,"10",TRUE,"Summary";#N/A,"11",TRUE,"Summary"}</definedName>
    <definedName name="j_2" localSheetId="25" hidden="1">{#N/A,#N/A,TRUE,"Summary";#N/A,"1",TRUE,"Summary";#N/A,"2",TRUE,"Summary";#N/A,"3",TRUE,"Summary";#N/A,"4",TRUE,"Summary";#N/A,"5",TRUE,"Summary";#N/A,"6",TRUE,"Summary";#N/A,"7",TRUE,"Summary";#N/A,"8",TRUE,"Summary";#N/A,"9",TRUE,"Summary";#N/A,"10",TRUE,"Summary";#N/A,"11",TRUE,"Summary"}</definedName>
    <definedName name="j_2" hidden="1">{#N/A,#N/A,TRUE,"Summary";#N/A,"1",TRUE,"Summary";#N/A,"2",TRUE,"Summary";#N/A,"3",TRUE,"Summary";#N/A,"4",TRUE,"Summary";#N/A,"5",TRUE,"Summary";#N/A,"6",TRUE,"Summary";#N/A,"7",TRUE,"Summary";#N/A,"8",TRUE,"Summary";#N/A,"9",TRUE,"Summary";#N/A,"10",TRUE,"Summary";#N/A,"11",TRUE,"Summary"}</definedName>
    <definedName name="j_3" localSheetId="27" hidden="1">{#N/A,#N/A,TRUE,"Summary";#N/A,"1",TRUE,"Summary";#N/A,"2",TRUE,"Summary";#N/A,"3",TRUE,"Summary";#N/A,"4",TRUE,"Summary";#N/A,"5",TRUE,"Summary";#N/A,"6",TRUE,"Summary";#N/A,"7",TRUE,"Summary";#N/A,"8",TRUE,"Summary";#N/A,"9",TRUE,"Summary";#N/A,"10",TRUE,"Summary";#N/A,"11",TRUE,"Summary"}</definedName>
    <definedName name="j_3" localSheetId="25" hidden="1">{#N/A,#N/A,TRUE,"Summary";#N/A,"1",TRUE,"Summary";#N/A,"2",TRUE,"Summary";#N/A,"3",TRUE,"Summary";#N/A,"4",TRUE,"Summary";#N/A,"5",TRUE,"Summary";#N/A,"6",TRUE,"Summary";#N/A,"7",TRUE,"Summary";#N/A,"8",TRUE,"Summary";#N/A,"9",TRUE,"Summary";#N/A,"10",TRUE,"Summary";#N/A,"11",TRUE,"Summary"}</definedName>
    <definedName name="j_3" hidden="1">{#N/A,#N/A,TRUE,"Summary";#N/A,"1",TRUE,"Summary";#N/A,"2",TRUE,"Summary";#N/A,"3",TRUE,"Summary";#N/A,"4",TRUE,"Summary";#N/A,"5",TRUE,"Summary";#N/A,"6",TRUE,"Summary";#N/A,"7",TRUE,"Summary";#N/A,"8",TRUE,"Summary";#N/A,"9",TRUE,"Summary";#N/A,"10",TRUE,"Summary";#N/A,"11",TRUE,"Summary"}</definedName>
    <definedName name="Jaaa" localSheetId="27" hidden="1">#REF!</definedName>
    <definedName name="Jaaa" localSheetId="19" hidden="1">#REF!</definedName>
    <definedName name="Jaaa" localSheetId="23" hidden="1">#REF!</definedName>
    <definedName name="Jaaa" localSheetId="25" hidden="1">#REF!</definedName>
    <definedName name="Jaaa" hidden="1">#REF!</definedName>
    <definedName name="Jagan" localSheetId="27">#REF!</definedName>
    <definedName name="Jagan" localSheetId="19">#REF!</definedName>
    <definedName name="Jagan" localSheetId="23">#REF!</definedName>
    <definedName name="Jagan" localSheetId="25">#REF!</definedName>
    <definedName name="Jagan">#REF!</definedName>
    <definedName name="jaiswal.ghh" localSheetId="27" hidden="1">{"20 Years",#N/A,FALSE,"P&amp;Ls";"2001",#N/A,FALSE,"P&amp;Ls"}</definedName>
    <definedName name="jaiswal.ghh" localSheetId="25" hidden="1">{"20 Years",#N/A,FALSE,"P&amp;Ls";"2001",#N/A,FALSE,"P&amp;Ls"}</definedName>
    <definedName name="jaiswal.ghh" hidden="1">{"20 Years",#N/A,FALSE,"P&amp;Ls";"2001",#N/A,FALSE,"P&amp;Ls"}</definedName>
    <definedName name="jjj" localSheetId="27">#REF!</definedName>
    <definedName name="jjj" localSheetId="19">#REF!</definedName>
    <definedName name="jjj" localSheetId="23">#REF!</definedName>
    <definedName name="jjj" localSheetId="25">#REF!</definedName>
    <definedName name="jjj">#REF!</definedName>
    <definedName name="k" localSheetId="27" hidden="1">{#N/A,#N/A,TRUE,"Summary";#N/A,"1",TRUE,"Summary";#N/A,"2",TRUE,"Summary";#N/A,"3",TRUE,"Summary";#N/A,"4",TRUE,"Summary";#N/A,"5",TRUE,"Summary";#N/A,"6",TRUE,"Summary";#N/A,"7",TRUE,"Summary";#N/A,"8",TRUE,"Summary";#N/A,"9",TRUE,"Summary";#N/A,"10",TRUE,"Summary";#N/A,"11",TRUE,"Summary"}</definedName>
    <definedName name="k" localSheetId="25" hidden="1">{#N/A,#N/A,TRUE,"Summary";#N/A,"1",TRUE,"Summary";#N/A,"2",TRUE,"Summary";#N/A,"3",TRUE,"Summary";#N/A,"4",TRUE,"Summary";#N/A,"5",TRUE,"Summary";#N/A,"6",TRUE,"Summary";#N/A,"7",TRUE,"Summary";#N/A,"8",TRUE,"Summary";#N/A,"9",TRUE,"Summary";#N/A,"10",TRUE,"Summary";#N/A,"11",TRUE,"Summary"}</definedName>
    <definedName name="k" hidden="1">{#N/A,#N/A,TRUE,"Summary";#N/A,"1",TRUE,"Summary";#N/A,"2",TRUE,"Summary";#N/A,"3",TRUE,"Summary";#N/A,"4",TRUE,"Summary";#N/A,"5",TRUE,"Summary";#N/A,"6",TRUE,"Summary";#N/A,"7",TRUE,"Summary";#N/A,"8",TRUE,"Summary";#N/A,"9",TRUE,"Summary";#N/A,"10",TRUE,"Summary";#N/A,"11",TRUE,"Summary"}</definedName>
    <definedName name="k_2" localSheetId="27" hidden="1">{#N/A,#N/A,TRUE,"Summary";#N/A,"1",TRUE,"Summary";#N/A,"2",TRUE,"Summary";#N/A,"3",TRUE,"Summary";#N/A,"4",TRUE,"Summary";#N/A,"5",TRUE,"Summary";#N/A,"6",TRUE,"Summary";#N/A,"7",TRUE,"Summary";#N/A,"8",TRUE,"Summary";#N/A,"9",TRUE,"Summary";#N/A,"10",TRUE,"Summary";#N/A,"11",TRUE,"Summary"}</definedName>
    <definedName name="k_2" localSheetId="25" hidden="1">{#N/A,#N/A,TRUE,"Summary";#N/A,"1",TRUE,"Summary";#N/A,"2",TRUE,"Summary";#N/A,"3",TRUE,"Summary";#N/A,"4",TRUE,"Summary";#N/A,"5",TRUE,"Summary";#N/A,"6",TRUE,"Summary";#N/A,"7",TRUE,"Summary";#N/A,"8",TRUE,"Summary";#N/A,"9",TRUE,"Summary";#N/A,"10",TRUE,"Summary";#N/A,"11",TRUE,"Summary"}</definedName>
    <definedName name="k_2" hidden="1">{#N/A,#N/A,TRUE,"Summary";#N/A,"1",TRUE,"Summary";#N/A,"2",TRUE,"Summary";#N/A,"3",TRUE,"Summary";#N/A,"4",TRUE,"Summary";#N/A,"5",TRUE,"Summary";#N/A,"6",TRUE,"Summary";#N/A,"7",TRUE,"Summary";#N/A,"8",TRUE,"Summary";#N/A,"9",TRUE,"Summary";#N/A,"10",TRUE,"Summary";#N/A,"11",TRUE,"Summary"}</definedName>
    <definedName name="k_3" localSheetId="27" hidden="1">{#N/A,#N/A,TRUE,"Summary";#N/A,"1",TRUE,"Summary";#N/A,"2",TRUE,"Summary";#N/A,"3",TRUE,"Summary";#N/A,"4",TRUE,"Summary";#N/A,"5",TRUE,"Summary";#N/A,"6",TRUE,"Summary";#N/A,"7",TRUE,"Summary";#N/A,"8",TRUE,"Summary";#N/A,"9",TRUE,"Summary";#N/A,"10",TRUE,"Summary";#N/A,"11",TRUE,"Summary"}</definedName>
    <definedName name="k_3" localSheetId="25" hidden="1">{#N/A,#N/A,TRUE,"Summary";#N/A,"1",TRUE,"Summary";#N/A,"2",TRUE,"Summary";#N/A,"3",TRUE,"Summary";#N/A,"4",TRUE,"Summary";#N/A,"5",TRUE,"Summary";#N/A,"6",TRUE,"Summary";#N/A,"7",TRUE,"Summary";#N/A,"8",TRUE,"Summary";#N/A,"9",TRUE,"Summary";#N/A,"10",TRUE,"Summary";#N/A,"11",TRUE,"Summary"}</definedName>
    <definedName name="k_3" hidden="1">{#N/A,#N/A,TRUE,"Summary";#N/A,"1",TRUE,"Summary";#N/A,"2",TRUE,"Summary";#N/A,"3",TRUE,"Summary";#N/A,"4",TRUE,"Summary";#N/A,"5",TRUE,"Summary";#N/A,"6",TRUE,"Summary";#N/A,"7",TRUE,"Summary";#N/A,"8",TRUE,"Summary";#N/A,"9",TRUE,"Summary";#N/A,"10",TRUE,"Summary";#N/A,"11",TRUE,"Summary"}</definedName>
    <definedName name="kjewfds" localSheetId="27" hidden="1">{#N/A,#N/A,TRUE,"CIN-11";#N/A,#N/A,TRUE,"CIN-13";#N/A,#N/A,TRUE,"CIN-14";#N/A,#N/A,TRUE,"CIN-16";#N/A,#N/A,TRUE,"CIN-17";#N/A,#N/A,TRUE,"CIN-18";#N/A,#N/A,TRUE,"CIN Earnings To Fixed Charges";#N/A,#N/A,TRUE,"CIN Financial Ratios";#N/A,#N/A,TRUE,"CIN-IS";#N/A,#N/A,TRUE,"CIN-BS";#N/A,#N/A,TRUE,"CIN-CS";#N/A,#N/A,TRUE,"Invest In Unconsol Subs"}</definedName>
    <definedName name="kjewfds" localSheetId="25" hidden="1">{#N/A,#N/A,TRUE,"CIN-11";#N/A,#N/A,TRUE,"CIN-13";#N/A,#N/A,TRUE,"CIN-14";#N/A,#N/A,TRUE,"CIN-16";#N/A,#N/A,TRUE,"CIN-17";#N/A,#N/A,TRUE,"CIN-18";#N/A,#N/A,TRUE,"CIN Earnings To Fixed Charges";#N/A,#N/A,TRUE,"CIN Financial Ratios";#N/A,#N/A,TRUE,"CIN-IS";#N/A,#N/A,TRUE,"CIN-BS";#N/A,#N/A,TRUE,"CIN-CS";#N/A,#N/A,TRUE,"Invest In Unconsol Subs"}</definedName>
    <definedName name="kjewfds" hidden="1">{#N/A,#N/A,TRUE,"CIN-11";#N/A,#N/A,TRUE,"CIN-13";#N/A,#N/A,TRUE,"CIN-14";#N/A,#N/A,TRUE,"CIN-16";#N/A,#N/A,TRUE,"CIN-17";#N/A,#N/A,TRUE,"CIN-18";#N/A,#N/A,TRUE,"CIN Earnings To Fixed Charges";#N/A,#N/A,TRUE,"CIN Financial Ratios";#N/A,#N/A,TRUE,"CIN-IS";#N/A,#N/A,TRUE,"CIN-BS";#N/A,#N/A,TRUE,"CIN-CS";#N/A,#N/A,TRUE,"Invest In Unconsol Subs"}</definedName>
    <definedName name="kjsakjksak" localSheetId="27" hidden="1">{"20 Years",#N/A,FALSE,"P&amp;Ls";"2001",#N/A,FALSE,"P&amp;Ls"}</definedName>
    <definedName name="kjsakjksak" localSheetId="25" hidden="1">{"20 Years",#N/A,FALSE,"P&amp;Ls";"2001",#N/A,FALSE,"P&amp;Ls"}</definedName>
    <definedName name="kjsakjksak" hidden="1">{"20 Years",#N/A,FALSE,"P&amp;Ls";"2001",#N/A,FALSE,"P&amp;Ls"}</definedName>
    <definedName name="klk" localSheetId="27">#REF!</definedName>
    <definedName name="klk" localSheetId="19">#REF!</definedName>
    <definedName name="klk" localSheetId="23">#REF!</definedName>
    <definedName name="klk" localSheetId="25">#REF!</definedName>
    <definedName name="klk">#REF!</definedName>
    <definedName name="KRAKOWMIX" localSheetId="27">#REF!</definedName>
    <definedName name="KRAKOWMIX" localSheetId="19">#REF!</definedName>
    <definedName name="KRAKOWMIX" localSheetId="23">#REF!</definedName>
    <definedName name="KRAKOWMIX" localSheetId="25">#REF!</definedName>
    <definedName name="KRAKOWMIX">#REF!</definedName>
    <definedName name="LANGCOE" localSheetId="25">'[32]Personnel Cost (languages)'!$B$59:$G$65</definedName>
    <definedName name="LANGCOE">'[32]Personnel Cost (languages)'!$B$59:$G$65</definedName>
    <definedName name="langlevel">'[15]Defined Lists'!$E$4:$E$18</definedName>
    <definedName name="LangPA" localSheetId="27">#REF!</definedName>
    <definedName name="LangPA" localSheetId="19">#REF!</definedName>
    <definedName name="LangPA" localSheetId="23">#REF!</definedName>
    <definedName name="LangPA" localSheetId="25">#REF!</definedName>
    <definedName name="LangPA">#REF!</definedName>
    <definedName name="LangPL" localSheetId="27">#REF!</definedName>
    <definedName name="LangPL" localSheetId="19">#REF!</definedName>
    <definedName name="LangPL" localSheetId="23">#REF!</definedName>
    <definedName name="LangPL" localSheetId="25">#REF!</definedName>
    <definedName name="LangPL">#REF!</definedName>
    <definedName name="LangPO" localSheetId="27">#REF!</definedName>
    <definedName name="LangPO" localSheetId="19">#REF!</definedName>
    <definedName name="LangPO" localSheetId="23">#REF!</definedName>
    <definedName name="LangPO" localSheetId="25">#REF!</definedName>
    <definedName name="LangPO">#REF!</definedName>
    <definedName name="Language" localSheetId="25">'[24]Drop Down Lists'!$I$8:$I$31</definedName>
    <definedName name="Language">'[24]Drop Down Lists'!$I$8:$I$31</definedName>
    <definedName name="Languagecoe" localSheetId="27">#REF!</definedName>
    <definedName name="Languagecoe" localSheetId="19">#REF!</definedName>
    <definedName name="Languagecoe" localSheetId="23">#REF!</definedName>
    <definedName name="Languagecoe" localSheetId="25">#REF!</definedName>
    <definedName name="Languagecoe">#REF!</definedName>
    <definedName name="LargeGold">[33]Assumptions!$D$3</definedName>
    <definedName name="LargeSilver">[33]Assumptions!$D$4</definedName>
    <definedName name="Levels">'[34]_Gen Parameters'!$B$4:$B$13</definedName>
    <definedName name="LevelsIndia" localSheetId="25">[35]Units!$C$24:$C$31</definedName>
    <definedName name="LevelsIndia">[35]Units!$C$24:$C$31</definedName>
    <definedName name="LevelsNA" localSheetId="25">[35]Units!$C$2:$C$22</definedName>
    <definedName name="LevelsNA">[35]Units!$C$2:$C$22</definedName>
    <definedName name="list" localSheetId="27">#REF!</definedName>
    <definedName name="list" localSheetId="19">#REF!</definedName>
    <definedName name="list" localSheetId="23">#REF!</definedName>
    <definedName name="list" localSheetId="25">#REF!</definedName>
    <definedName name="list">#REF!</definedName>
    <definedName name="list1" localSheetId="27">#REF!</definedName>
    <definedName name="list1" localSheetId="19">#REF!</definedName>
    <definedName name="list1" localSheetId="23">#REF!</definedName>
    <definedName name="list1" localSheetId="25">#REF!</definedName>
    <definedName name="list1">#REF!</definedName>
    <definedName name="ListOffset" hidden="1">1</definedName>
    <definedName name="ljdsa" localSheetId="27" hidden="1">{"20 Years",#N/A,FALSE,"P&amp;Ls";"2001",#N/A,FALSE,"P&amp;Ls"}</definedName>
    <definedName name="ljdsa" localSheetId="25" hidden="1">{"20 Years",#N/A,FALSE,"P&amp;Ls";"2001",#N/A,FALSE,"P&amp;Ls"}</definedName>
    <definedName name="ljdsa" hidden="1">{"20 Years",#N/A,FALSE,"P&amp;Ls";"2001",#N/A,FALSE,"P&amp;Ls"}</definedName>
    <definedName name="lnk_DCP" localSheetId="27">#REF!</definedName>
    <definedName name="lnk_DCP" localSheetId="19">#REF!</definedName>
    <definedName name="lnk_DCP" localSheetId="23">#REF!</definedName>
    <definedName name="lnk_DCP" localSheetId="25">#REF!</definedName>
    <definedName name="lnk_DCP">#REF!</definedName>
    <definedName name="lnk_DCP_" localSheetId="27">#REF!</definedName>
    <definedName name="lnk_DCP_" localSheetId="19">#REF!</definedName>
    <definedName name="lnk_DCP_" localSheetId="23">#REF!</definedName>
    <definedName name="lnk_DCP_" localSheetId="25">#REF!</definedName>
    <definedName name="lnk_DCP_">#REF!</definedName>
    <definedName name="LocalCurrency" localSheetId="25">'[24]Drop Down Lists'!$J$8:$J$31</definedName>
    <definedName name="LocalCurrency">'[24]Drop Down Lists'!$J$8:$J$31</definedName>
    <definedName name="Location" localSheetId="27">#REF!</definedName>
    <definedName name="Location" localSheetId="19">#REF!</definedName>
    <definedName name="Location" localSheetId="23">#REF!</definedName>
    <definedName name="Location" localSheetId="25">#REF!</definedName>
    <definedName name="Location">#REF!</definedName>
    <definedName name="m">[16]Menu!$C$1</definedName>
    <definedName name="Macro1" localSheetId="27">#REF!</definedName>
    <definedName name="Macro1" localSheetId="19">#REF!</definedName>
    <definedName name="Macro1" localSheetId="23">#REF!</definedName>
    <definedName name="Macro1" localSheetId="25">#REF!</definedName>
    <definedName name="Macro1">#REF!</definedName>
    <definedName name="Macro2" localSheetId="27">#REF!</definedName>
    <definedName name="Macro2" localSheetId="19">#REF!</definedName>
    <definedName name="Macro2" localSheetId="23">#REF!</definedName>
    <definedName name="Macro2" localSheetId="25">#REF!</definedName>
    <definedName name="Macro2">#REF!</definedName>
    <definedName name="Macro3" localSheetId="27">#REF!</definedName>
    <definedName name="Macro3" localSheetId="19">#REF!</definedName>
    <definedName name="Macro3" localSheetId="23">#REF!</definedName>
    <definedName name="Macro3" localSheetId="25">#REF!</definedName>
    <definedName name="Macro3">#REF!</definedName>
    <definedName name="Mail_Rate" localSheetId="27">#REF!</definedName>
    <definedName name="Mail_Rate" localSheetId="19">#REF!</definedName>
    <definedName name="Mail_Rate" localSheetId="23">#REF!</definedName>
    <definedName name="Mail_Rate" localSheetId="25">#REF!</definedName>
    <definedName name="Mail_Rate">#REF!</definedName>
    <definedName name="Management_Fee" localSheetId="27">[36]Parameters!#REF!</definedName>
    <definedName name="Management_Fee" localSheetId="19">[36]Parameters!#REF!</definedName>
    <definedName name="Management_Fee" localSheetId="23">[36]Parameters!#REF!</definedName>
    <definedName name="Management_Fee" localSheetId="25">[36]Parameters!#REF!</definedName>
    <definedName name="Management_Fee">[36]Parameters!#REF!</definedName>
    <definedName name="Manish" localSheetId="27">#REF!</definedName>
    <definedName name="Manish" localSheetId="19">#REF!</definedName>
    <definedName name="Manish" localSheetId="23">#REF!</definedName>
    <definedName name="Manish">#REF!</definedName>
    <definedName name="Manual_stuff_check" localSheetId="27">#REF!</definedName>
    <definedName name="Manual_stuff_check" localSheetId="19">#REF!</definedName>
    <definedName name="Manual_stuff_check" localSheetId="23">#REF!</definedName>
    <definedName name="Manual_stuff_check">#REF!</definedName>
    <definedName name="MappingRow" localSheetId="27">#REF!</definedName>
    <definedName name="MappingRow" localSheetId="19">#REF!</definedName>
    <definedName name="MappingRow" localSheetId="23">#REF!</definedName>
    <definedName name="MappingRow">#REF!</definedName>
    <definedName name="MENU" localSheetId="25">[10]Menu!$C$1</definedName>
    <definedName name="MENU">[10]Menu!$C$1</definedName>
    <definedName name="MONTH" localSheetId="27">#REF!</definedName>
    <definedName name="MONTH" localSheetId="19">#REF!</definedName>
    <definedName name="MONTH" localSheetId="23">#REF!</definedName>
    <definedName name="MONTH">#REF!</definedName>
    <definedName name="MonthToUse" localSheetId="27">#REF!</definedName>
    <definedName name="MonthToUse" localSheetId="19">#REF!</definedName>
    <definedName name="MonthToUse" localSheetId="23">#REF!</definedName>
    <definedName name="MonthToUse">#REF!</definedName>
    <definedName name="Move_to_top_of_page" localSheetId="27">#REF!</definedName>
    <definedName name="Move_to_top_of_page" localSheetId="19">#REF!</definedName>
    <definedName name="Move_to_top_of_page" localSheetId="23">#REF!</definedName>
    <definedName name="Move_to_top_of_page">#REF!</definedName>
    <definedName name="MV" localSheetId="27">#REF!</definedName>
    <definedName name="MV" localSheetId="19">#REF!</definedName>
    <definedName name="MV" localSheetId="23">#REF!</definedName>
    <definedName name="MV">#REF!</definedName>
    <definedName name="n" localSheetId="27">[16]Menu!#REF!</definedName>
    <definedName name="n" localSheetId="19">[16]Menu!#REF!</definedName>
    <definedName name="n" localSheetId="23">[16]Menu!#REF!</definedName>
    <definedName name="n" localSheetId="25">[16]Menu!#REF!</definedName>
    <definedName name="n">[16]Menu!#REF!</definedName>
    <definedName name="N_2" localSheetId="27" hidden="1">{#N/A,#N/A,TRUE,"CIN-11";#N/A,#N/A,TRUE,"CIN-13";#N/A,#N/A,TRUE,"CIN-14";#N/A,#N/A,TRUE,"CIN-16";#N/A,#N/A,TRUE,"CIN-17";#N/A,#N/A,TRUE,"CIN-18";#N/A,#N/A,TRUE,"CIN Earnings To Fixed Charges";#N/A,#N/A,TRUE,"CIN Financial Ratios";#N/A,#N/A,TRUE,"CIN-IS";#N/A,#N/A,TRUE,"CIN-BS";#N/A,#N/A,TRUE,"CIN-CS";#N/A,#N/A,TRUE,"Invest In Unconsol Subs"}</definedName>
    <definedName name="N_2" localSheetId="25" hidden="1">{#N/A,#N/A,TRUE,"CIN-11";#N/A,#N/A,TRUE,"CIN-13";#N/A,#N/A,TRUE,"CIN-14";#N/A,#N/A,TRUE,"CIN-16";#N/A,#N/A,TRUE,"CIN-17";#N/A,#N/A,TRUE,"CIN-18";#N/A,#N/A,TRUE,"CIN Earnings To Fixed Charges";#N/A,#N/A,TRUE,"CIN Financial Ratios";#N/A,#N/A,TRUE,"CIN-IS";#N/A,#N/A,TRUE,"CIN-BS";#N/A,#N/A,TRUE,"CIN-CS";#N/A,#N/A,TRUE,"Invest In Unconsol Subs"}</definedName>
    <definedName name="N_2" hidden="1">{#N/A,#N/A,TRUE,"CIN-11";#N/A,#N/A,TRUE,"CIN-13";#N/A,#N/A,TRUE,"CIN-14";#N/A,#N/A,TRUE,"CIN-16";#N/A,#N/A,TRUE,"CIN-17";#N/A,#N/A,TRUE,"CIN-18";#N/A,#N/A,TRUE,"CIN Earnings To Fixed Charges";#N/A,#N/A,TRUE,"CIN Financial Ratios";#N/A,#N/A,TRUE,"CIN-IS";#N/A,#N/A,TRUE,"CIN-BS";#N/A,#N/A,TRUE,"CIN-CS";#N/A,#N/A,TRUE,"Invest In Unconsol Subs"}</definedName>
    <definedName name="N_3" localSheetId="27" hidden="1">{#N/A,#N/A,TRUE,"CIN-11";#N/A,#N/A,TRUE,"CIN-13";#N/A,#N/A,TRUE,"CIN-14";#N/A,#N/A,TRUE,"CIN-16";#N/A,#N/A,TRUE,"CIN-17";#N/A,#N/A,TRUE,"CIN-18";#N/A,#N/A,TRUE,"CIN Earnings To Fixed Charges";#N/A,#N/A,TRUE,"CIN Financial Ratios";#N/A,#N/A,TRUE,"CIN-IS";#N/A,#N/A,TRUE,"CIN-BS";#N/A,#N/A,TRUE,"CIN-CS";#N/A,#N/A,TRUE,"Invest In Unconsol Subs"}</definedName>
    <definedName name="N_3" localSheetId="25" hidden="1">{#N/A,#N/A,TRUE,"CIN-11";#N/A,#N/A,TRUE,"CIN-13";#N/A,#N/A,TRUE,"CIN-14";#N/A,#N/A,TRUE,"CIN-16";#N/A,#N/A,TRUE,"CIN-17";#N/A,#N/A,TRUE,"CIN-18";#N/A,#N/A,TRUE,"CIN Earnings To Fixed Charges";#N/A,#N/A,TRUE,"CIN Financial Ratios";#N/A,#N/A,TRUE,"CIN-IS";#N/A,#N/A,TRUE,"CIN-BS";#N/A,#N/A,TRUE,"CIN-CS";#N/A,#N/A,TRUE,"Invest In Unconsol Subs"}</definedName>
    <definedName name="N_3" hidden="1">{#N/A,#N/A,TRUE,"CIN-11";#N/A,#N/A,TRUE,"CIN-13";#N/A,#N/A,TRUE,"CIN-14";#N/A,#N/A,TRUE,"CIN-16";#N/A,#N/A,TRUE,"CIN-17";#N/A,#N/A,TRUE,"CIN-18";#N/A,#N/A,TRUE,"CIN Earnings To Fixed Charges";#N/A,#N/A,TRUE,"CIN Financial Ratios";#N/A,#N/A,TRUE,"CIN-IS";#N/A,#N/A,TRUE,"CIN-BS";#N/A,#N/A,TRUE,"CIN-CS";#N/A,#N/A,TRUE,"Invest In Unconsol Subs"}</definedName>
    <definedName name="narayan" localSheetId="27" hidden="1">{"SUMMARY",#N/A,FALSE,"Summary"}</definedName>
    <definedName name="narayan" localSheetId="25" hidden="1">{"SUMMARY",#N/A,FALSE,"Summary"}</definedName>
    <definedName name="narayan" hidden="1">{"SUMMARY",#N/A,FALSE,"Summary"}</definedName>
    <definedName name="new" localSheetId="27">#REF!</definedName>
    <definedName name="new" localSheetId="19">#REF!</definedName>
    <definedName name="new" localSheetId="23">#REF!</definedName>
    <definedName name="new">#REF!</definedName>
    <definedName name="Newsheet" localSheetId="27" hidden="1">{"Page 1",#N/A,TRUE,"Sheet1";"Page 2",#N/A,TRUE,"Sheet1"}</definedName>
    <definedName name="Newsheet" localSheetId="25" hidden="1">{"Page 1",#N/A,TRUE,"Sheet1";"Page 2",#N/A,TRUE,"Sheet1"}</definedName>
    <definedName name="Newsheet" hidden="1">{"Page 1",#N/A,TRUE,"Sheet1";"Page 2",#N/A,TRUE,"Sheet1"}</definedName>
    <definedName name="no" localSheetId="25">'[19]Input - Transition resources'!$BR$5</definedName>
    <definedName name="no">'[19]Input - Transition resources'!$BR$5</definedName>
    <definedName name="NPPEIN" localSheetId="27">[37]Menu!#REF!</definedName>
    <definedName name="NPPEIN" localSheetId="19">[37]Menu!#REF!</definedName>
    <definedName name="NPPEIN" localSheetId="23">[37]Menu!#REF!</definedName>
    <definedName name="NPPEIN" localSheetId="25">[37]Menu!#REF!</definedName>
    <definedName name="NPPEIN">[37]Menu!#REF!</definedName>
    <definedName name="NvsASD">"V2001-02-28"</definedName>
    <definedName name="NvsAutoDrillOk">"VN"</definedName>
    <definedName name="NvsElapsedTime">0.00297997685265727</definedName>
    <definedName name="NvsEndTime">36957.491430787</definedName>
    <definedName name="NvsInstSpec">"%,FPROJECT_ID,TPROJECT_BASE,NEMP_CARE"</definedName>
    <definedName name="NvsLayoutType">"M3"</definedName>
    <definedName name="NvsNplSpec">"%,X,RZF..NPlode,CZF.."</definedName>
    <definedName name="NvsPanelEffdt">"V2001-02-28"</definedName>
    <definedName name="NvsPanelSetid">"VCONVG"</definedName>
    <definedName name="NvsReqBU">"V30001"</definedName>
    <definedName name="NvsReqBUOnly">"VN"</definedName>
    <definedName name="NvsTransLed">"VN"</definedName>
    <definedName name="NvsTreeASD">"V2001-02-28"</definedName>
    <definedName name="NvsValTbl.ACCOUNT">"GL_ACCOUNT_TBL"</definedName>
    <definedName name="ok" localSheetId="27" hidden="1">{"Annual",#N/A,FALSE,"Sales &amp; Market";"Quarterly",#N/A,FALSE,"Sales &amp; Market"}</definedName>
    <definedName name="ok" localSheetId="25" hidden="1">{"Annual",#N/A,FALSE,"Sales &amp; Market";"Quarterly",#N/A,FALSE,"Sales &amp; Market"}</definedName>
    <definedName name="ok" hidden="1">{"Annual",#N/A,FALSE,"Sales &amp; Market";"Quarterly",#N/A,FALSE,"Sales &amp; Market"}</definedName>
    <definedName name="onOffDPR" localSheetId="25">'[9]INPUT - Capital Expenditures'!$T$61:$T$102</definedName>
    <definedName name="onOffDPR">'[9]INPUT - Capital Expenditures'!$T$61:$T$102</definedName>
    <definedName name="onOffFTE" localSheetId="25">'[9]INPUT - Staffing Plan'!$AD$9:$AD$204</definedName>
    <definedName name="onOffFTE">'[9]INPUT - Staffing Plan'!$AD$9:$AD$204</definedName>
    <definedName name="onOffMPR" localSheetId="25">'[9]INPUT - Manual Pricing'!$J$9:$J$50</definedName>
    <definedName name="onOffMPR">'[9]INPUT - Manual Pricing'!$J$9:$J$50</definedName>
    <definedName name="onOffOTH" localSheetId="25">'[9]INPUT - Other Expenses'!$T$9:$T$201</definedName>
    <definedName name="onOffOTH">'[9]INPUT - Other Expenses'!$T$9:$T$201</definedName>
    <definedName name="onshoreOffshore" localSheetId="25">'[9]CALCULATION - List Lookup'!$O$1:$O$2</definedName>
    <definedName name="onshoreOffshore">'[9]CALCULATION - List Lookup'!$O$1:$O$2</definedName>
    <definedName name="ouoppopoojjjj" localSheetId="27" hidden="1">{"assumptions",#N/A,FALSE,"Scenario 1";"valuation",#N/A,FALSE,"Scenario 1"}</definedName>
    <definedName name="ouoppopoojjjj" localSheetId="25" hidden="1">{"assumptions",#N/A,FALSE,"Scenario 1";"valuation",#N/A,FALSE,"Scenario 1"}</definedName>
    <definedName name="ouoppopoojjjj" hidden="1">{"assumptions",#N/A,FALSE,"Scenario 1";"valuation",#N/A,FALSE,"Scenario 1"}</definedName>
    <definedName name="OutsideContractor" localSheetId="27">'[7]F&amp;A-General Ledger'!#REF!</definedName>
    <definedName name="OutsideContractor" localSheetId="19">'[7]F&amp;A-General Ledger'!#REF!</definedName>
    <definedName name="OutsideContractor" localSheetId="23">'[7]F&amp;A-General Ledger'!#REF!</definedName>
    <definedName name="OutsideContractor" localSheetId="25">'[7]F&amp;A-General Ledger'!#REF!</definedName>
    <definedName name="OutsideContractor">'[7]F&amp;A-General Ledger'!#REF!</definedName>
    <definedName name="p" localSheetId="27">#REF!</definedName>
    <definedName name="p" localSheetId="19">#REF!</definedName>
    <definedName name="p" localSheetId="23">#REF!</definedName>
    <definedName name="p">#REF!</definedName>
    <definedName name="Payroll_Data_Entry" localSheetId="27">#REF!</definedName>
    <definedName name="Payroll_Data_Entry" localSheetId="19">#REF!</definedName>
    <definedName name="Payroll_Data_Entry" localSheetId="23">#REF!</definedName>
    <definedName name="Payroll_Data_Entry">#REF!</definedName>
    <definedName name="Payroll_Dir" localSheetId="27">#REF!</definedName>
    <definedName name="Payroll_Dir" localSheetId="19">#REF!</definedName>
    <definedName name="Payroll_Dir" localSheetId="23">#REF!</definedName>
    <definedName name="Payroll_Dir">#REF!</definedName>
    <definedName name="Payroll_license" localSheetId="27">#REF!</definedName>
    <definedName name="Payroll_license" localSheetId="19">#REF!</definedName>
    <definedName name="Payroll_license" localSheetId="23">#REF!</definedName>
    <definedName name="Payroll_license">#REF!</definedName>
    <definedName name="Payroll_Mgr" localSheetId="27">#REF!</definedName>
    <definedName name="Payroll_Mgr" localSheetId="19">#REF!</definedName>
    <definedName name="Payroll_Mgr" localSheetId="23">#REF!</definedName>
    <definedName name="Payroll_Mgr">#REF!</definedName>
    <definedName name="Payroll_Staff" localSheetId="27">#REF!</definedName>
    <definedName name="Payroll_Staff" localSheetId="19">#REF!</definedName>
    <definedName name="Payroll_Staff" localSheetId="23">#REF!</definedName>
    <definedName name="Payroll_Staff">#REF!</definedName>
    <definedName name="PayrollTax" localSheetId="27">'[7]F&amp;A-General Ledger'!#REF!</definedName>
    <definedName name="PayrollTax" localSheetId="19">'[7]F&amp;A-General Ledger'!#REF!</definedName>
    <definedName name="PayrollTax" localSheetId="23">'[7]F&amp;A-General Ledger'!#REF!</definedName>
    <definedName name="PayrollTax" localSheetId="25">'[7]F&amp;A-General Ledger'!#REF!</definedName>
    <definedName name="PayrollTax">'[7]F&amp;A-General Ledger'!#REF!</definedName>
    <definedName name="PercentComplete" localSheetId="27">'Production &amp; Quality Ramp Plan'!PercentCompleteBeyond*'Production &amp; Quality Ramp Plan'!PeriodInPlan</definedName>
    <definedName name="PercentComplete" localSheetId="19">'Query Tracker'!PercentCompleteBeyond*'Query Tracker'!PeriodInPlan</definedName>
    <definedName name="PercentComplete" localSheetId="23">'Ramp Progress'!PercentCompleteBeyond*'Ramp Progress'!PeriodInPlan</definedName>
    <definedName name="PercentComplete" localSheetId="25">'Unum Projected Volumes'!PercentCompleteBeyond*'Unum Projected Volumes'!PeriodInPlan</definedName>
    <definedName name="PercentComplete">PercentCompleteBeyond*PeriodInPlan</definedName>
    <definedName name="PercentCompleteBeyond" localSheetId="27">(#REF!=MEDIAN(#REF!,#REF!,#REF!+#REF!)*(#REF!&gt;0))*((#REF!&lt;(INT(#REF!+#REF!*#REF!)))+(#REF!=#REF!))*(#REF!&gt;0)</definedName>
    <definedName name="PercentCompleteBeyond" localSheetId="19">(#REF!=MEDIAN(#REF!,#REF!,#REF!+#REF!)*(#REF!&gt;0))*((#REF!&lt;(INT(#REF!+#REF!*#REF!)))+(#REF!=#REF!))*(#REF!&gt;0)</definedName>
    <definedName name="PercentCompleteBeyond" localSheetId="23">(#REF!=MEDIAN(#REF!,#REF!,#REF!+#REF!)*(#REF!&gt;0))*((#REF!&lt;(INT(#REF!+#REF!*#REF!)))+(#REF!=#REF!))*(#REF!&gt;0)</definedName>
    <definedName name="PercentCompleteBeyond" localSheetId="25">(#REF!=MEDIAN(#REF!,#REF!,#REF!+#REF!)*(#REF!&gt;0))*((#REF!&lt;(INT(#REF!+#REF!*#REF!)))+(#REF!=#REF!))*(#REF!&gt;0)</definedName>
    <definedName name="PercentCompleteBeyond">(#REF!=MEDIAN(#REF!,#REF!,#REF!+#REF!)*(#REF!&gt;0))*((#REF!&lt;(INT(#REF!+#REF!*#REF!)))+(#REF!=#REF!))*(#REF!&gt;0)</definedName>
    <definedName name="period_selected" localSheetId="27">#REF!</definedName>
    <definedName name="period_selected" localSheetId="19">#REF!</definedName>
    <definedName name="period_selected" localSheetId="23">#REF!</definedName>
    <definedName name="period_selected">#REF!</definedName>
    <definedName name="PeriodInActual" localSheetId="27">#REF!=MEDIAN(#REF!,#REF!,#REF!+#REF!-1)</definedName>
    <definedName name="PeriodInActual" localSheetId="19">#REF!=MEDIAN(#REF!,#REF!,#REF!+#REF!-1)</definedName>
    <definedName name="PeriodInActual" localSheetId="23">#REF!=MEDIAN(#REF!,#REF!,#REF!+#REF!-1)</definedName>
    <definedName name="PeriodInActual" localSheetId="25">#REF!=MEDIAN(#REF!,#REF!,#REF!+#REF!-1)</definedName>
    <definedName name="PeriodInActual">#REF!=MEDIAN(#REF!,#REF!,#REF!+#REF!-1)</definedName>
    <definedName name="PeriodInPlan" localSheetId="27">#REF!=MEDIAN(#REF!,#REF!,#REF!+#REF!-1)</definedName>
    <definedName name="PeriodInPlan" localSheetId="19">#REF!=MEDIAN(#REF!,#REF!,#REF!+#REF!-1)</definedName>
    <definedName name="PeriodInPlan" localSheetId="23">#REF!=MEDIAN(#REF!,#REF!,#REF!+#REF!-1)</definedName>
    <definedName name="PeriodInPlan" localSheetId="25">#REF!=MEDIAN(#REF!,#REF!,#REF!+#REF!-1)</definedName>
    <definedName name="PeriodInPlan">#REF!=MEDIAN(#REF!,#REF!,#REF!+#REF!-1)</definedName>
    <definedName name="Phase" localSheetId="27">#REF!</definedName>
    <definedName name="Phase" localSheetId="19">#REF!</definedName>
    <definedName name="Phase" localSheetId="23">#REF!</definedName>
    <definedName name="Phase" localSheetId="25">#REF!</definedName>
    <definedName name="Phase">#REF!</definedName>
    <definedName name="PI" localSheetId="27" hidden="1">#REF!</definedName>
    <definedName name="PI" localSheetId="19" hidden="1">#REF!</definedName>
    <definedName name="PI" localSheetId="23" hidden="1">#REF!</definedName>
    <definedName name="PI" localSheetId="25" hidden="1">#REF!</definedName>
    <definedName name="PI" hidden="1">#REF!</definedName>
    <definedName name="PII" localSheetId="27" hidden="1">#REF!</definedName>
    <definedName name="PII" localSheetId="19" hidden="1">#REF!</definedName>
    <definedName name="PII" localSheetId="23" hidden="1">#REF!</definedName>
    <definedName name="PII" localSheetId="25" hidden="1">#REF!</definedName>
    <definedName name="PII" hidden="1">#REF!</definedName>
    <definedName name="Plan" localSheetId="27">'Production &amp; Quality Ramp Plan'!PeriodInPlan*(#REF!&gt;0)</definedName>
    <definedName name="Plan" localSheetId="19">'Query Tracker'!PeriodInPlan*(#REF!&gt;0)</definedName>
    <definedName name="Plan" localSheetId="23">'Ramp Progress'!PeriodInPlan*(#REF!&gt;0)</definedName>
    <definedName name="Plan" localSheetId="25">'Unum Projected Volumes'!PeriodInPlan*(#REF!&gt;0)</definedName>
    <definedName name="Plan">PeriodInPlan*(#REF!&gt;0)</definedName>
    <definedName name="prevWBS" localSheetId="9">'Project Plan'!$A1048576</definedName>
    <definedName name="Pricing" localSheetId="25">'[20]OB10 Pricing'!$A$1:$D$9</definedName>
    <definedName name="Pricing">'[20]OB10 Pricing'!$A$1:$D$9</definedName>
    <definedName name="Pricing_Group" localSheetId="25">[36]Parameters!$E$29:$E$43</definedName>
    <definedName name="Pricing_Group">[36]Parameters!$E$29:$E$43</definedName>
    <definedName name="PricingGroup" localSheetId="27">[38]Cover!#REF!</definedName>
    <definedName name="PricingGroup" localSheetId="19">[38]Cover!#REF!</definedName>
    <definedName name="PricingGroup" localSheetId="23">[38]Cover!#REF!</definedName>
    <definedName name="PricingGroup" localSheetId="25">[38]Cover!#REF!</definedName>
    <definedName name="PricingGroup">[38]Cover!#REF!</definedName>
    <definedName name="PricingVol" localSheetId="25">'[20]OB10 Pricing'!$A$1:$A$9</definedName>
    <definedName name="PricingVol">'[20]OB10 Pricing'!$A$1:$A$9</definedName>
    <definedName name="print" localSheetId="27" hidden="1">{#N/A,#N/A,FALSE,"Financial";#N/A,#N/A,FALSE,"Balance Sheet";#N/A,#N/A,FALSE,"Income stmt";#N/A,#N/A,FALSE,"Ratio"}</definedName>
    <definedName name="print" localSheetId="25" hidden="1">{#N/A,#N/A,FALSE,"Financial";#N/A,#N/A,FALSE,"Balance Sheet";#N/A,#N/A,FALSE,"Income stmt";#N/A,#N/A,FALSE,"Ratio"}</definedName>
    <definedName name="print" hidden="1">{#N/A,#N/A,FALSE,"Financial";#N/A,#N/A,FALSE,"Balance Sheet";#N/A,#N/A,FALSE,"Income stmt";#N/A,#N/A,FALSE,"Ratio"}</definedName>
    <definedName name="Print_and_Stuff" localSheetId="27">#REF!</definedName>
    <definedName name="Print_and_Stuff" localSheetId="19">#REF!</definedName>
    <definedName name="Print_and_Stuff" localSheetId="23">#REF!</definedName>
    <definedName name="Print_and_Stuff" localSheetId="25">#REF!</definedName>
    <definedName name="Print_and_Stuff">#REF!</definedName>
    <definedName name="_xlnm.Print_Area" localSheetId="27">#REF!</definedName>
    <definedName name="_xlnm.Print_Area" localSheetId="19">#REF!</definedName>
    <definedName name="_xlnm.Print_Area" localSheetId="23">#REF!</definedName>
    <definedName name="_xlnm.Print_Area" localSheetId="25">#REF!</definedName>
    <definedName name="_xlnm.Print_Area">#REF!</definedName>
    <definedName name="Print_Area_MI" localSheetId="27">#REF!</definedName>
    <definedName name="Print_Area_MI" localSheetId="19">#REF!</definedName>
    <definedName name="Print_Area_MI" localSheetId="23">#REF!</definedName>
    <definedName name="Print_Area_MI" localSheetId="25">#REF!</definedName>
    <definedName name="Print_Area_MI">#REF!</definedName>
    <definedName name="Print_check" localSheetId="27">#REF!</definedName>
    <definedName name="Print_check" localSheetId="19">#REF!</definedName>
    <definedName name="Print_check" localSheetId="23">#REF!</definedName>
    <definedName name="Print_check" localSheetId="25">#REF!</definedName>
    <definedName name="Print_check">#REF!</definedName>
    <definedName name="_xlnm.Print_Titles">#N/A</definedName>
    <definedName name="Print_Titles_MI" localSheetId="27">#REF!</definedName>
    <definedName name="Print_Titles_MI" localSheetId="19">#REF!</definedName>
    <definedName name="Print_Titles_MI" localSheetId="23">#REF!</definedName>
    <definedName name="Print_Titles_MI" localSheetId="25">#REF!</definedName>
    <definedName name="Print_Titles_MI">#REF!</definedName>
    <definedName name="print1" localSheetId="27" hidden="1">{#N/A,#N/A,FALSE,"Financial";#N/A,#N/A,FALSE,"Balance Sheet";#N/A,#N/A,FALSE,"Income stmt";#N/A,#N/A,FALSE,"Ratio"}</definedName>
    <definedName name="print1" localSheetId="25" hidden="1">{#N/A,#N/A,FALSE,"Financial";#N/A,#N/A,FALSE,"Balance Sheet";#N/A,#N/A,FALSE,"Income stmt";#N/A,#N/A,FALSE,"Ratio"}</definedName>
    <definedName name="print1" hidden="1">{#N/A,#N/A,FALSE,"Financial";#N/A,#N/A,FALSE,"Balance Sheet";#N/A,#N/A,FALSE,"Income stmt";#N/A,#N/A,FALSE,"Ratio"}</definedName>
    <definedName name="printall">#N/A</definedName>
    <definedName name="Printing" localSheetId="27">#REF!</definedName>
    <definedName name="Printing" localSheetId="19">#REF!</definedName>
    <definedName name="Printing" localSheetId="23">#REF!</definedName>
    <definedName name="Printing" localSheetId="25">#REF!</definedName>
    <definedName name="Printing">#REF!</definedName>
    <definedName name="Priority">'[39]Drop-Down Values'!$D$4:$D$6</definedName>
    <definedName name="Process" localSheetId="27">#REF!</definedName>
    <definedName name="Process" localSheetId="19">#REF!</definedName>
    <definedName name="Process" localSheetId="23">#REF!</definedName>
    <definedName name="Process" localSheetId="25">#REF!</definedName>
    <definedName name="Process">#REF!</definedName>
    <definedName name="Process_List" localSheetId="27">'[40]INPUT Scope'!#REF!</definedName>
    <definedName name="Process_List" localSheetId="19">'[40]INPUT Scope'!#REF!</definedName>
    <definedName name="Process_List" localSheetId="23">'[40]INPUT Scope'!#REF!</definedName>
    <definedName name="Process_List" localSheetId="25">'[40]INPUT Scope'!#REF!</definedName>
    <definedName name="Process_List">'[40]INPUT Scope'!#REF!</definedName>
    <definedName name="ProcessNames_Lisbon" localSheetId="27">#REF!</definedName>
    <definedName name="ProcessNames_Lisbon" localSheetId="19">#REF!</definedName>
    <definedName name="ProcessNames_Lisbon" localSheetId="23">#REF!</definedName>
    <definedName name="ProcessNames_Lisbon" localSheetId="25">#REF!</definedName>
    <definedName name="ProcessNames_Lisbon">#REF!</definedName>
    <definedName name="ProcessNames_Marina" localSheetId="27">#REF!</definedName>
    <definedName name="ProcessNames_Marina" localSheetId="19">#REF!</definedName>
    <definedName name="ProcessNames_Marina" localSheetId="23">#REF!</definedName>
    <definedName name="ProcessNames_Marina" localSheetId="25">#REF!</definedName>
    <definedName name="ProcessNames_Marina">#REF!</definedName>
    <definedName name="ProcessNames_Melbourne" localSheetId="27">#REF!</definedName>
    <definedName name="ProcessNames_Melbourne" localSheetId="19">#REF!</definedName>
    <definedName name="ProcessNames_Melbourne" localSheetId="23">#REF!</definedName>
    <definedName name="ProcessNames_Melbourne" localSheetId="25">#REF!</definedName>
    <definedName name="ProcessNames_Melbourne">#REF!</definedName>
    <definedName name="ProcessNames_Test" localSheetId="27">#REF!</definedName>
    <definedName name="ProcessNames_Test" localSheetId="19">#REF!</definedName>
    <definedName name="ProcessNames_Test" localSheetId="23">#REF!</definedName>
    <definedName name="ProcessNames_Test" localSheetId="25">#REF!</definedName>
    <definedName name="ProcessNames_Test">#REF!</definedName>
    <definedName name="ProcessNames_Tulsa" localSheetId="27">#REF!</definedName>
    <definedName name="ProcessNames_Tulsa" localSheetId="19">#REF!</definedName>
    <definedName name="ProcessNames_Tulsa" localSheetId="23">#REF!</definedName>
    <definedName name="ProcessNames_Tulsa" localSheetId="25">#REF!</definedName>
    <definedName name="ProcessNames_Tulsa">#REF!</definedName>
    <definedName name="ProcessOrgs_Shanghai" localSheetId="27">#REF!</definedName>
    <definedName name="ProcessOrgs_Shanghai" localSheetId="19">#REF!</definedName>
    <definedName name="ProcessOrgs_Shanghai" localSheetId="23">#REF!</definedName>
    <definedName name="ProcessOrgs_Shanghai" localSheetId="25">#REF!</definedName>
    <definedName name="ProcessOrgs_Shanghai">#REF!</definedName>
    <definedName name="ProcessOrgs_Tulsa" localSheetId="27">#REF!</definedName>
    <definedName name="ProcessOrgs_Tulsa" localSheetId="19">#REF!</definedName>
    <definedName name="ProcessOrgs_Tulsa" localSheetId="23">#REF!</definedName>
    <definedName name="ProcessOrgs_Tulsa" localSheetId="25">#REF!</definedName>
    <definedName name="ProcessOrgs_Tulsa">#REF!</definedName>
    <definedName name="PRODLIST" localSheetId="25">'[10]Business parameters'!$G$67:$G$72</definedName>
    <definedName name="PRODLIST">'[10]Business parameters'!$G$67:$G$72</definedName>
    <definedName name="Professional3" localSheetId="27">#REF!</definedName>
    <definedName name="Professional3" localSheetId="19">#REF!</definedName>
    <definedName name="Professional3" localSheetId="23">#REF!</definedName>
    <definedName name="Professional3" localSheetId="25">#REF!</definedName>
    <definedName name="Professional3">#REF!</definedName>
    <definedName name="Professional4" localSheetId="27">#REF!</definedName>
    <definedName name="Professional4" localSheetId="19">#REF!</definedName>
    <definedName name="Professional4" localSheetId="23">#REF!</definedName>
    <definedName name="Professional4" localSheetId="25">#REF!</definedName>
    <definedName name="Professional4">#REF!</definedName>
    <definedName name="Professional5" localSheetId="27">#REF!</definedName>
    <definedName name="Professional5" localSheetId="19">#REF!</definedName>
    <definedName name="Professional5" localSheetId="23">#REF!</definedName>
    <definedName name="Professional5" localSheetId="25">#REF!</definedName>
    <definedName name="Professional5">#REF!</definedName>
    <definedName name="PROGCOSTTABLE" localSheetId="25">'[10]Costs per Prog staff'!$B$7:$R$27</definedName>
    <definedName name="PROGCOSTTABLE">'[10]Costs per Prog staff'!$B$7:$R$27</definedName>
    <definedName name="PROGLIST" localSheetId="25">'[10]Costs per Prog staff'!$B$7:$B$27</definedName>
    <definedName name="PROGLIST">'[10]Costs per Prog staff'!$B$7:$B$27</definedName>
    <definedName name="Project" localSheetId="25">[6]Cover!$D$23:$D$32</definedName>
    <definedName name="Project">[6]Cover!$D$23:$D$32</definedName>
    <definedName name="ProjectCode" localSheetId="25">[6]Cover!$E$23:$E$32</definedName>
    <definedName name="ProjectCode">[6]Cover!$E$23:$E$32</definedName>
    <definedName name="PropertyTax" localSheetId="27">'[7]F&amp;A-General Ledger'!#REF!</definedName>
    <definedName name="PropertyTax" localSheetId="19">'[7]F&amp;A-General Ledger'!#REF!</definedName>
    <definedName name="PropertyTax" localSheetId="23">'[7]F&amp;A-General Ledger'!#REF!</definedName>
    <definedName name="PropertyTax" localSheetId="25">'[7]F&amp;A-General Ledger'!#REF!</definedName>
    <definedName name="PropertyTax">'[7]F&amp;A-General Ledger'!#REF!</definedName>
    <definedName name="Purchasing" localSheetId="27">#REF!</definedName>
    <definedName name="Purchasing" localSheetId="19">#REF!</definedName>
    <definedName name="Purchasing" localSheetId="23">#REF!</definedName>
    <definedName name="Purchasing" localSheetId="25">#REF!</definedName>
    <definedName name="Purchasing">#REF!</definedName>
    <definedName name="qqfxlBookCalcMode" hidden="1">-4135</definedName>
    <definedName name="qqfxlCalcReset" hidden="1">FALSE</definedName>
    <definedName name="qqfxlCalculateOnOpen" hidden="1">FALSE</definedName>
    <definedName name="qqfxlFullBoth" hidden="1">TRUE</definedName>
    <definedName name="qqfxlManualBoth" hidden="1">FALSE</definedName>
    <definedName name="qqfxlSheetsBoth" hidden="1">TRUE</definedName>
    <definedName name="Quarterly" localSheetId="27" hidden="1">{"Annual",#N/A,FALSE,"Sales &amp; Market";"Quarterly",#N/A,FALSE,"Sales &amp; Market"}</definedName>
    <definedName name="Quarterly" localSheetId="25" hidden="1">{"Annual",#N/A,FALSE,"Sales &amp; Market";"Quarterly",#N/A,FALSE,"Sales &amp; Market"}</definedName>
    <definedName name="Quarterly" hidden="1">{"Annual",#N/A,FALSE,"Sales &amp; Market";"Quarterly",#N/A,FALSE,"Sales &amp; Market"}</definedName>
    <definedName name="Quarterly1" localSheetId="27" hidden="1">{"Annual",#N/A,FALSE,"Sales &amp; Market";"Quarterly",#N/A,FALSE,"Sales &amp; Market"}</definedName>
    <definedName name="Quarterly1" localSheetId="25" hidden="1">{"Annual",#N/A,FALSE,"Sales &amp; Market";"Quarterly",#N/A,FALSE,"Sales &amp; Market"}</definedName>
    <definedName name="Quarterly1" hidden="1">{"Annual",#N/A,FALSE,"Sales &amp; Market";"Quarterly",#N/A,FALSE,"Sales &amp; Market"}</definedName>
    <definedName name="RANGE" localSheetId="27">#REF!</definedName>
    <definedName name="RANGE" localSheetId="19">#REF!</definedName>
    <definedName name="RANGE" localSheetId="23">#REF!</definedName>
    <definedName name="RANGE" localSheetId="25">#REF!</definedName>
    <definedName name="RANGE">#REF!</definedName>
    <definedName name="rate" localSheetId="27">#REF!</definedName>
    <definedName name="rate" localSheetId="19">#REF!</definedName>
    <definedName name="rate" localSheetId="23">#REF!</definedName>
    <definedName name="rate" localSheetId="25">#REF!</definedName>
    <definedName name="rate">#REF!</definedName>
    <definedName name="Recover">[41]Macro1!$A$56</definedName>
    <definedName name="Recruitment" localSheetId="27">#REF!</definedName>
    <definedName name="Recruitment" localSheetId="19">#REF!</definedName>
    <definedName name="Recruitment" localSheetId="23">#REF!</definedName>
    <definedName name="Recruitment" localSheetId="25">#REF!</definedName>
    <definedName name="Recruitment">#REF!</definedName>
    <definedName name="reeerre" localSheetId="27" hidden="1">{#N/A,#N/A,TRUE,"CIN-11";#N/A,#N/A,TRUE,"CIN-13";#N/A,#N/A,TRUE,"CIN-14";#N/A,#N/A,TRUE,"CIN-16";#N/A,#N/A,TRUE,"CIN-17";#N/A,#N/A,TRUE,"CIN-18";#N/A,#N/A,TRUE,"CIN Earnings To Fixed Charges";#N/A,#N/A,TRUE,"CIN Financial Ratios";#N/A,#N/A,TRUE,"CIN-IS";#N/A,#N/A,TRUE,"CIN-BS";#N/A,#N/A,TRUE,"CIN-CS";#N/A,#N/A,TRUE,"Invest In Unconsol Subs"}</definedName>
    <definedName name="reeerre" localSheetId="25" hidden="1">{#N/A,#N/A,TRUE,"CIN-11";#N/A,#N/A,TRUE,"CIN-13";#N/A,#N/A,TRUE,"CIN-14";#N/A,#N/A,TRUE,"CIN-16";#N/A,#N/A,TRUE,"CIN-17";#N/A,#N/A,TRUE,"CIN-18";#N/A,#N/A,TRUE,"CIN Earnings To Fixed Charges";#N/A,#N/A,TRUE,"CIN Financial Ratios";#N/A,#N/A,TRUE,"CIN-IS";#N/A,#N/A,TRUE,"CIN-BS";#N/A,#N/A,TRUE,"CIN-CS";#N/A,#N/A,TRUE,"Invest In Unconsol Subs"}</definedName>
    <definedName name="reeerre" hidden="1">{#N/A,#N/A,TRUE,"CIN-11";#N/A,#N/A,TRUE,"CIN-13";#N/A,#N/A,TRUE,"CIN-14";#N/A,#N/A,TRUE,"CIN-16";#N/A,#N/A,TRUE,"CIN-17";#N/A,#N/A,TRUE,"CIN-18";#N/A,#N/A,TRUE,"CIN Earnings To Fixed Charges";#N/A,#N/A,TRUE,"CIN Financial Ratios";#N/A,#N/A,TRUE,"CIN-IS";#N/A,#N/A,TRUE,"CIN-BS";#N/A,#N/A,TRUE,"CIN-CS";#N/A,#N/A,TRUE,"Invest In Unconsol Subs"}</definedName>
    <definedName name="refDeliveryCentres" localSheetId="25">[42]Reference!$D$6:$D$14</definedName>
    <definedName name="refDeliveryCentres">[42]Reference!$D$6:$D$14</definedName>
    <definedName name="refSourceData" localSheetId="25">[42]Reference!$B$6:$B$7</definedName>
    <definedName name="refSourceData">[42]Reference!$B$6:$B$7</definedName>
    <definedName name="Regions">[3]Lookups!$B$8:$B$20</definedName>
    <definedName name="resources" localSheetId="25">'[19]Input - PMO resources'!$BH$5:$BN$5</definedName>
    <definedName name="resources">'[19]Input - PMO resources'!$BH$5:$BN$5</definedName>
    <definedName name="revescalation" localSheetId="27">'[14]INPUT - Global Variables'!#REF!</definedName>
    <definedName name="revescalation" localSheetId="19">'[14]INPUT - Global Variables'!#REF!</definedName>
    <definedName name="revescalation" localSheetId="23">'[14]INPUT - Global Variables'!#REF!</definedName>
    <definedName name="revescalation" localSheetId="25">'[14]INPUT - Global Variables'!#REF!</definedName>
    <definedName name="revescalation">'[14]INPUT - Global Variables'!#REF!</definedName>
    <definedName name="revescalationdate" localSheetId="27">'[14]INPUT - Global Variables'!#REF!</definedName>
    <definedName name="revescalationdate" localSheetId="19">'[14]INPUT - Global Variables'!#REF!</definedName>
    <definedName name="revescalationdate" localSheetId="23">'[14]INPUT - Global Variables'!#REF!</definedName>
    <definedName name="revescalationdate" localSheetId="25">'[14]INPUT - Global Variables'!#REF!</definedName>
    <definedName name="revescalationdate">'[14]INPUT - Global Variables'!#REF!</definedName>
    <definedName name="Revision_Date___MM_DD_YYYY">[23]CoverPage!$C$15</definedName>
    <definedName name="REVPROD" localSheetId="25">'[10]Business parameters'!$G$75:$R$80</definedName>
    <definedName name="REVPROD">'[10]Business parameters'!$G$75:$R$80</definedName>
    <definedName name="REVPRODMON" localSheetId="25">'[10]Business parameters'!$S$75:$AQ$80</definedName>
    <definedName name="REVPRODMON">'[10]Business parameters'!$S$75:$AQ$80</definedName>
    <definedName name="Run" localSheetId="27">[36]Parameters!#REF!</definedName>
    <definedName name="Run" localSheetId="19">[36]Parameters!#REF!</definedName>
    <definedName name="Run" localSheetId="23">[36]Parameters!#REF!</definedName>
    <definedName name="Run" localSheetId="25">[36]Parameters!#REF!</definedName>
    <definedName name="Run">[36]Parameters!#REF!</definedName>
    <definedName name="s" localSheetId="27" hidden="1">#REF!</definedName>
    <definedName name="s" localSheetId="19" hidden="1">#REF!</definedName>
    <definedName name="s" localSheetId="23" hidden="1">#REF!</definedName>
    <definedName name="s" localSheetId="25" hidden="1">#REF!</definedName>
    <definedName name="s" hidden="1">#REF!</definedName>
    <definedName name="sadsad" localSheetId="27" hidden="1">{"Co1statements",#N/A,FALSE,"Cmpy1";"Co2statement",#N/A,FALSE,"Cmpy2";"co1pm",#N/A,FALSE,"Co1PM";"co2PM",#N/A,FALSE,"Co2PM";"value",#N/A,FALSE,"value";"opco",#N/A,FALSE,"NewSparkle";"adjusts",#N/A,FALSE,"Adjustments"}</definedName>
    <definedName name="sadsad" localSheetId="25" hidden="1">{"Co1statements",#N/A,FALSE,"Cmpy1";"Co2statement",#N/A,FALSE,"Cmpy2";"co1pm",#N/A,FALSE,"Co1PM";"co2PM",#N/A,FALSE,"Co2PM";"value",#N/A,FALSE,"value";"opco",#N/A,FALSE,"NewSparkle";"adjusts",#N/A,FALSE,"Adjustments"}</definedName>
    <definedName name="sadsad" hidden="1">{"Co1statements",#N/A,FALSE,"Cmpy1";"Co2statement",#N/A,FALSE,"Cmpy2";"co1pm",#N/A,FALSE,"Co1PM";"co2PM",#N/A,FALSE,"Co2PM";"value",#N/A,FALSE,"value";"opco",#N/A,FALSE,"NewSparkle";"adjusts",#N/A,FALSE,"Adjustments"}</definedName>
    <definedName name="sadsadsadasd" localSheetId="27" hidden="1">{"assumptions",#N/A,FALSE,"Scenario 1";"valuation",#N/A,FALSE,"Scenario 1"}</definedName>
    <definedName name="sadsadsadasd" localSheetId="25" hidden="1">{"assumptions",#N/A,FALSE,"Scenario 1";"valuation",#N/A,FALSE,"Scenario 1"}</definedName>
    <definedName name="sadsadsadasd" hidden="1">{"assumptions",#N/A,FALSE,"Scenario 1";"valuation",#N/A,FALSE,"Scenario 1"}</definedName>
    <definedName name="sadsds" localSheetId="27" hidden="1">{"Co1statements",#N/A,FALSE,"Cmpy1";"Co2statement",#N/A,FALSE,"Cmpy2";"co1pm",#N/A,FALSE,"Co1PM";"co2PM",#N/A,FALSE,"Co2PM";"value",#N/A,FALSE,"value";"opco",#N/A,FALSE,"NewSparkle";"adjusts",#N/A,FALSE,"Adjustments"}</definedName>
    <definedName name="sadsds" localSheetId="25" hidden="1">{"Co1statements",#N/A,FALSE,"Cmpy1";"Co2statement",#N/A,FALSE,"Cmpy2";"co1pm",#N/A,FALSE,"Co1PM";"co2PM",#N/A,FALSE,"Co2PM";"value",#N/A,FALSE,"value";"opco",#N/A,FALSE,"NewSparkle";"adjusts",#N/A,FALSE,"Adjustments"}</definedName>
    <definedName name="sadsds" hidden="1">{"Co1statements",#N/A,FALSE,"Cmpy1";"Co2statement",#N/A,FALSE,"Cmpy2";"co1pm",#N/A,FALSE,"Co1PM";"co2PM",#N/A,FALSE,"Co2PM";"value",#N/A,FALSE,"value";"opco",#N/A,FALSE,"NewSparkle";"adjusts",#N/A,FALSE,"Adjustments"}</definedName>
    <definedName name="Salary" localSheetId="27">'[7]F&amp;A-General Ledger'!#REF!</definedName>
    <definedName name="Salary" localSheetId="19">'[7]F&amp;A-General Ledger'!#REF!</definedName>
    <definedName name="Salary" localSheetId="23">'[7]F&amp;A-General Ledger'!#REF!</definedName>
    <definedName name="Salary" localSheetId="25">'[7]F&amp;A-General Ledger'!#REF!</definedName>
    <definedName name="Salary">'[7]F&amp;A-General Ledger'!#REF!</definedName>
    <definedName name="sanjay" localSheetId="27" hidden="1">{"page1",#N/A,FALSE,"A";"page2",#N/A,FALSE,"A"}</definedName>
    <definedName name="sanjay" localSheetId="25" hidden="1">{"page1",#N/A,FALSE,"A";"page2",#N/A,FALSE,"A"}</definedName>
    <definedName name="sanjay" hidden="1">{"page1",#N/A,FALSE,"A";"page2",#N/A,FALSE,"A"}</definedName>
    <definedName name="SAPBEXdnldView" hidden="1">"4JRW46Z1F2OX1HONTMW2WY8A7"</definedName>
    <definedName name="SAPBEXsysID" hidden="1">"BWP"</definedName>
    <definedName name="SCIENTIFIC_SOFTWARE" localSheetId="27">#REF!</definedName>
    <definedName name="SCIENTIFIC_SOFTWARE" localSheetId="19">#REF!</definedName>
    <definedName name="SCIENTIFIC_SOFTWARE" localSheetId="23">#REF!</definedName>
    <definedName name="SCIENTIFIC_SOFTWARE" localSheetId="25">#REF!</definedName>
    <definedName name="SCIENTIFIC_SOFTWARE">#REF!</definedName>
    <definedName name="sda" localSheetId="27" hidden="1">{#N/A,#N/A,TRUE,"Summary";#N/A,"1",TRUE,"Summary";#N/A,"2",TRUE,"Summary";#N/A,"3",TRUE,"Summary";#N/A,"4",TRUE,"Summary";#N/A,"5",TRUE,"Summary";#N/A,"6",TRUE,"Summary";#N/A,"7",TRUE,"Summary";#N/A,"8",TRUE,"Summary";#N/A,"9",TRUE,"Summary";#N/A,"10",TRUE,"Summary";#N/A,"11",TRUE,"Summary"}</definedName>
    <definedName name="sda" localSheetId="25" hidden="1">{#N/A,#N/A,TRUE,"Summary";#N/A,"1",TRUE,"Summary";#N/A,"2",TRUE,"Summary";#N/A,"3",TRUE,"Summary";#N/A,"4",TRUE,"Summary";#N/A,"5",TRUE,"Summary";#N/A,"6",TRUE,"Summary";#N/A,"7",TRUE,"Summary";#N/A,"8",TRUE,"Summary";#N/A,"9",TRUE,"Summary";#N/A,"10",TRUE,"Summary";#N/A,"11",TRUE,"Summary"}</definedName>
    <definedName name="sda" hidden="1">{#N/A,#N/A,TRUE,"Summary";#N/A,"1",TRUE,"Summary";#N/A,"2",TRUE,"Summary";#N/A,"3",TRUE,"Summary";#N/A,"4",TRUE,"Summary";#N/A,"5",TRUE,"Summary";#N/A,"6",TRUE,"Summary";#N/A,"7",TRUE,"Summary";#N/A,"8",TRUE,"Summary";#N/A,"9",TRUE,"Summary";#N/A,"10",TRUE,"Summary";#N/A,"11",TRUE,"Summary"}</definedName>
    <definedName name="sdf" localSheetId="27" hidden="1">{#N/A,#N/A,FALSE,"Sales"}</definedName>
    <definedName name="sdf" localSheetId="25" hidden="1">{#N/A,#N/A,FALSE,"Sales"}</definedName>
    <definedName name="sdf" hidden="1">{#N/A,#N/A,FALSE,"Sales"}</definedName>
    <definedName name="sdsadsadsad" localSheetId="27" hidden="1">{"page1",#N/A,FALSE,"A";"page2",#N/A,FALSE,"A"}</definedName>
    <definedName name="sdsadsadsad" localSheetId="25" hidden="1">{"page1",#N/A,FALSE,"A";"page2",#N/A,FALSE,"A"}</definedName>
    <definedName name="sdsadsadsad" hidden="1">{"page1",#N/A,FALSE,"A";"page2",#N/A,FALSE,"A"}</definedName>
    <definedName name="sdsadsdsada" localSheetId="27" hidden="1">{#N/A,#N/A,TRUE,"CIN-11";#N/A,#N/A,TRUE,"CIN-13";#N/A,#N/A,TRUE,"CIN-14";#N/A,#N/A,TRUE,"CIN-16";#N/A,#N/A,TRUE,"CIN-17";#N/A,#N/A,TRUE,"CIN-18";#N/A,#N/A,TRUE,"CIN Earnings To Fixed Charges";#N/A,#N/A,TRUE,"CIN Financial Ratios";#N/A,#N/A,TRUE,"CIN-IS";#N/A,#N/A,TRUE,"CIN-BS";#N/A,#N/A,TRUE,"CIN-CS";#N/A,#N/A,TRUE,"Invest In Unconsol Subs"}</definedName>
    <definedName name="sdsadsdsada" localSheetId="25" hidden="1">{#N/A,#N/A,TRUE,"CIN-11";#N/A,#N/A,TRUE,"CIN-13";#N/A,#N/A,TRUE,"CIN-14";#N/A,#N/A,TRUE,"CIN-16";#N/A,#N/A,TRUE,"CIN-17";#N/A,#N/A,TRUE,"CIN-18";#N/A,#N/A,TRUE,"CIN Earnings To Fixed Charges";#N/A,#N/A,TRUE,"CIN Financial Ratios";#N/A,#N/A,TRUE,"CIN-IS";#N/A,#N/A,TRUE,"CIN-BS";#N/A,#N/A,TRUE,"CIN-CS";#N/A,#N/A,TRUE,"Invest In Unconsol Subs"}</definedName>
    <definedName name="sdsadsdsada" hidden="1">{#N/A,#N/A,TRUE,"CIN-11";#N/A,#N/A,TRUE,"CIN-13";#N/A,#N/A,TRUE,"CIN-14";#N/A,#N/A,TRUE,"CIN-16";#N/A,#N/A,TRUE,"CIN-17";#N/A,#N/A,TRUE,"CIN-18";#N/A,#N/A,TRUE,"CIN Earnings To Fixed Charges";#N/A,#N/A,TRUE,"CIN Financial Ratios";#N/A,#N/A,TRUE,"CIN-IS";#N/A,#N/A,TRUE,"CIN-BS";#N/A,#N/A,TRUE,"CIN-CS";#N/A,#N/A,TRUE,"Invest In Unconsol Subs"}</definedName>
    <definedName name="sdsd" localSheetId="27" hidden="1">{#N/A,#N/A,TRUE,"Summary";#N/A,"1",TRUE,"Summary";#N/A,"2",TRUE,"Summary";#N/A,"3",TRUE,"Summary";#N/A,"4",TRUE,"Summary";#N/A,"5",TRUE,"Summary";#N/A,"6",TRUE,"Summary";#N/A,"7",TRUE,"Summary";#N/A,"8",TRUE,"Summary";#N/A,"9",TRUE,"Summary";#N/A,"10",TRUE,"Summary";#N/A,"11",TRUE,"Summary"}</definedName>
    <definedName name="sdsd" localSheetId="25" hidden="1">{#N/A,#N/A,TRUE,"Summary";#N/A,"1",TRUE,"Summary";#N/A,"2",TRUE,"Summary";#N/A,"3",TRUE,"Summary";#N/A,"4",TRUE,"Summary";#N/A,"5",TRUE,"Summary";#N/A,"6",TRUE,"Summary";#N/A,"7",TRUE,"Summary";#N/A,"8",TRUE,"Summary";#N/A,"9",TRUE,"Summary";#N/A,"10",TRUE,"Summary";#N/A,"11",TRUE,"Summary"}</definedName>
    <definedName name="sdsd" hidden="1">{#N/A,#N/A,TRUE,"Summary";#N/A,"1",TRUE,"Summary";#N/A,"2",TRUE,"Summary";#N/A,"3",TRUE,"Summary";#N/A,"4",TRUE,"Summary";#N/A,"5",TRUE,"Summary";#N/A,"6",TRUE,"Summary";#N/A,"7",TRUE,"Summary";#N/A,"8",TRUE,"Summary";#N/A,"9",TRUE,"Summary";#N/A,"10",TRUE,"Summary";#N/A,"11",TRUE,"Summary"}</definedName>
    <definedName name="secondCapExFormat" localSheetId="27">'[9]INPUT - Capital Expenditures'!#REF!</definedName>
    <definedName name="secondCapExFormat" localSheetId="19">'[9]INPUT - Capital Expenditures'!#REF!</definedName>
    <definedName name="secondCapExFormat" localSheetId="23">'[9]INPUT - Capital Expenditures'!#REF!</definedName>
    <definedName name="secondCapExFormat" localSheetId="25">'[9]INPUT - Capital Expenditures'!#REF!</definedName>
    <definedName name="secondCapExFormat">'[9]INPUT - Capital Expenditures'!#REF!</definedName>
    <definedName name="sef" localSheetId="27">#REF!</definedName>
    <definedName name="sef" localSheetId="19">#REF!</definedName>
    <definedName name="sef" localSheetId="23">#REF!</definedName>
    <definedName name="sef" localSheetId="25">#REF!</definedName>
    <definedName name="sef">#REF!</definedName>
    <definedName name="Selection" localSheetId="27">#REF!</definedName>
    <definedName name="Selection" localSheetId="19">#REF!</definedName>
    <definedName name="Selection" localSheetId="23">#REF!</definedName>
    <definedName name="Selection" localSheetId="25">#REF!</definedName>
    <definedName name="Selection">#REF!</definedName>
    <definedName name="sencount" hidden="1">1</definedName>
    <definedName name="ServiceLines">'[3]INPUT - Model Structure'!$B$6:$B$20</definedName>
    <definedName name="Set">" "</definedName>
    <definedName name="sex" localSheetId="27" hidden="1">{"standalone1",#N/A,FALSE,"DCFBase";"standalone2",#N/A,FALSE,"DCFBase"}</definedName>
    <definedName name="sex" localSheetId="25" hidden="1">{"standalone1",#N/A,FALSE,"DCFBase";"standalone2",#N/A,FALSE,"DCFBase"}</definedName>
    <definedName name="sex" hidden="1">{"standalone1",#N/A,FALSE,"DCFBase";"standalone2",#N/A,FALSE,"DCFBase"}</definedName>
    <definedName name="sfsff" localSheetId="27" hidden="1">{"page1",#N/A,FALSE,"A";"page2",#N/A,FALSE,"A"}</definedName>
    <definedName name="sfsff" localSheetId="25" hidden="1">{"page1",#N/A,FALSE,"A";"page2",#N/A,FALSE,"A"}</definedName>
    <definedName name="sfsff" hidden="1">{"page1",#N/A,FALSE,"A";"page2",#N/A,FALSE,"A"}</definedName>
    <definedName name="sg" localSheetId="27">#REF!</definedName>
    <definedName name="sg" localSheetId="19">#REF!</definedName>
    <definedName name="sg" localSheetId="23">#REF!</definedName>
    <definedName name="sg" localSheetId="25">#REF!</definedName>
    <definedName name="sg">#REF!</definedName>
    <definedName name="SGD_to_USD" localSheetId="27">#REF!</definedName>
    <definedName name="SGD_to_USD" localSheetId="19">#REF!</definedName>
    <definedName name="SGD_to_USD" localSheetId="23">#REF!</definedName>
    <definedName name="SGD_to_USD" localSheetId="25">#REF!</definedName>
    <definedName name="SGD_to_USD">#REF!</definedName>
    <definedName name="sline1" localSheetId="25">'[9]INPUT - Global Variables'!$E$51</definedName>
    <definedName name="sline1">'[9]INPUT - Global Variables'!$E$51</definedName>
    <definedName name="sline10" localSheetId="25">'[9]INPUT - Global Variables'!$E$60</definedName>
    <definedName name="sline10">'[9]INPUT - Global Variables'!$E$60</definedName>
    <definedName name="sline11" localSheetId="25">'[9]INPUT - Global Variables'!$E$61</definedName>
    <definedName name="sline11">'[9]INPUT - Global Variables'!$E$61</definedName>
    <definedName name="sline12" localSheetId="25">'[9]INPUT - Global Variables'!$E$62</definedName>
    <definedName name="sline12">'[9]INPUT - Global Variables'!$E$62</definedName>
    <definedName name="sline13" localSheetId="25">'[9]INPUT - Global Variables'!$E$63</definedName>
    <definedName name="sline13">'[9]INPUT - Global Variables'!$E$63</definedName>
    <definedName name="sline14" localSheetId="25">'[9]INPUT - Global Variables'!$E$64</definedName>
    <definedName name="sline14">'[9]INPUT - Global Variables'!$E$64</definedName>
    <definedName name="sline15" localSheetId="25">'[9]INPUT - Global Variables'!$E$65</definedName>
    <definedName name="sline15">'[9]INPUT - Global Variables'!$E$65</definedName>
    <definedName name="sline2" localSheetId="25">'[9]INPUT - Global Variables'!$E$52</definedName>
    <definedName name="sline2">'[9]INPUT - Global Variables'!$E$52</definedName>
    <definedName name="sline3" localSheetId="25">'[9]INPUT - Global Variables'!$E$53</definedName>
    <definedName name="sline3">'[9]INPUT - Global Variables'!$E$53</definedName>
    <definedName name="sline4" localSheetId="25">'[9]INPUT - Global Variables'!$E$54</definedName>
    <definedName name="sline4">'[9]INPUT - Global Variables'!$E$54</definedName>
    <definedName name="sline5" localSheetId="25">'[9]INPUT - Global Variables'!$E$55</definedName>
    <definedName name="sline5">'[9]INPUT - Global Variables'!$E$55</definedName>
    <definedName name="sline6" localSheetId="25">'[9]INPUT - Global Variables'!$E$56</definedName>
    <definedName name="sline6">'[9]INPUT - Global Variables'!$E$56</definedName>
    <definedName name="sline7" localSheetId="25">'[9]INPUT - Global Variables'!$E$57</definedName>
    <definedName name="sline7">'[9]INPUT - Global Variables'!$E$57</definedName>
    <definedName name="sline8" localSheetId="25">'[9]INPUT - Global Variables'!$E$58</definedName>
    <definedName name="sline8">'[9]INPUT - Global Variables'!$E$58</definedName>
    <definedName name="sline9" localSheetId="25">'[9]INPUT - Global Variables'!$E$59</definedName>
    <definedName name="sline9">'[9]INPUT - Global Variables'!$E$59</definedName>
    <definedName name="slineDPR" localSheetId="25">'[9]INPUT - Capital Expenditures'!$C$61:$C$102</definedName>
    <definedName name="slineDPR">'[9]INPUT - Capital Expenditures'!$C$61:$C$102</definedName>
    <definedName name="slineFTE" localSheetId="25">'[9]INPUT - Staffing Plan'!$C$9:$C$204</definedName>
    <definedName name="slineFTE">'[9]INPUT - Staffing Plan'!$C$9:$C$204</definedName>
    <definedName name="slineMPR" localSheetId="25">'[9]INPUT - Manual Pricing'!$C$9:$C$50</definedName>
    <definedName name="slineMPR">'[9]INPUT - Manual Pricing'!$C$9:$C$50</definedName>
    <definedName name="slineOTH" localSheetId="25">'[9]INPUT - Other Expenses'!$C$9:$C$201</definedName>
    <definedName name="slineOTH">'[9]INPUT - Other Expenses'!$C$9:$C$201</definedName>
    <definedName name="SLineSelection" localSheetId="25">'[9]CALCULATION - List Lookup'!$D$1:$D$16</definedName>
    <definedName name="SLineSelection">'[9]CALCULATION - List Lookup'!$D$1:$D$16</definedName>
    <definedName name="Small_print_check" localSheetId="27">#REF!</definedName>
    <definedName name="Small_print_check" localSheetId="19">#REF!</definedName>
    <definedName name="Small_print_check" localSheetId="23">#REF!</definedName>
    <definedName name="Small_print_check" localSheetId="25">#REF!</definedName>
    <definedName name="Small_print_check">#REF!</definedName>
    <definedName name="SmallGold">[33]Assumptions!$D$5</definedName>
    <definedName name="SmallSilver">[33]Assumptions!$D$6</definedName>
    <definedName name="softCurrencies" localSheetId="25">'[9]CALCULATION - List Lookup'!$M$1:$M$10</definedName>
    <definedName name="softCurrencies">'[9]CALCULATION - List Lookup'!$M$1:$M$10</definedName>
    <definedName name="Software" localSheetId="27">'[7]F&amp;A-General Ledger'!#REF!</definedName>
    <definedName name="Software" localSheetId="19">'[7]F&amp;A-General Ledger'!#REF!</definedName>
    <definedName name="Software" localSheetId="23">'[7]F&amp;A-General Ledger'!#REF!</definedName>
    <definedName name="Software" localSheetId="25">'[7]F&amp;A-General Ledger'!#REF!</definedName>
    <definedName name="Software">'[7]F&amp;A-General Ledger'!#REF!</definedName>
    <definedName name="SolutionModel" localSheetId="27">#REF!</definedName>
    <definedName name="SolutionModel" localSheetId="19">#REF!</definedName>
    <definedName name="SolutionModel" localSheetId="23">#REF!</definedName>
    <definedName name="SolutionModel" localSheetId="25">#REF!</definedName>
    <definedName name="SolutionModel">#REF!</definedName>
    <definedName name="source">'[15]Defined Lists'!$I$4:$I$18</definedName>
    <definedName name="source1" localSheetId="25">'[9]INPUT - Global Variables'!$H$34</definedName>
    <definedName name="source1">'[9]INPUT - Global Variables'!$H$34</definedName>
    <definedName name="source10" localSheetId="25">'[9]INPUT - Global Variables'!$H$43</definedName>
    <definedName name="source10">'[9]INPUT - Global Variables'!$H$43</definedName>
    <definedName name="source11" localSheetId="25">'[9]INPUT - Global Variables'!$H$44</definedName>
    <definedName name="source11">'[9]INPUT - Global Variables'!$H$44</definedName>
    <definedName name="source12" localSheetId="25">'[9]INPUT - Global Variables'!$H$45</definedName>
    <definedName name="source12">'[9]INPUT - Global Variables'!$H$45</definedName>
    <definedName name="source13" localSheetId="25">'[9]INPUT - Global Variables'!$H$46</definedName>
    <definedName name="source13">'[9]INPUT - Global Variables'!$H$46</definedName>
    <definedName name="source14" localSheetId="25">'[9]INPUT - Global Variables'!$H$47</definedName>
    <definedName name="source14">'[9]INPUT - Global Variables'!$H$47</definedName>
    <definedName name="source15" localSheetId="25">'[9]INPUT - Global Variables'!$H$48</definedName>
    <definedName name="source15">'[9]INPUT - Global Variables'!$H$48</definedName>
    <definedName name="source2" localSheetId="25">'[9]INPUT - Global Variables'!$H$35</definedName>
    <definedName name="source2">'[9]INPUT - Global Variables'!$H$35</definedName>
    <definedName name="source3" localSheetId="25">'[9]INPUT - Global Variables'!$H$36</definedName>
    <definedName name="source3">'[9]INPUT - Global Variables'!$H$36</definedName>
    <definedName name="source4" localSheetId="25">'[9]INPUT - Global Variables'!$H$37</definedName>
    <definedName name="source4">'[9]INPUT - Global Variables'!$H$37</definedName>
    <definedName name="source5" localSheetId="25">'[9]INPUT - Global Variables'!$H$38</definedName>
    <definedName name="source5">'[9]INPUT - Global Variables'!$H$38</definedName>
    <definedName name="source6" localSheetId="25">'[9]INPUT - Global Variables'!$H$39</definedName>
    <definedName name="source6">'[9]INPUT - Global Variables'!$H$39</definedName>
    <definedName name="source7" localSheetId="25">'[9]INPUT - Global Variables'!$H$40</definedName>
    <definedName name="source7">'[9]INPUT - Global Variables'!$H$40</definedName>
    <definedName name="source8" localSheetId="25">'[9]INPUT - Global Variables'!$H$41</definedName>
    <definedName name="source8">'[9]INPUT - Global Variables'!$H$41</definedName>
    <definedName name="source9" localSheetId="25">'[9]INPUT - Global Variables'!$H$42</definedName>
    <definedName name="source9">'[9]INPUT - Global Variables'!$H$42</definedName>
    <definedName name="sourceIndirect" localSheetId="25">'[9]INPUT - Global Variables'!$D$164:$D$178</definedName>
    <definedName name="sourceIndirect">'[9]INPUT - Global Variables'!$D$164:$D$178</definedName>
    <definedName name="sourceIndirectValue" localSheetId="25">'[9]INPUT - Global Variables'!$E$164:$E$178</definedName>
    <definedName name="sourceIndirectValue">'[9]INPUT - Global Variables'!$E$164:$E$178</definedName>
    <definedName name="Sources">'[3]INPUT - Model Structure'!$D$6:$D$20</definedName>
    <definedName name="Sourceselection" localSheetId="25">'[9]CALCULATION - List Lookup'!$F$1:$F$16</definedName>
    <definedName name="Sourceselection">'[9]CALCULATION - List Lookup'!$F$1:$F$16</definedName>
    <definedName name="Space" localSheetId="27">'[7]F&amp;A-General Ledger'!#REF!</definedName>
    <definedName name="Space" localSheetId="19">'[7]F&amp;A-General Ledger'!#REF!</definedName>
    <definedName name="Space" localSheetId="23">'[7]F&amp;A-General Ledger'!#REF!</definedName>
    <definedName name="Space" localSheetId="25">'[7]F&amp;A-General Ledger'!#REF!</definedName>
    <definedName name="Space">'[7]F&amp;A-General Ledger'!#REF!</definedName>
    <definedName name="Sprint" localSheetId="27" hidden="1">{"Page 1",#N/A,TRUE,"Sheet1";"Page 2",#N/A,TRUE,"Sheet1"}</definedName>
    <definedName name="Sprint" localSheetId="25" hidden="1">{"Page 1",#N/A,TRUE,"Sheet1";"Page 2",#N/A,TRUE,"Sheet1"}</definedName>
    <definedName name="Sprint" hidden="1">{"Page 1",#N/A,TRUE,"Sheet1";"Page 2",#N/A,TRUE,"Sheet1"}</definedName>
    <definedName name="Sprintconsolidated" localSheetId="27" hidden="1">{"Page 1",#N/A,TRUE,"Sheet1";"Page 2",#N/A,TRUE,"Sheet1"}</definedName>
    <definedName name="Sprintconsolidated" localSheetId="25" hidden="1">{"Page 1",#N/A,TRUE,"Sheet1";"Page 2",#N/A,TRUE,"Sheet1"}</definedName>
    <definedName name="Sprintconsolidated" hidden="1">{"Page 1",#N/A,TRUE,"Sheet1";"Page 2",#N/A,TRUE,"Sheet1"}</definedName>
    <definedName name="SPSet">"current"</definedName>
    <definedName name="SPWS_WBID">"873C37EC-B1CF-4896-9BCA-4039BB7CFAF7"</definedName>
    <definedName name="srcBD" localSheetId="25">'[9]CALCULATION - Globals'!$D$60:$D$74</definedName>
    <definedName name="srcBD">'[9]CALCULATION - Globals'!$D$60:$D$74</definedName>
    <definedName name="srcBDALL" localSheetId="25">'[9]CALCULATION - Globals'!$D$111:$D$125</definedName>
    <definedName name="srcBDALL">'[9]CALCULATION - Globals'!$D$111:$D$125</definedName>
    <definedName name="srcBDCNT" localSheetId="25">'[9]CALCULATION - Globals'!$D$94:$D$108</definedName>
    <definedName name="srcBDCNT">'[9]CALCULATION - Globals'!$D$94:$D$108</definedName>
    <definedName name="srcBDESC" localSheetId="25">'[9]CALCULATION - Globals'!$D$77:$D$91</definedName>
    <definedName name="srcBDESC">'[9]CALCULATION - Globals'!$D$77:$D$91</definedName>
    <definedName name="srcCNT" localSheetId="25">'[9]CALCULATION - Globals'!$D$26:$D$40</definedName>
    <definedName name="srcCNT">'[9]CALCULATION - Globals'!$D$26:$D$40</definedName>
    <definedName name="srcDPR" localSheetId="25">'[9]INPUT - Capital Expenditures'!$E$61:$E$102</definedName>
    <definedName name="srcDPR">'[9]INPUT - Capital Expenditures'!$E$61:$E$102</definedName>
    <definedName name="srcESC" localSheetId="25">'[9]CALCULATION - Globals'!$D$9:$D$23</definedName>
    <definedName name="srcESC">'[9]CALCULATION - Globals'!$D$9:$D$23</definedName>
    <definedName name="srcESCNT" localSheetId="25">'[9]CALCULATION - Globals'!$D$43:$D$57</definedName>
    <definedName name="srcESCNT">'[9]CALCULATION - Globals'!$D$43:$D$57</definedName>
    <definedName name="srcFTE" localSheetId="25">'[9]INPUT - Staffing Plan'!$E$9:$E$204</definedName>
    <definedName name="srcFTE">'[9]INPUT - Staffing Plan'!$E$9:$E$204</definedName>
    <definedName name="srcFTERLTD" localSheetId="25">'[9]INPUT - FTE-Related Expenses'!$D$10:$D$290</definedName>
    <definedName name="srcFTERLTD">'[9]INPUT - FTE-Related Expenses'!$D$10:$D$290</definedName>
    <definedName name="srcIndirect" localSheetId="25">'[9]CALCULATION - Globals'!$D$196:$D$210</definedName>
    <definedName name="srcIndirect">'[9]CALCULATION - Globals'!$D$196:$D$210</definedName>
    <definedName name="srcIndirectAll" localSheetId="25">'[9]CALCULATION - Globals'!$D$247:$D$261</definedName>
    <definedName name="srcIndirectAll">'[9]CALCULATION - Globals'!$D$247:$D$261</definedName>
    <definedName name="srcIndirectCNT" localSheetId="25">'[9]CALCULATION - Globals'!$D$230:$D$244</definedName>
    <definedName name="srcIndirectCNT">'[9]CALCULATION - Globals'!$D$230:$D$244</definedName>
    <definedName name="srcIndirectESC" localSheetId="25">'[9]CALCULATION - Globals'!$D$213:$D$227</definedName>
    <definedName name="srcIndirectESC">'[9]CALCULATION - Globals'!$D$213:$D$227</definedName>
    <definedName name="srcMPR" localSheetId="25">'[9]INPUT - Manual Pricing'!$H$9:$H$50</definedName>
    <definedName name="srcMPR">'[9]INPUT - Manual Pricing'!$H$9:$H$50</definedName>
    <definedName name="srcOTH" localSheetId="25">'[9]INPUT - Other Expenses'!$E$9:$E$201</definedName>
    <definedName name="srcOTH">'[9]INPUT - Other Expenses'!$E$9:$E$201</definedName>
    <definedName name="srcSUFU" localSheetId="25">'[9]CALCULATION - Globals'!$D$128:$D$142</definedName>
    <definedName name="srcSUFU">'[9]CALCULATION - Globals'!$D$128:$D$142</definedName>
    <definedName name="srcSUFUALL" localSheetId="25">'[9]CALCULATION - Globals'!$D$179:$D$193</definedName>
    <definedName name="srcSUFUALL">'[9]CALCULATION - Globals'!$D$179:$D$193</definedName>
    <definedName name="srcSUFUCNT" localSheetId="25">'[9]CALCULATION - Globals'!$D$162:$D$176</definedName>
    <definedName name="srcSUFUCNT">'[9]CALCULATION - Globals'!$D$162:$D$176</definedName>
    <definedName name="srcSUFUESC" localSheetId="25">'[9]CALCULATION - Globals'!$D$145:$D$159</definedName>
    <definedName name="srcSUFUESC">'[9]CALCULATION - Globals'!$D$145:$D$159</definedName>
    <definedName name="start_date" localSheetId="25">[43]Cover!$E$19</definedName>
    <definedName name="start_date">[43]Cover!$E$19</definedName>
    <definedName name="startdate" localSheetId="25">'[9]INPUT - Global Variables'!$E$11</definedName>
    <definedName name="startdate">'[9]INPUT - Global Variables'!$E$11</definedName>
    <definedName name="Status" localSheetId="27">#REF!</definedName>
    <definedName name="Status" localSheetId="19">#REF!</definedName>
    <definedName name="Status" localSheetId="23">#REF!</definedName>
    <definedName name="Status" localSheetId="25">#REF!</definedName>
    <definedName name="Status">#REF!</definedName>
    <definedName name="SubADM" localSheetId="25">[35]Units!$F$2:$F$3</definedName>
    <definedName name="SubADM">[35]Units!$F$2:$F$3</definedName>
    <definedName name="SubFA" localSheetId="25">[35]Units!$E$2:$E$7</definedName>
    <definedName name="SubFA">[35]Units!$E$2:$E$7</definedName>
    <definedName name="SubProcess" localSheetId="25">'[11]Drop Down Lists'!$C$8:$C$31</definedName>
    <definedName name="SubProcess">'[11]Drop Down Lists'!$C$8:$C$31</definedName>
    <definedName name="SubProcess_List" localSheetId="27">'[40]INPUT Scope'!#REF!</definedName>
    <definedName name="SubProcess_List" localSheetId="19">'[40]INPUT Scope'!#REF!</definedName>
    <definedName name="SubProcess_List" localSheetId="23">'[40]INPUT Scope'!#REF!</definedName>
    <definedName name="SubProcess_List" localSheetId="25">'[40]INPUT Scope'!#REF!</definedName>
    <definedName name="SubProcess_List">'[40]INPUT Scope'!#REF!</definedName>
    <definedName name="SubProcurement" localSheetId="25">[35]Units!$G$2:$G$4</definedName>
    <definedName name="SubProcurement">[35]Units!$G$2:$G$4</definedName>
    <definedName name="Sugandh" localSheetId="27" hidden="1">#REF!</definedName>
    <definedName name="Sugandh" localSheetId="19" hidden="1">#REF!</definedName>
    <definedName name="Sugandh" localSheetId="23" hidden="1">#REF!</definedName>
    <definedName name="Sugandh" localSheetId="25" hidden="1">#REF!</definedName>
    <definedName name="Sugandh" hidden="1">#REF!</definedName>
    <definedName name="Support4" localSheetId="27" hidden="1">{"BS_00",#N/A,FALSE,"Consolidated_BS";"BS_01",#N/A,FALSE,"Consolidated_BS";"BS_02",#N/A,FALSE,"Consolidated_BS";"IS_00",#N/A,FALSE,"Consolidated_IS";"IS_01",#N/A,FALSE,"Consolidated_IS";"IS_02",#N/A,FALSE,"Consolidated_IS";"SanMarcos_00",#N/A,FALSE,"San Marcos_IS";"SanMarcos_01",#N/A,FALSE,"San Marcos_IS";"SanMarcos_02",#N/A,FALSE,"San Marcos_IS";"Hagerstown_00",#N/A,FALSE,"Hagerstown_IS";"Hagerstown_01",#N/A,FALSE,"Hagerstown_IS";"Hagerstown_02",#N/A,FALSE,"Hagerstown_IS";"Corporate_00",#N/A,FALSE,"Corporate_IS";"Corporate_01",#N/A,FALSE,"Corporate_IS";"Corporate_02",#N/A,FALSE,"Corporate_IS";"Cash_Flow_00",#N/A,FALSE,"Consolidated_CashFlow";"Store#3_02",#N/A,FALSE,"Store#3";"Store#3_01",#N/A,FALSE,"Store#3";"Store#4_01",#N/A,FALSE,"Store#4";"Store#4_02",#N/A,FALSE,"Store#4";"Store#5_02",#N/A,FALSE,"Store#5";"Store#6_02",#N/A,FALSE,"Store#6";"San_Marcos_99",#N/A,FALSE,"San Marcos_IS _99";"Corporate_99",#N/A,FALSE,"Corp_IS_99"}</definedName>
    <definedName name="Support4" localSheetId="25" hidden="1">{"BS_00",#N/A,FALSE,"Consolidated_BS";"BS_01",#N/A,FALSE,"Consolidated_BS";"BS_02",#N/A,FALSE,"Consolidated_BS";"IS_00",#N/A,FALSE,"Consolidated_IS";"IS_01",#N/A,FALSE,"Consolidated_IS";"IS_02",#N/A,FALSE,"Consolidated_IS";"SanMarcos_00",#N/A,FALSE,"San Marcos_IS";"SanMarcos_01",#N/A,FALSE,"San Marcos_IS";"SanMarcos_02",#N/A,FALSE,"San Marcos_IS";"Hagerstown_00",#N/A,FALSE,"Hagerstown_IS";"Hagerstown_01",#N/A,FALSE,"Hagerstown_IS";"Hagerstown_02",#N/A,FALSE,"Hagerstown_IS";"Corporate_00",#N/A,FALSE,"Corporate_IS";"Corporate_01",#N/A,FALSE,"Corporate_IS";"Corporate_02",#N/A,FALSE,"Corporate_IS";"Cash_Flow_00",#N/A,FALSE,"Consolidated_CashFlow";"Store#3_02",#N/A,FALSE,"Store#3";"Store#3_01",#N/A,FALSE,"Store#3";"Store#4_01",#N/A,FALSE,"Store#4";"Store#4_02",#N/A,FALSE,"Store#4";"Store#5_02",#N/A,FALSE,"Store#5";"Store#6_02",#N/A,FALSE,"Store#6";"San_Marcos_99",#N/A,FALSE,"San Marcos_IS _99";"Corporate_99",#N/A,FALSE,"Corp_IS_99"}</definedName>
    <definedName name="Support4" hidden="1">{"BS_00",#N/A,FALSE,"Consolidated_BS";"BS_01",#N/A,FALSE,"Consolidated_BS";"BS_02",#N/A,FALSE,"Consolidated_BS";"IS_00",#N/A,FALSE,"Consolidated_IS";"IS_01",#N/A,FALSE,"Consolidated_IS";"IS_02",#N/A,FALSE,"Consolidated_IS";"SanMarcos_00",#N/A,FALSE,"San Marcos_IS";"SanMarcos_01",#N/A,FALSE,"San Marcos_IS";"SanMarcos_02",#N/A,FALSE,"San Marcos_IS";"Hagerstown_00",#N/A,FALSE,"Hagerstown_IS";"Hagerstown_01",#N/A,FALSE,"Hagerstown_IS";"Hagerstown_02",#N/A,FALSE,"Hagerstown_IS";"Corporate_00",#N/A,FALSE,"Corporate_IS";"Corporate_01",#N/A,FALSE,"Corporate_IS";"Corporate_02",#N/A,FALSE,"Corporate_IS";"Cash_Flow_00",#N/A,FALSE,"Consolidated_CashFlow";"Store#3_02",#N/A,FALSE,"Store#3";"Store#3_01",#N/A,FALSE,"Store#3";"Store#4_01",#N/A,FALSE,"Store#4";"Store#4_02",#N/A,FALSE,"Store#4";"Store#5_02",#N/A,FALSE,"Store#5";"Store#6_02",#N/A,FALSE,"Store#6";"San_Marcos_99",#N/A,FALSE,"San Marcos_IS _99";"Corporate_99",#N/A,FALSE,"Corp_IS_99"}</definedName>
    <definedName name="t" localSheetId="27" hidden="1">{"Co1statements",#N/A,FALSE,"Cmpy1";"Co2statement",#N/A,FALSE,"Cmpy2";"co1pm",#N/A,FALSE,"Co1PM";"co2PM",#N/A,FALSE,"Co2PM";"value",#N/A,FALSE,"value";"opco",#N/A,FALSE,"NewSparkle";"adjusts",#N/A,FALSE,"Adjustments"}</definedName>
    <definedName name="t" localSheetId="25" hidden="1">{"Co1statements",#N/A,FALSE,"Cmpy1";"Co2statement",#N/A,FALSE,"Cmpy2";"co1pm",#N/A,FALSE,"Co1PM";"co2PM",#N/A,FALSE,"Co2PM";"value",#N/A,FALSE,"value";"opco",#N/A,FALSE,"NewSparkle";"adjusts",#N/A,FALSE,"Adjustments"}</definedName>
    <definedName name="t" hidden="1">{"Co1statements",#N/A,FALSE,"Cmpy1";"Co2statement",#N/A,FALSE,"Cmpy2";"co1pm",#N/A,FALSE,"Co1PM";"co2PM",#N/A,FALSE,"Co2PM";"value",#N/A,FALSE,"value";"opco",#N/A,FALSE,"NewSparkle";"adjusts",#N/A,FALSE,"Adjustments"}</definedName>
    <definedName name="t_2" localSheetId="27" hidden="1">{"Co1statements",#N/A,FALSE,"Cmpy1";"Co2statement",#N/A,FALSE,"Cmpy2";"co1pm",#N/A,FALSE,"Co1PM";"co2PM",#N/A,FALSE,"Co2PM";"value",#N/A,FALSE,"value";"opco",#N/A,FALSE,"NewSparkle";"adjusts",#N/A,FALSE,"Adjustments"}</definedName>
    <definedName name="t_2" localSheetId="25" hidden="1">{"Co1statements",#N/A,FALSE,"Cmpy1";"Co2statement",#N/A,FALSE,"Cmpy2";"co1pm",#N/A,FALSE,"Co1PM";"co2PM",#N/A,FALSE,"Co2PM";"value",#N/A,FALSE,"value";"opco",#N/A,FALSE,"NewSparkle";"adjusts",#N/A,FALSE,"Adjustments"}</definedName>
    <definedName name="t_2" hidden="1">{"Co1statements",#N/A,FALSE,"Cmpy1";"Co2statement",#N/A,FALSE,"Cmpy2";"co1pm",#N/A,FALSE,"Co1PM";"co2PM",#N/A,FALSE,"Co2PM";"value",#N/A,FALSE,"value";"opco",#N/A,FALSE,"NewSparkle";"adjusts",#N/A,FALSE,"Adjustments"}</definedName>
    <definedName name="t_3" localSheetId="27" hidden="1">{"Co1statements",#N/A,FALSE,"Cmpy1";"Co2statement",#N/A,FALSE,"Cmpy2";"co1pm",#N/A,FALSE,"Co1PM";"co2PM",#N/A,FALSE,"Co2PM";"value",#N/A,FALSE,"value";"opco",#N/A,FALSE,"NewSparkle";"adjusts",#N/A,FALSE,"Adjustments"}</definedName>
    <definedName name="t_3" localSheetId="25" hidden="1">{"Co1statements",#N/A,FALSE,"Cmpy1";"Co2statement",#N/A,FALSE,"Cmpy2";"co1pm",#N/A,FALSE,"Co1PM";"co2PM",#N/A,FALSE,"Co2PM";"value",#N/A,FALSE,"value";"opco",#N/A,FALSE,"NewSparkle";"adjusts",#N/A,FALSE,"Adjustments"}</definedName>
    <definedName name="t_3" hidden="1">{"Co1statements",#N/A,FALSE,"Cmpy1";"Co2statement",#N/A,FALSE,"Cmpy2";"co1pm",#N/A,FALSE,"Co1PM";"co2PM",#N/A,FALSE,"Co2PM";"value",#N/A,FALSE,"value";"opco",#N/A,FALSE,"NewSparkle";"adjusts",#N/A,FALSE,"Adjustments"}</definedName>
    <definedName name="TableName">"Dummy"</definedName>
    <definedName name="tagCustom1" localSheetId="25">'[9]INPUT - Global Variables'!$E$68:$E$87</definedName>
    <definedName name="tagCustom1">'[9]INPUT - Global Variables'!$E$68:$E$87</definedName>
    <definedName name="tagCustom2" localSheetId="25">'[9]INPUT - Global Variables'!$F$68:$F$87</definedName>
    <definedName name="tagCustom2">'[9]INPUT - Global Variables'!$F$68:$F$87</definedName>
    <definedName name="tagCustom3" localSheetId="25">'[9]INPUT - Global Variables'!$G$68:$G$87</definedName>
    <definedName name="tagCustom3">'[9]INPUT - Global Variables'!$G$68:$G$87</definedName>
    <definedName name="taxrate" localSheetId="25">'[9]INPUT - Global Variables'!$E$192</definedName>
    <definedName name="taxrate">'[9]INPUT - Global Variables'!$E$192</definedName>
    <definedName name="tcmDPR" localSheetId="25">'[9]INPUT - Capital Expenditures'!$Q$61:$Q$102</definedName>
    <definedName name="tcmDPR">'[9]INPUT - Capital Expenditures'!$Q$61:$Q$102</definedName>
    <definedName name="tcmFTE" localSheetId="25">'[9]INPUT - Staffing Plan'!$AB$9:$AB$204</definedName>
    <definedName name="tcmFTE">'[9]INPUT - Staffing Plan'!$AB$9:$AB$204</definedName>
    <definedName name="tcmOTH" localSheetId="25">'[9]INPUT - Other Expenses'!$Q$9:$Q$201</definedName>
    <definedName name="tcmOTH">'[9]INPUT - Other Expenses'!$Q$9:$Q$201</definedName>
    <definedName name="TeamADM" localSheetId="25">[35]Units!$L$2:$L$8</definedName>
    <definedName name="TeamADM">[35]Units!$L$2:$L$8</definedName>
    <definedName name="TeamFA" localSheetId="25">[35]Units!$K$2</definedName>
    <definedName name="TeamFA">[35]Units!$K$2</definedName>
    <definedName name="TeamProcurement" localSheetId="25">[35]Units!$M$2</definedName>
    <definedName name="TeamProcurement">[35]Units!$M$2</definedName>
    <definedName name="teams" localSheetId="25">'[19]Input - PMO resources'!$BC$5:$BF$5</definedName>
    <definedName name="teams">'[19]Input - PMO resources'!$BC$5:$BF$5</definedName>
    <definedName name="test">[44]Lists!$B$43:$B$47</definedName>
    <definedName name="Test1" localSheetId="27" hidden="1">{#N/A,#N/A,TRUE,"Summary";#N/A,"1",TRUE,"Summary";#N/A,"2",TRUE,"Summary";#N/A,"3",TRUE,"Summary";#N/A,"4",TRUE,"Summary";#N/A,"5",TRUE,"Summary";#N/A,"6",TRUE,"Summary";#N/A,"7",TRUE,"Summary";#N/A,"8",TRUE,"Summary";#N/A,"9",TRUE,"Summary";#N/A,"10",TRUE,"Summary";#N/A,"11",TRUE,"Summary"}</definedName>
    <definedName name="Test1" localSheetId="25" hidden="1">{#N/A,#N/A,TRUE,"Summary";#N/A,"1",TRUE,"Summary";#N/A,"2",TRUE,"Summary";#N/A,"3",TRUE,"Summary";#N/A,"4",TRUE,"Summary";#N/A,"5",TRUE,"Summary";#N/A,"6",TRUE,"Summary";#N/A,"7",TRUE,"Summary";#N/A,"8",TRUE,"Summary";#N/A,"9",TRUE,"Summary";#N/A,"10",TRUE,"Summary";#N/A,"11",TRUE,"Summary"}</definedName>
    <definedName name="Test1" hidden="1">{#N/A,#N/A,TRUE,"Summary";#N/A,"1",TRUE,"Summary";#N/A,"2",TRUE,"Summary";#N/A,"3",TRUE,"Summary";#N/A,"4",TRUE,"Summary";#N/A,"5",TRUE,"Summary";#N/A,"6",TRUE,"Summary";#N/A,"7",TRUE,"Summary";#N/A,"8",TRUE,"Summary";#N/A,"9",TRUE,"Summary";#N/A,"10",TRUE,"Summary";#N/A,"11",TRUE,"Summary"}</definedName>
    <definedName name="Test2" localSheetId="27" hidden="1">{#N/A,#N/A,TRUE,"Summary";#N/A,"1",TRUE,"Summary";#N/A,"2",TRUE,"Summary";#N/A,"3",TRUE,"Summary";#N/A,"4",TRUE,"Summary";#N/A,"5",TRUE,"Summary";#N/A,"6",TRUE,"Summary";#N/A,"7",TRUE,"Summary";#N/A,"8",TRUE,"Summary";#N/A,"9",TRUE,"Summary";#N/A,"10",TRUE,"Summary";#N/A,"11",TRUE,"Summary"}</definedName>
    <definedName name="Test2" localSheetId="25" hidden="1">{#N/A,#N/A,TRUE,"Summary";#N/A,"1",TRUE,"Summary";#N/A,"2",TRUE,"Summary";#N/A,"3",TRUE,"Summary";#N/A,"4",TRUE,"Summary";#N/A,"5",TRUE,"Summary";#N/A,"6",TRUE,"Summary";#N/A,"7",TRUE,"Summary";#N/A,"8",TRUE,"Summary";#N/A,"9",TRUE,"Summary";#N/A,"10",TRUE,"Summary";#N/A,"11",TRUE,"Summary"}</definedName>
    <definedName name="Test2" hidden="1">{#N/A,#N/A,TRUE,"Summary";#N/A,"1",TRUE,"Summary";#N/A,"2",TRUE,"Summary";#N/A,"3",TRUE,"Summary";#N/A,"4",TRUE,"Summary";#N/A,"5",TRUE,"Summary";#N/A,"6",TRUE,"Summary";#N/A,"7",TRUE,"Summary";#N/A,"8",TRUE,"Summary";#N/A,"9",TRUE,"Summary";#N/A,"10",TRUE,"Summary";#N/A,"11",TRUE,"Summary"}</definedName>
    <definedName name="Ticker">" "</definedName>
    <definedName name="TitleActual" localSheetId="27">#REF!</definedName>
    <definedName name="TitleActual" localSheetId="19">#REF!</definedName>
    <definedName name="TitleActual" localSheetId="23">#REF!</definedName>
    <definedName name="TitleActual" localSheetId="25">#REF!</definedName>
    <definedName name="TitleActual">#REF!</definedName>
    <definedName name="tm" localSheetId="27">#REF!</definedName>
    <definedName name="tm" localSheetId="19">#REF!</definedName>
    <definedName name="tm" localSheetId="23">#REF!</definedName>
    <definedName name="tm" localSheetId="25">#REF!</definedName>
    <definedName name="tm">#REF!</definedName>
    <definedName name="Toll_Rate" localSheetId="27">#REF!</definedName>
    <definedName name="Toll_Rate" localSheetId="19">#REF!</definedName>
    <definedName name="Toll_Rate" localSheetId="23">#REF!</definedName>
    <definedName name="Toll_Rate" localSheetId="25">#REF!</definedName>
    <definedName name="Toll_Rate">#REF!</definedName>
    <definedName name="TOOLS" localSheetId="27">#REF!</definedName>
    <definedName name="TOOLS" localSheetId="19">#REF!</definedName>
    <definedName name="TOOLS" localSheetId="23">#REF!</definedName>
    <definedName name="TOOLS" localSheetId="25">#REF!</definedName>
    <definedName name="TOOLS">#REF!</definedName>
    <definedName name="tower1" localSheetId="25">'[9]INPUT - Global Variables'!$E$34</definedName>
    <definedName name="tower1">'[9]INPUT - Global Variables'!$E$34</definedName>
    <definedName name="tower10" localSheetId="25">'[9]INPUT - Global Variables'!$E$43</definedName>
    <definedName name="tower10">'[9]INPUT - Global Variables'!$E$43</definedName>
    <definedName name="tower11" localSheetId="25">'[9]INPUT - Global Variables'!$E$44</definedName>
    <definedName name="tower11">'[9]INPUT - Global Variables'!$E$44</definedName>
    <definedName name="tower12" localSheetId="25">'[9]INPUT - Global Variables'!$E$45</definedName>
    <definedName name="tower12">'[9]INPUT - Global Variables'!$E$45</definedName>
    <definedName name="tower13" localSheetId="25">'[9]INPUT - Global Variables'!$E$46</definedName>
    <definedName name="tower13">'[9]INPUT - Global Variables'!$E$46</definedName>
    <definedName name="tower14" localSheetId="25">'[9]INPUT - Global Variables'!$E$47</definedName>
    <definedName name="tower14">'[9]INPUT - Global Variables'!$E$47</definedName>
    <definedName name="tower15" localSheetId="25">'[9]INPUT - Global Variables'!$E$48</definedName>
    <definedName name="tower15">'[9]INPUT - Global Variables'!$E$48</definedName>
    <definedName name="tower2" localSheetId="25">'[9]INPUT - Global Variables'!$E$35</definedName>
    <definedName name="tower2">'[9]INPUT - Global Variables'!$E$35</definedName>
    <definedName name="tower3" localSheetId="25">'[9]INPUT - Global Variables'!$E$36</definedName>
    <definedName name="tower3">'[9]INPUT - Global Variables'!$E$36</definedName>
    <definedName name="tower4" localSheetId="25">'[9]INPUT - Global Variables'!$E$37</definedName>
    <definedName name="tower4">'[9]INPUT - Global Variables'!$E$37</definedName>
    <definedName name="tower5" localSheetId="25">'[9]INPUT - Global Variables'!$E$38</definedName>
    <definedName name="tower5">'[9]INPUT - Global Variables'!$E$38</definedName>
    <definedName name="tower6" localSheetId="25">'[9]INPUT - Global Variables'!$E$39</definedName>
    <definedName name="tower6">'[9]INPUT - Global Variables'!$E$39</definedName>
    <definedName name="tower7" localSheetId="25">'[9]INPUT - Global Variables'!$E$40</definedName>
    <definedName name="tower7">'[9]INPUT - Global Variables'!$E$40</definedName>
    <definedName name="tower8" localSheetId="25">'[9]INPUT - Global Variables'!$E$41</definedName>
    <definedName name="tower8">'[9]INPUT - Global Variables'!$E$41</definedName>
    <definedName name="tower9" localSheetId="25">'[9]INPUT - Global Variables'!$E$42</definedName>
    <definedName name="tower9">'[9]INPUT - Global Variables'!$E$42</definedName>
    <definedName name="Towers">'[3]INPUT - Model Structure'!$C$6:$C$20</definedName>
    <definedName name="Towerselection" localSheetId="25">'[9]CALCULATION - List Lookup'!$E$1:$E$16</definedName>
    <definedName name="Towerselection">'[9]CALCULATION - List Lookup'!$E$1:$E$16</definedName>
    <definedName name="TPI" localSheetId="27" hidden="1">{#N/A,#N/A,TRUE,"CIN-11";#N/A,#N/A,TRUE,"CIN-13";#N/A,#N/A,TRUE,"CIN-14";#N/A,#N/A,TRUE,"CIN-16";#N/A,#N/A,TRUE,"CIN-17";#N/A,#N/A,TRUE,"CIN-18";#N/A,#N/A,TRUE,"CIN Earnings To Fixed Charges";#N/A,#N/A,TRUE,"CIN Financial Ratios";#N/A,#N/A,TRUE,"CIN-IS";#N/A,#N/A,TRUE,"CIN-BS";#N/A,#N/A,TRUE,"CIN-CS";#N/A,#N/A,TRUE,"Invest In Unconsol Subs"}</definedName>
    <definedName name="TPI" localSheetId="25" hidden="1">{#N/A,#N/A,TRUE,"CIN-11";#N/A,#N/A,TRUE,"CIN-13";#N/A,#N/A,TRUE,"CIN-14";#N/A,#N/A,TRUE,"CIN-16";#N/A,#N/A,TRUE,"CIN-17";#N/A,#N/A,TRUE,"CIN-18";#N/A,#N/A,TRUE,"CIN Earnings To Fixed Charges";#N/A,#N/A,TRUE,"CIN Financial Ratios";#N/A,#N/A,TRUE,"CIN-IS";#N/A,#N/A,TRUE,"CIN-BS";#N/A,#N/A,TRUE,"CIN-CS";#N/A,#N/A,TRUE,"Invest In Unconsol Subs"}</definedName>
    <definedName name="TPI" hidden="1">{#N/A,#N/A,TRUE,"CIN-11";#N/A,#N/A,TRUE,"CIN-13";#N/A,#N/A,TRUE,"CIN-14";#N/A,#N/A,TRUE,"CIN-16";#N/A,#N/A,TRUE,"CIN-17";#N/A,#N/A,TRUE,"CIN-18";#N/A,#N/A,TRUE,"CIN Earnings To Fixed Charges";#N/A,#N/A,TRUE,"CIN Financial Ratios";#N/A,#N/A,TRUE,"CIN-IS";#N/A,#N/A,TRUE,"CIN-BS";#N/A,#N/A,TRUE,"CIN-CS";#N/A,#N/A,TRUE,"Invest In Unconsol Subs"}</definedName>
    <definedName name="Training" localSheetId="27">'[7]F&amp;A-General Ledger'!#REF!</definedName>
    <definedName name="Training" localSheetId="19">'[7]F&amp;A-General Ledger'!#REF!</definedName>
    <definedName name="Training" localSheetId="23">'[7]F&amp;A-General Ledger'!#REF!</definedName>
    <definedName name="Training" localSheetId="25">'[7]F&amp;A-General Ledger'!#REF!</definedName>
    <definedName name="Training">'[7]F&amp;A-General Ledger'!#REF!</definedName>
    <definedName name="Transition" localSheetId="27">[36]Parameters!#REF!</definedName>
    <definedName name="Transition" localSheetId="19">[36]Parameters!#REF!</definedName>
    <definedName name="Transition" localSheetId="23">[36]Parameters!#REF!</definedName>
    <definedName name="Transition" localSheetId="25">[36]Parameters!#REF!</definedName>
    <definedName name="Transition">[36]Parameters!#REF!</definedName>
    <definedName name="TransitionWaves" localSheetId="27">[45]Cover!#REF!</definedName>
    <definedName name="TransitionWaves" localSheetId="19">[45]Cover!#REF!</definedName>
    <definedName name="TransitionWaves" localSheetId="23">[45]Cover!#REF!</definedName>
    <definedName name="TransitionWaves" localSheetId="25">[45]Cover!#REF!</definedName>
    <definedName name="TransitionWaves">[45]Cover!#REF!</definedName>
    <definedName name="TransWaveDb" localSheetId="25">[20]Transitions!$A$2:$D$41</definedName>
    <definedName name="TransWaveDb">[20]Transitions!$A$2:$D$41</definedName>
    <definedName name="TransWaveKey" localSheetId="25">[20]Transitions!$A$2:$A$41</definedName>
    <definedName name="TransWaveKey">[20]Transitions!$A$2:$A$41</definedName>
    <definedName name="twrDPR" localSheetId="25">'[9]INPUT - Capital Expenditures'!$D$61:$D$102</definedName>
    <definedName name="twrDPR">'[9]INPUT - Capital Expenditures'!$D$61:$D$102</definedName>
    <definedName name="twrFTE" localSheetId="25">'[9]INPUT - Staffing Plan'!$D$9:$D$204</definedName>
    <definedName name="twrFTE">'[9]INPUT - Staffing Plan'!$D$9:$D$204</definedName>
    <definedName name="twrFTERLTD" localSheetId="25">'[9]INPUT - FTE-Related Expenses'!$C$10:$C$290</definedName>
    <definedName name="twrFTERLTD">'[9]INPUT - FTE-Related Expenses'!$C$10:$C$290</definedName>
    <definedName name="twrMPR" localSheetId="25">'[9]INPUT - Manual Pricing'!$D$9:$D$50</definedName>
    <definedName name="twrMPR">'[9]INPUT - Manual Pricing'!$D$9:$D$50</definedName>
    <definedName name="twrOTH" localSheetId="25">'[9]INPUT - Other Expenses'!$D$9:$D$201</definedName>
    <definedName name="twrOTH">'[9]INPUT - Other Expenses'!$D$9:$D$201</definedName>
    <definedName name="UFPrn20020524172228" localSheetId="27">#REF!</definedName>
    <definedName name="UFPrn20020524172228" localSheetId="19">#REF!</definedName>
    <definedName name="UFPrn20020524172228" localSheetId="23">#REF!</definedName>
    <definedName name="UFPrn20020524172228" localSheetId="25">#REF!</definedName>
    <definedName name="UFPrn20020524172228">#REF!</definedName>
    <definedName name="UFPrn20020524172411" localSheetId="27">#REF!</definedName>
    <definedName name="UFPrn20020524172411" localSheetId="19">#REF!</definedName>
    <definedName name="UFPrn20020524172411" localSheetId="23">#REF!</definedName>
    <definedName name="UFPrn20020524172411" localSheetId="25">#REF!</definedName>
    <definedName name="UFPrn20020524172411">#REF!</definedName>
    <definedName name="UFPrn20020524172821" localSheetId="27">#REF!</definedName>
    <definedName name="UFPrn20020524172821" localSheetId="19">#REF!</definedName>
    <definedName name="UFPrn20020524172821" localSheetId="23">#REF!</definedName>
    <definedName name="UFPrn20020524172821" localSheetId="25">#REF!</definedName>
    <definedName name="UFPrn20020524172821">#REF!</definedName>
    <definedName name="UFPrn20020524172855" localSheetId="27">#REF!</definedName>
    <definedName name="UFPrn20020524172855" localSheetId="19">#REF!</definedName>
    <definedName name="UFPrn20020524172855" localSheetId="23">#REF!</definedName>
    <definedName name="UFPrn20020524172855" localSheetId="25">#REF!</definedName>
    <definedName name="UFPrn20020524172855">#REF!</definedName>
    <definedName name="UFPrn20020602132302" localSheetId="27">#REF!</definedName>
    <definedName name="UFPrn20020602132302" localSheetId="19">#REF!</definedName>
    <definedName name="UFPrn20020602132302" localSheetId="23">#REF!</definedName>
    <definedName name="UFPrn20020602132302" localSheetId="25">#REF!</definedName>
    <definedName name="UFPrn20020602132302">#REF!</definedName>
    <definedName name="UFPrn20020603121237" localSheetId="27">#REF!</definedName>
    <definedName name="UFPrn20020603121237" localSheetId="19">#REF!</definedName>
    <definedName name="UFPrn20020603121237" localSheetId="23">#REF!</definedName>
    <definedName name="UFPrn20020603121237" localSheetId="25">#REF!</definedName>
    <definedName name="UFPrn20020603121237">#REF!</definedName>
    <definedName name="unit" localSheetId="25">[30]Tech!$B$1:$B$2</definedName>
    <definedName name="unit">[30]Tech!$B$1:$B$2</definedName>
    <definedName name="uoiweroiuroiurouroeueuoiquo" localSheetId="27" hidden="1">{"Co1statements",#N/A,FALSE,"Cmpy1";"Co2statement",#N/A,FALSE,"Cmpy2";"co1pm",#N/A,FALSE,"Co1PM";"co2PM",#N/A,FALSE,"Co2PM";"value",#N/A,FALSE,"value";"opco",#N/A,FALSE,"NewSparkle";"adjusts",#N/A,FALSE,"Adjustments"}</definedName>
    <definedName name="uoiweroiuroiurouroeueuoiquo" localSheetId="25" hidden="1">{"Co1statements",#N/A,FALSE,"Cmpy1";"Co2statement",#N/A,FALSE,"Cmpy2";"co1pm",#N/A,FALSE,"Co1PM";"co2PM",#N/A,FALSE,"Co2PM";"value",#N/A,FALSE,"value";"opco",#N/A,FALSE,"NewSparkle";"adjusts",#N/A,FALSE,"Adjustments"}</definedName>
    <definedName name="uoiweroiuroiurouroeueuoiquo" hidden="1">{"Co1statements",#N/A,FALSE,"Cmpy1";"Co2statement",#N/A,FALSE,"Cmpy2";"co1pm",#N/A,FALSE,"Co1PM";"co2PM",#N/A,FALSE,"Co2PM";"value",#N/A,FALSE,"value";"opco",#N/A,FALSE,"NewSparkle";"adjusts",#N/A,FALSE,"Adjustments"}</definedName>
    <definedName name="used_FTE">[26]Parameter!$C$5</definedName>
    <definedName name="UserMessage" localSheetId="27">#REF!</definedName>
    <definedName name="UserMessage" localSheetId="19">#REF!</definedName>
    <definedName name="UserMessage" localSheetId="23">#REF!</definedName>
    <definedName name="UserMessage" localSheetId="25">#REF!</definedName>
    <definedName name="UserMessage">#REF!</definedName>
    <definedName name="uuu.jjjj" localSheetId="27" hidden="1">{"assumptions",#N/A,FALSE,"Scenario 1";"valuation",#N/A,FALSE,"Scenario 1"}</definedName>
    <definedName name="uuu.jjjj" localSheetId="25" hidden="1">{"assumptions",#N/A,FALSE,"Scenario 1";"valuation",#N/A,FALSE,"Scenario 1"}</definedName>
    <definedName name="uuu.jjjj" hidden="1">{"assumptions",#N/A,FALSE,"Scenario 1";"valuation",#N/A,FALSE,"Scenario 1"}</definedName>
    <definedName name="V" localSheetId="27">#REF!</definedName>
    <definedName name="V" localSheetId="19">#REF!</definedName>
    <definedName name="V" localSheetId="23">#REF!</definedName>
    <definedName name="V" localSheetId="25">#REF!</definedName>
    <definedName name="V">#REF!</definedName>
    <definedName name="various_equipment" localSheetId="27">#REF!</definedName>
    <definedName name="various_equipment" localSheetId="19">#REF!</definedName>
    <definedName name="various_equipment" localSheetId="23">#REF!</definedName>
    <definedName name="various_equipment" localSheetId="25">#REF!</definedName>
    <definedName name="various_equipment">#REF!</definedName>
    <definedName name="version" localSheetId="25">'[9]CALCULATION - List Lookup'!$U$1</definedName>
    <definedName name="version">'[9]CALCULATION - List Lookup'!$U$1</definedName>
    <definedName name="Version___Version_Number">[23]CoverPage!$A$15</definedName>
    <definedName name="VOLLIST" localSheetId="25">'[10]Vol measure'!$A$6:$A$35</definedName>
    <definedName name="VOLLIST">'[10]Vol measure'!$A$6:$A$35</definedName>
    <definedName name="VOLTABLE" localSheetId="25">'[10]Vol measure'!$A$6:$AQ$35</definedName>
    <definedName name="VOLTABLE">'[10]Vol measure'!$A$6:$AQ$35</definedName>
    <definedName name="vt" localSheetId="27">#REF!</definedName>
    <definedName name="vt" localSheetId="19">#REF!</definedName>
    <definedName name="vt" localSheetId="23">#REF!</definedName>
    <definedName name="vt" localSheetId="25">#REF!</definedName>
    <definedName name="vt">#REF!</definedName>
    <definedName name="w" localSheetId="27" hidden="1">{"Co1statements",#N/A,FALSE,"Cmpy1";"Co2statement",#N/A,FALSE,"Cmpy2";"co1pm",#N/A,FALSE,"Co1PM";"co2PM",#N/A,FALSE,"Co2PM";"value",#N/A,FALSE,"value";"opco",#N/A,FALSE,"NewSparkle";"adjusts",#N/A,FALSE,"Adjustments"}</definedName>
    <definedName name="w" localSheetId="25" hidden="1">{"Co1statements",#N/A,FALSE,"Cmpy1";"Co2statement",#N/A,FALSE,"Cmpy2";"co1pm",#N/A,FALSE,"Co1PM";"co2PM",#N/A,FALSE,"Co2PM";"value",#N/A,FALSE,"value";"opco",#N/A,FALSE,"NewSparkle";"adjusts",#N/A,FALSE,"Adjustments"}</definedName>
    <definedName name="w" hidden="1">{"Co1statements",#N/A,FALSE,"Cmpy1";"Co2statement",#N/A,FALSE,"Cmpy2";"co1pm",#N/A,FALSE,"Co1PM";"co2PM",#N/A,FALSE,"Co2PM";"value",#N/A,FALSE,"value";"opco",#N/A,FALSE,"NewSparkle";"adjusts",#N/A,FALSE,"Adjustments"}</definedName>
    <definedName name="w_2" localSheetId="27" hidden="1">{"Co1statements",#N/A,FALSE,"Cmpy1";"Co2statement",#N/A,FALSE,"Cmpy2";"co1pm",#N/A,FALSE,"Co1PM";"co2PM",#N/A,FALSE,"Co2PM";"value",#N/A,FALSE,"value";"opco",#N/A,FALSE,"NewSparkle";"adjusts",#N/A,FALSE,"Adjustments"}</definedName>
    <definedName name="w_2" localSheetId="25" hidden="1">{"Co1statements",#N/A,FALSE,"Cmpy1";"Co2statement",#N/A,FALSE,"Cmpy2";"co1pm",#N/A,FALSE,"Co1PM";"co2PM",#N/A,FALSE,"Co2PM";"value",#N/A,FALSE,"value";"opco",#N/A,FALSE,"NewSparkle";"adjusts",#N/A,FALSE,"Adjustments"}</definedName>
    <definedName name="w_2" hidden="1">{"Co1statements",#N/A,FALSE,"Cmpy1";"Co2statement",#N/A,FALSE,"Cmpy2";"co1pm",#N/A,FALSE,"Co1PM";"co2PM",#N/A,FALSE,"Co2PM";"value",#N/A,FALSE,"value";"opco",#N/A,FALSE,"NewSparkle";"adjusts",#N/A,FALSE,"Adjustments"}</definedName>
    <definedName name="w_3" localSheetId="27" hidden="1">{"Co1statements",#N/A,FALSE,"Cmpy1";"Co2statement",#N/A,FALSE,"Cmpy2";"co1pm",#N/A,FALSE,"Co1PM";"co2PM",#N/A,FALSE,"Co2PM";"value",#N/A,FALSE,"value";"opco",#N/A,FALSE,"NewSparkle";"adjusts",#N/A,FALSE,"Adjustments"}</definedName>
    <definedName name="w_3" localSheetId="25" hidden="1">{"Co1statements",#N/A,FALSE,"Cmpy1";"Co2statement",#N/A,FALSE,"Cmpy2";"co1pm",#N/A,FALSE,"Co1PM";"co2PM",#N/A,FALSE,"Co2PM";"value",#N/A,FALSE,"value";"opco",#N/A,FALSE,"NewSparkle";"adjusts",#N/A,FALSE,"Adjustments"}</definedName>
    <definedName name="w_3" hidden="1">{"Co1statements",#N/A,FALSE,"Cmpy1";"Co2statement",#N/A,FALSE,"Cmpy2";"co1pm",#N/A,FALSE,"Co1PM";"co2PM",#N/A,FALSE,"Co2PM";"value",#N/A,FALSE,"value";"opco",#N/A,FALSE,"NewSparkle";"adjusts",#N/A,FALSE,"Adjustments"}</definedName>
    <definedName name="WP" localSheetId="25">'[46]INPUT Lookups'!$E$8:$E$13</definedName>
    <definedName name="WP">'[46]INPUT Lookups'!$E$8:$E$13</definedName>
    <definedName name="wrn.Actual._.Data._.Entry." localSheetId="27" hidden="1">{#N/A,#N/A,FALSE,"Sales"}</definedName>
    <definedName name="wrn.Actual._.Data._.Entry." localSheetId="25" hidden="1">{#N/A,#N/A,FALSE,"Sales"}</definedName>
    <definedName name="wrn.Actual._.Data._.Entry." hidden="1">{#N/A,#N/A,FALSE,"Sales"}</definedName>
    <definedName name="wrn.Annual_n_Quarterly." localSheetId="27" hidden="1">{"Annual",#N/A,FALSE,"Sales &amp; Market";"Quarterly",#N/A,FALSE,"Sales &amp; Market"}</definedName>
    <definedName name="wrn.Annual_n_Quarterly." localSheetId="25" hidden="1">{"Annual",#N/A,FALSE,"Sales &amp; Market";"Quarterly",#N/A,FALSE,"Sales &amp; Market"}</definedName>
    <definedName name="wrn.Annual_n_Quarterly." hidden="1">{"Annual",#N/A,FALSE,"Sales &amp; Market";"Quarterly",#N/A,FALSE,"Sales &amp; Market"}</definedName>
    <definedName name="wrn.cg" localSheetId="27" hidden="1">{#N/A,#N/A,TRUE,"CIN-11";#N/A,#N/A,TRUE,"CIN-13";#N/A,#N/A,TRUE,"CIN-14";#N/A,#N/A,TRUE,"CIN-16";#N/A,#N/A,TRUE,"CIN-17";#N/A,#N/A,TRUE,"CIN-18";#N/A,#N/A,TRUE,"CIN Earnings To Fixed Charges";#N/A,#N/A,TRUE,"CIN Financial Ratios";#N/A,#N/A,TRUE,"CIN-IS";#N/A,#N/A,TRUE,"CIN-BS";#N/A,#N/A,TRUE,"CIN-CS";#N/A,#N/A,TRUE,"Invest In Unconsol Subs"}</definedName>
    <definedName name="wrn.cg" localSheetId="25" hidden="1">{#N/A,#N/A,TRUE,"CIN-11";#N/A,#N/A,TRUE,"CIN-13";#N/A,#N/A,TRUE,"CIN-14";#N/A,#N/A,TRUE,"CIN-16";#N/A,#N/A,TRUE,"CIN-17";#N/A,#N/A,TRUE,"CIN-18";#N/A,#N/A,TRUE,"CIN Earnings To Fixed Charges";#N/A,#N/A,TRUE,"CIN Financial Ratios";#N/A,#N/A,TRUE,"CIN-IS";#N/A,#N/A,TRUE,"CIN-BS";#N/A,#N/A,TRUE,"CIN-CS";#N/A,#N/A,TRUE,"Invest In Unconsol Subs"}</definedName>
    <definedName name="wrn.cg" hidden="1">{#N/A,#N/A,TRUE,"CIN-11";#N/A,#N/A,TRUE,"CIN-13";#N/A,#N/A,TRUE,"CIN-14";#N/A,#N/A,TRUE,"CIN-16";#N/A,#N/A,TRUE,"CIN-17";#N/A,#N/A,TRUE,"CIN-18";#N/A,#N/A,TRUE,"CIN Earnings To Fixed Charges";#N/A,#N/A,TRUE,"CIN Financial Ratios";#N/A,#N/A,TRUE,"CIN-IS";#N/A,#N/A,TRUE,"CIN-BS";#N/A,#N/A,TRUE,"CIN-CS";#N/A,#N/A,TRUE,"Invest In Unconsol Subs"}</definedName>
    <definedName name="wrn.cg_2" localSheetId="27" hidden="1">{#N/A,#N/A,TRUE,"CIN-11";#N/A,#N/A,TRUE,"CIN-13";#N/A,#N/A,TRUE,"CIN-14";#N/A,#N/A,TRUE,"CIN-16";#N/A,#N/A,TRUE,"CIN-17";#N/A,#N/A,TRUE,"CIN-18";#N/A,#N/A,TRUE,"CIN Earnings To Fixed Charges";#N/A,#N/A,TRUE,"CIN Financial Ratios";#N/A,#N/A,TRUE,"CIN-IS";#N/A,#N/A,TRUE,"CIN-BS";#N/A,#N/A,TRUE,"CIN-CS";#N/A,#N/A,TRUE,"Invest In Unconsol Subs"}</definedName>
    <definedName name="wrn.cg_2" localSheetId="25" hidden="1">{#N/A,#N/A,TRUE,"CIN-11";#N/A,#N/A,TRUE,"CIN-13";#N/A,#N/A,TRUE,"CIN-14";#N/A,#N/A,TRUE,"CIN-16";#N/A,#N/A,TRUE,"CIN-17";#N/A,#N/A,TRUE,"CIN-18";#N/A,#N/A,TRUE,"CIN Earnings To Fixed Charges";#N/A,#N/A,TRUE,"CIN Financial Ratios";#N/A,#N/A,TRUE,"CIN-IS";#N/A,#N/A,TRUE,"CIN-BS";#N/A,#N/A,TRUE,"CIN-CS";#N/A,#N/A,TRUE,"Invest In Unconsol Subs"}</definedName>
    <definedName name="wrn.cg_2" hidden="1">{#N/A,#N/A,TRUE,"CIN-11";#N/A,#N/A,TRUE,"CIN-13";#N/A,#N/A,TRUE,"CIN-14";#N/A,#N/A,TRUE,"CIN-16";#N/A,#N/A,TRUE,"CIN-17";#N/A,#N/A,TRUE,"CIN-18";#N/A,#N/A,TRUE,"CIN Earnings To Fixed Charges";#N/A,#N/A,TRUE,"CIN Financial Ratios";#N/A,#N/A,TRUE,"CIN-IS";#N/A,#N/A,TRUE,"CIN-BS";#N/A,#N/A,TRUE,"CIN-CS";#N/A,#N/A,TRUE,"Invest In Unconsol Subs"}</definedName>
    <definedName name="wrn.cg_3" localSheetId="27" hidden="1">{#N/A,#N/A,TRUE,"CIN-11";#N/A,#N/A,TRUE,"CIN-13";#N/A,#N/A,TRUE,"CIN-14";#N/A,#N/A,TRUE,"CIN-16";#N/A,#N/A,TRUE,"CIN-17";#N/A,#N/A,TRUE,"CIN-18";#N/A,#N/A,TRUE,"CIN Earnings To Fixed Charges";#N/A,#N/A,TRUE,"CIN Financial Ratios";#N/A,#N/A,TRUE,"CIN-IS";#N/A,#N/A,TRUE,"CIN-BS";#N/A,#N/A,TRUE,"CIN-CS";#N/A,#N/A,TRUE,"Invest In Unconsol Subs"}</definedName>
    <definedName name="wrn.cg_3" localSheetId="25" hidden="1">{#N/A,#N/A,TRUE,"CIN-11";#N/A,#N/A,TRUE,"CIN-13";#N/A,#N/A,TRUE,"CIN-14";#N/A,#N/A,TRUE,"CIN-16";#N/A,#N/A,TRUE,"CIN-17";#N/A,#N/A,TRUE,"CIN-18";#N/A,#N/A,TRUE,"CIN Earnings To Fixed Charges";#N/A,#N/A,TRUE,"CIN Financial Ratios";#N/A,#N/A,TRUE,"CIN-IS";#N/A,#N/A,TRUE,"CIN-BS";#N/A,#N/A,TRUE,"CIN-CS";#N/A,#N/A,TRUE,"Invest In Unconsol Subs"}</definedName>
    <definedName name="wrn.cg_3" hidden="1">{#N/A,#N/A,TRUE,"CIN-11";#N/A,#N/A,TRUE,"CIN-13";#N/A,#N/A,TRUE,"CIN-14";#N/A,#N/A,TRUE,"CIN-16";#N/A,#N/A,TRUE,"CIN-17";#N/A,#N/A,TRUE,"CIN-18";#N/A,#N/A,TRUE,"CIN Earnings To Fixed Charges";#N/A,#N/A,TRUE,"CIN Financial Ratios";#N/A,#N/A,TRUE,"CIN-IS";#N/A,#N/A,TRUE,"CIN-BS";#N/A,#N/A,TRUE,"CIN-CS";#N/A,#N/A,TRUE,"Invest In Unconsol Subs"}</definedName>
    <definedName name="wrn.CGE" localSheetId="27" hidden="1">{#N/A,#N/A,TRUE,"CIN-11";#N/A,#N/A,TRUE,"CIN-13";#N/A,#N/A,TRUE,"CIN-14";#N/A,#N/A,TRUE,"CIN-16";#N/A,#N/A,TRUE,"CIN-17";#N/A,#N/A,TRUE,"CIN-18";#N/A,#N/A,TRUE,"CIN Earnings To Fixed Charges";#N/A,#N/A,TRUE,"CIN Financial Ratios";#N/A,#N/A,TRUE,"CIN-IS";#N/A,#N/A,TRUE,"CIN-BS";#N/A,#N/A,TRUE,"CIN-CS";#N/A,#N/A,TRUE,"Invest In Unconsol Subs"}</definedName>
    <definedName name="wrn.CGE" localSheetId="25" hidden="1">{#N/A,#N/A,TRUE,"CIN-11";#N/A,#N/A,TRUE,"CIN-13";#N/A,#N/A,TRUE,"CIN-14";#N/A,#N/A,TRUE,"CIN-16";#N/A,#N/A,TRUE,"CIN-17";#N/A,#N/A,TRUE,"CIN-18";#N/A,#N/A,TRUE,"CIN Earnings To Fixed Charges";#N/A,#N/A,TRUE,"CIN Financial Ratios";#N/A,#N/A,TRUE,"CIN-IS";#N/A,#N/A,TRUE,"CIN-BS";#N/A,#N/A,TRUE,"CIN-CS";#N/A,#N/A,TRUE,"Invest In Unconsol Subs"}</definedName>
    <definedName name="wrn.CGE" hidden="1">{#N/A,#N/A,TRUE,"CIN-11";#N/A,#N/A,TRUE,"CIN-13";#N/A,#N/A,TRUE,"CIN-14";#N/A,#N/A,TRUE,"CIN-16";#N/A,#N/A,TRUE,"CIN-17";#N/A,#N/A,TRUE,"CIN-18";#N/A,#N/A,TRUE,"CIN Earnings To Fixed Charges";#N/A,#N/A,TRUE,"CIN Financial Ratios";#N/A,#N/A,TRUE,"CIN-IS";#N/A,#N/A,TRUE,"CIN-BS";#N/A,#N/A,TRUE,"CIN-CS";#N/A,#N/A,TRUE,"Invest In Unconsol Subs"}</definedName>
    <definedName name="wrn.CGE_2" localSheetId="27" hidden="1">{#N/A,#N/A,TRUE,"CIN-11";#N/A,#N/A,TRUE,"CIN-13";#N/A,#N/A,TRUE,"CIN-14";#N/A,#N/A,TRUE,"CIN-16";#N/A,#N/A,TRUE,"CIN-17";#N/A,#N/A,TRUE,"CIN-18";#N/A,#N/A,TRUE,"CIN Earnings To Fixed Charges";#N/A,#N/A,TRUE,"CIN Financial Ratios";#N/A,#N/A,TRUE,"CIN-IS";#N/A,#N/A,TRUE,"CIN-BS";#N/A,#N/A,TRUE,"CIN-CS";#N/A,#N/A,TRUE,"Invest In Unconsol Subs"}</definedName>
    <definedName name="wrn.CGE_2" localSheetId="25" hidden="1">{#N/A,#N/A,TRUE,"CIN-11";#N/A,#N/A,TRUE,"CIN-13";#N/A,#N/A,TRUE,"CIN-14";#N/A,#N/A,TRUE,"CIN-16";#N/A,#N/A,TRUE,"CIN-17";#N/A,#N/A,TRUE,"CIN-18";#N/A,#N/A,TRUE,"CIN Earnings To Fixed Charges";#N/A,#N/A,TRUE,"CIN Financial Ratios";#N/A,#N/A,TRUE,"CIN-IS";#N/A,#N/A,TRUE,"CIN-BS";#N/A,#N/A,TRUE,"CIN-CS";#N/A,#N/A,TRUE,"Invest In Unconsol Subs"}</definedName>
    <definedName name="wrn.CGE_2" hidden="1">{#N/A,#N/A,TRUE,"CIN-11";#N/A,#N/A,TRUE,"CIN-13";#N/A,#N/A,TRUE,"CIN-14";#N/A,#N/A,TRUE,"CIN-16";#N/A,#N/A,TRUE,"CIN-17";#N/A,#N/A,TRUE,"CIN-18";#N/A,#N/A,TRUE,"CIN Earnings To Fixed Charges";#N/A,#N/A,TRUE,"CIN Financial Ratios";#N/A,#N/A,TRUE,"CIN-IS";#N/A,#N/A,TRUE,"CIN-BS";#N/A,#N/A,TRUE,"CIN-CS";#N/A,#N/A,TRUE,"Invest In Unconsol Subs"}</definedName>
    <definedName name="wrn.CGE_3" localSheetId="27" hidden="1">{#N/A,#N/A,TRUE,"CIN-11";#N/A,#N/A,TRUE,"CIN-13";#N/A,#N/A,TRUE,"CIN-14";#N/A,#N/A,TRUE,"CIN-16";#N/A,#N/A,TRUE,"CIN-17";#N/A,#N/A,TRUE,"CIN-18";#N/A,#N/A,TRUE,"CIN Earnings To Fixed Charges";#N/A,#N/A,TRUE,"CIN Financial Ratios";#N/A,#N/A,TRUE,"CIN-IS";#N/A,#N/A,TRUE,"CIN-BS";#N/A,#N/A,TRUE,"CIN-CS";#N/A,#N/A,TRUE,"Invest In Unconsol Subs"}</definedName>
    <definedName name="wrn.CGE_3" localSheetId="25" hidden="1">{#N/A,#N/A,TRUE,"CIN-11";#N/A,#N/A,TRUE,"CIN-13";#N/A,#N/A,TRUE,"CIN-14";#N/A,#N/A,TRUE,"CIN-16";#N/A,#N/A,TRUE,"CIN-17";#N/A,#N/A,TRUE,"CIN-18";#N/A,#N/A,TRUE,"CIN Earnings To Fixed Charges";#N/A,#N/A,TRUE,"CIN Financial Ratios";#N/A,#N/A,TRUE,"CIN-IS";#N/A,#N/A,TRUE,"CIN-BS";#N/A,#N/A,TRUE,"CIN-CS";#N/A,#N/A,TRUE,"Invest In Unconsol Subs"}</definedName>
    <definedName name="wrn.CGE_3" hidden="1">{#N/A,#N/A,TRUE,"CIN-11";#N/A,#N/A,TRUE,"CIN-13";#N/A,#N/A,TRUE,"CIN-14";#N/A,#N/A,TRUE,"CIN-16";#N/A,#N/A,TRUE,"CIN-17";#N/A,#N/A,TRUE,"CIN-18";#N/A,#N/A,TRUE,"CIN Earnings To Fixed Charges";#N/A,#N/A,TRUE,"CIN Financial Ratios";#N/A,#N/A,TRUE,"CIN-IS";#N/A,#N/A,TRUE,"CIN-BS";#N/A,#N/A,TRUE,"CIN-CS";#N/A,#N/A,TRUE,"Invest In Unconsol Subs"}</definedName>
    <definedName name="wrn.ci" localSheetId="27" hidden="1">{#N/A,#N/A,TRUE,"CIN-11";#N/A,#N/A,TRUE,"CIN-13";#N/A,#N/A,TRUE,"CIN-14";#N/A,#N/A,TRUE,"CIN-16";#N/A,#N/A,TRUE,"CIN-17";#N/A,#N/A,TRUE,"CIN-18";#N/A,#N/A,TRUE,"CIN Earnings To Fixed Charges";#N/A,#N/A,TRUE,"CIN Financial Ratios";#N/A,#N/A,TRUE,"CIN-IS";#N/A,#N/A,TRUE,"CIN-BS";#N/A,#N/A,TRUE,"CIN-CS";#N/A,#N/A,TRUE,"Invest In Unconsol Subs"}</definedName>
    <definedName name="wrn.ci" localSheetId="25" hidden="1">{#N/A,#N/A,TRUE,"CIN-11";#N/A,#N/A,TRUE,"CIN-13";#N/A,#N/A,TRUE,"CIN-14";#N/A,#N/A,TRUE,"CIN-16";#N/A,#N/A,TRUE,"CIN-17";#N/A,#N/A,TRUE,"CIN-18";#N/A,#N/A,TRUE,"CIN Earnings To Fixed Charges";#N/A,#N/A,TRUE,"CIN Financial Ratios";#N/A,#N/A,TRUE,"CIN-IS";#N/A,#N/A,TRUE,"CIN-BS";#N/A,#N/A,TRUE,"CIN-CS";#N/A,#N/A,TRUE,"Invest In Unconsol Subs"}</definedName>
    <definedName name="wrn.ci" hidden="1">{#N/A,#N/A,TRUE,"CIN-11";#N/A,#N/A,TRUE,"CIN-13";#N/A,#N/A,TRUE,"CIN-14";#N/A,#N/A,TRUE,"CIN-16";#N/A,#N/A,TRUE,"CIN-17";#N/A,#N/A,TRUE,"CIN-18";#N/A,#N/A,TRUE,"CIN Earnings To Fixed Charges";#N/A,#N/A,TRUE,"CIN Financial Ratios";#N/A,#N/A,TRUE,"CIN-IS";#N/A,#N/A,TRUE,"CIN-BS";#N/A,#N/A,TRUE,"CIN-CS";#N/A,#N/A,TRUE,"Invest In Unconsol Subs"}</definedName>
    <definedName name="wrn.ci_2" localSheetId="27" hidden="1">{#N/A,#N/A,TRUE,"CIN-11";#N/A,#N/A,TRUE,"CIN-13";#N/A,#N/A,TRUE,"CIN-14";#N/A,#N/A,TRUE,"CIN-16";#N/A,#N/A,TRUE,"CIN-17";#N/A,#N/A,TRUE,"CIN-18";#N/A,#N/A,TRUE,"CIN Earnings To Fixed Charges";#N/A,#N/A,TRUE,"CIN Financial Ratios";#N/A,#N/A,TRUE,"CIN-IS";#N/A,#N/A,TRUE,"CIN-BS";#N/A,#N/A,TRUE,"CIN-CS";#N/A,#N/A,TRUE,"Invest In Unconsol Subs"}</definedName>
    <definedName name="wrn.ci_2" localSheetId="25" hidden="1">{#N/A,#N/A,TRUE,"CIN-11";#N/A,#N/A,TRUE,"CIN-13";#N/A,#N/A,TRUE,"CIN-14";#N/A,#N/A,TRUE,"CIN-16";#N/A,#N/A,TRUE,"CIN-17";#N/A,#N/A,TRUE,"CIN-18";#N/A,#N/A,TRUE,"CIN Earnings To Fixed Charges";#N/A,#N/A,TRUE,"CIN Financial Ratios";#N/A,#N/A,TRUE,"CIN-IS";#N/A,#N/A,TRUE,"CIN-BS";#N/A,#N/A,TRUE,"CIN-CS";#N/A,#N/A,TRUE,"Invest In Unconsol Subs"}</definedName>
    <definedName name="wrn.ci_2" hidden="1">{#N/A,#N/A,TRUE,"CIN-11";#N/A,#N/A,TRUE,"CIN-13";#N/A,#N/A,TRUE,"CIN-14";#N/A,#N/A,TRUE,"CIN-16";#N/A,#N/A,TRUE,"CIN-17";#N/A,#N/A,TRUE,"CIN-18";#N/A,#N/A,TRUE,"CIN Earnings To Fixed Charges";#N/A,#N/A,TRUE,"CIN Financial Ratios";#N/A,#N/A,TRUE,"CIN-IS";#N/A,#N/A,TRUE,"CIN-BS";#N/A,#N/A,TRUE,"CIN-CS";#N/A,#N/A,TRUE,"Invest In Unconsol Subs"}</definedName>
    <definedName name="wrn.ci_3" localSheetId="27" hidden="1">{#N/A,#N/A,TRUE,"CIN-11";#N/A,#N/A,TRUE,"CIN-13";#N/A,#N/A,TRUE,"CIN-14";#N/A,#N/A,TRUE,"CIN-16";#N/A,#N/A,TRUE,"CIN-17";#N/A,#N/A,TRUE,"CIN-18";#N/A,#N/A,TRUE,"CIN Earnings To Fixed Charges";#N/A,#N/A,TRUE,"CIN Financial Ratios";#N/A,#N/A,TRUE,"CIN-IS";#N/A,#N/A,TRUE,"CIN-BS";#N/A,#N/A,TRUE,"CIN-CS";#N/A,#N/A,TRUE,"Invest In Unconsol Subs"}</definedName>
    <definedName name="wrn.ci_3" localSheetId="25" hidden="1">{#N/A,#N/A,TRUE,"CIN-11";#N/A,#N/A,TRUE,"CIN-13";#N/A,#N/A,TRUE,"CIN-14";#N/A,#N/A,TRUE,"CIN-16";#N/A,#N/A,TRUE,"CIN-17";#N/A,#N/A,TRUE,"CIN-18";#N/A,#N/A,TRUE,"CIN Earnings To Fixed Charges";#N/A,#N/A,TRUE,"CIN Financial Ratios";#N/A,#N/A,TRUE,"CIN-IS";#N/A,#N/A,TRUE,"CIN-BS";#N/A,#N/A,TRUE,"CIN-CS";#N/A,#N/A,TRUE,"Invest In Unconsol Subs"}</definedName>
    <definedName name="wrn.ci_3" hidden="1">{#N/A,#N/A,TRUE,"CIN-11";#N/A,#N/A,TRUE,"CIN-13";#N/A,#N/A,TRUE,"CIN-14";#N/A,#N/A,TRUE,"CIN-16";#N/A,#N/A,TRUE,"CIN-17";#N/A,#N/A,TRUE,"CIN-18";#N/A,#N/A,TRUE,"CIN Earnings To Fixed Charges";#N/A,#N/A,TRUE,"CIN Financial Ratios";#N/A,#N/A,TRUE,"CIN-IS";#N/A,#N/A,TRUE,"CIN-BS";#N/A,#N/A,TRUE,"CIN-CS";#N/A,#N/A,TRUE,"Invest In Unconsol Subs"}</definedName>
    <definedName name="wrn.CIN." localSheetId="27" hidden="1">{#N/A,#N/A,TRUE,"CIN-11";#N/A,#N/A,TRUE,"CIN-13";#N/A,#N/A,TRUE,"CIN-14";#N/A,#N/A,TRUE,"CIN-16";#N/A,#N/A,TRUE,"CIN-17";#N/A,#N/A,TRUE,"CIN-18";#N/A,#N/A,TRUE,"CIN Earnings To Fixed Charges";#N/A,#N/A,TRUE,"CIN Financial Ratios";#N/A,#N/A,TRUE,"CIN-IS";#N/A,#N/A,TRUE,"CIN-BS";#N/A,#N/A,TRUE,"CIN-CS";#N/A,#N/A,TRUE,"Invest In Unconsol Subs"}</definedName>
    <definedName name="wrn.CIN." localSheetId="25" hidden="1">{#N/A,#N/A,TRUE,"CIN-11";#N/A,#N/A,TRUE,"CIN-13";#N/A,#N/A,TRUE,"CIN-14";#N/A,#N/A,TRUE,"CIN-16";#N/A,#N/A,TRUE,"CIN-17";#N/A,#N/A,TRUE,"CIN-18";#N/A,#N/A,TRUE,"CIN Earnings To Fixed Charges";#N/A,#N/A,TRUE,"CIN Financial Ratios";#N/A,#N/A,TRUE,"CIN-IS";#N/A,#N/A,TRUE,"CIN-BS";#N/A,#N/A,TRUE,"CIN-CS";#N/A,#N/A,TRUE,"Invest In Unconsol Subs"}</definedName>
    <definedName name="wrn.CIN." hidden="1">{#N/A,#N/A,TRUE,"CIN-11";#N/A,#N/A,TRUE,"CIN-13";#N/A,#N/A,TRUE,"CIN-14";#N/A,#N/A,TRUE,"CIN-16";#N/A,#N/A,TRUE,"CIN-17";#N/A,#N/A,TRUE,"CIN-18";#N/A,#N/A,TRUE,"CIN Earnings To Fixed Charges";#N/A,#N/A,TRUE,"CIN Financial Ratios";#N/A,#N/A,TRUE,"CIN-IS";#N/A,#N/A,TRUE,"CIN-BS";#N/A,#N/A,TRUE,"CIN-CS";#N/A,#N/A,TRUE,"Invest In Unconsol Subs"}</definedName>
    <definedName name="wrn.CIN._2" localSheetId="27" hidden="1">{#N/A,#N/A,TRUE,"CIN-11";#N/A,#N/A,TRUE,"CIN-13";#N/A,#N/A,TRUE,"CIN-14";#N/A,#N/A,TRUE,"CIN-16";#N/A,#N/A,TRUE,"CIN-17";#N/A,#N/A,TRUE,"CIN-18";#N/A,#N/A,TRUE,"CIN Earnings To Fixed Charges";#N/A,#N/A,TRUE,"CIN Financial Ratios";#N/A,#N/A,TRUE,"CIN-IS";#N/A,#N/A,TRUE,"CIN-BS";#N/A,#N/A,TRUE,"CIN-CS";#N/A,#N/A,TRUE,"Invest In Unconsol Subs"}</definedName>
    <definedName name="wrn.CIN._2" localSheetId="25" hidden="1">{#N/A,#N/A,TRUE,"CIN-11";#N/A,#N/A,TRUE,"CIN-13";#N/A,#N/A,TRUE,"CIN-14";#N/A,#N/A,TRUE,"CIN-16";#N/A,#N/A,TRUE,"CIN-17";#N/A,#N/A,TRUE,"CIN-18";#N/A,#N/A,TRUE,"CIN Earnings To Fixed Charges";#N/A,#N/A,TRUE,"CIN Financial Ratios";#N/A,#N/A,TRUE,"CIN-IS";#N/A,#N/A,TRUE,"CIN-BS";#N/A,#N/A,TRUE,"CIN-CS";#N/A,#N/A,TRUE,"Invest In Unconsol Subs"}</definedName>
    <definedName name="wrn.CIN._2" hidden="1">{#N/A,#N/A,TRUE,"CIN-11";#N/A,#N/A,TRUE,"CIN-13";#N/A,#N/A,TRUE,"CIN-14";#N/A,#N/A,TRUE,"CIN-16";#N/A,#N/A,TRUE,"CIN-17";#N/A,#N/A,TRUE,"CIN-18";#N/A,#N/A,TRUE,"CIN Earnings To Fixed Charges";#N/A,#N/A,TRUE,"CIN Financial Ratios";#N/A,#N/A,TRUE,"CIN-IS";#N/A,#N/A,TRUE,"CIN-BS";#N/A,#N/A,TRUE,"CIN-CS";#N/A,#N/A,TRUE,"Invest In Unconsol Subs"}</definedName>
    <definedName name="wrn.CIN._3" localSheetId="27" hidden="1">{#N/A,#N/A,TRUE,"CIN-11";#N/A,#N/A,TRUE,"CIN-13";#N/A,#N/A,TRUE,"CIN-14";#N/A,#N/A,TRUE,"CIN-16";#N/A,#N/A,TRUE,"CIN-17";#N/A,#N/A,TRUE,"CIN-18";#N/A,#N/A,TRUE,"CIN Earnings To Fixed Charges";#N/A,#N/A,TRUE,"CIN Financial Ratios";#N/A,#N/A,TRUE,"CIN-IS";#N/A,#N/A,TRUE,"CIN-BS";#N/A,#N/A,TRUE,"CIN-CS";#N/A,#N/A,TRUE,"Invest In Unconsol Subs"}</definedName>
    <definedName name="wrn.CIN._3" localSheetId="25" hidden="1">{#N/A,#N/A,TRUE,"CIN-11";#N/A,#N/A,TRUE,"CIN-13";#N/A,#N/A,TRUE,"CIN-14";#N/A,#N/A,TRUE,"CIN-16";#N/A,#N/A,TRUE,"CIN-17";#N/A,#N/A,TRUE,"CIN-18";#N/A,#N/A,TRUE,"CIN Earnings To Fixed Charges";#N/A,#N/A,TRUE,"CIN Financial Ratios";#N/A,#N/A,TRUE,"CIN-IS";#N/A,#N/A,TRUE,"CIN-BS";#N/A,#N/A,TRUE,"CIN-CS";#N/A,#N/A,TRUE,"Invest In Unconsol Subs"}</definedName>
    <definedName name="wrn.CIN._3" hidden="1">{#N/A,#N/A,TRUE,"CIN-11";#N/A,#N/A,TRUE,"CIN-13";#N/A,#N/A,TRUE,"CIN-14";#N/A,#N/A,TRUE,"CIN-16";#N/A,#N/A,TRUE,"CIN-17";#N/A,#N/A,TRUE,"CIN-18";#N/A,#N/A,TRUE,"CIN Earnings To Fixed Charges";#N/A,#N/A,TRUE,"CIN Financial Ratios";#N/A,#N/A,TRUE,"CIN-IS";#N/A,#N/A,TRUE,"CIN-BS";#N/A,#N/A,TRUE,"CIN-CS";#N/A,#N/A,TRUE,"Invest In Unconsol Subs"}</definedName>
    <definedName name="wrn.dcf." localSheetId="27" hidden="1">{"mgmt forecast",#N/A,FALSE,"Mgmt Forecast";"dcf table",#N/A,FALSE,"Mgmt Forecast";"sensitivity",#N/A,FALSE,"Mgmt Forecast";"table inputs",#N/A,FALSE,"Mgmt Forecast";"calculations",#N/A,FALSE,"Mgmt Forecast"}</definedName>
    <definedName name="wrn.dcf." localSheetId="25" hidden="1">{"mgmt forecast",#N/A,FALSE,"Mgmt Forecast";"dcf table",#N/A,FALSE,"Mgmt Forecast";"sensitivity",#N/A,FALSE,"Mgmt Forecast";"table inputs",#N/A,FALSE,"Mgmt Forecast";"calculations",#N/A,FALSE,"Mgmt Forecast"}</definedName>
    <definedName name="wrn.dcf." hidden="1">{"mgmt forecast",#N/A,FALSE,"Mgmt Forecast";"dcf table",#N/A,FALSE,"Mgmt Forecast";"sensitivity",#N/A,FALSE,"Mgmt Forecast";"table inputs",#N/A,FALSE,"Mgmt Forecast";"calculations",#N/A,FALSE,"Mgmt Forecast"}</definedName>
    <definedName name="wrn.Everything." localSheetId="27"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 localSheetId="25"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x.._.A." localSheetId="27" hidden="1">{"Page 1",#N/A,TRUE,"Sheet1";"Page 2",#N/A,TRUE,"Sheet1"}</definedName>
    <definedName name="wrn.Ex.._.A." localSheetId="25" hidden="1">{"Page 1",#N/A,TRUE,"Sheet1";"Page 2",#N/A,TRUE,"Sheet1"}</definedName>
    <definedName name="wrn.Ex.._.A." hidden="1">{"Page 1",#N/A,TRUE,"Sheet1";"Page 2",#N/A,TRUE,"Sheet1"}</definedName>
    <definedName name="wrn.ipo." localSheetId="27" hidden="1">{"assumptions",#N/A,FALSE,"Scenario 1";"valuation",#N/A,FALSE,"Scenario 1"}</definedName>
    <definedName name="wrn.ipo." localSheetId="25" hidden="1">{"assumptions",#N/A,FALSE,"Scenario 1";"valuation",#N/A,FALSE,"Scenario 1"}</definedName>
    <definedName name="wrn.ipo." hidden="1">{"assumptions",#N/A,FALSE,"Scenario 1";"valuation",#N/A,FALSE,"Scenario 1"}</definedName>
    <definedName name="wrn.IPO._.Valuation." localSheetId="27" hidden="1">{"assumptions",#N/A,FALSE,"Scenario 1";"valuation",#N/A,FALSE,"Scenario 1"}</definedName>
    <definedName name="wrn.IPO._.Valuation." localSheetId="25" hidden="1">{"assumptions",#N/A,FALSE,"Scenario 1";"valuation",#N/A,FALSE,"Scenario 1"}</definedName>
    <definedName name="wrn.IPO._.Valuation." hidden="1">{"assumptions",#N/A,FALSE,"Scenario 1";"valuation",#N/A,FALSE,"Scenario 1"}</definedName>
    <definedName name="wrn.IPO._.Valuation._2" localSheetId="27" hidden="1">{"assumptions",#N/A,FALSE,"Scenario 1";"valuation",#N/A,FALSE,"Scenario 1"}</definedName>
    <definedName name="wrn.IPO._.Valuation._2" localSheetId="25" hidden="1">{"assumptions",#N/A,FALSE,"Scenario 1";"valuation",#N/A,FALSE,"Scenario 1"}</definedName>
    <definedName name="wrn.IPO._.Valuation._2" hidden="1">{"assumptions",#N/A,FALSE,"Scenario 1";"valuation",#N/A,FALSE,"Scenario 1"}</definedName>
    <definedName name="wrn.IPO._.Valuation._3" localSheetId="27" hidden="1">{"assumptions",#N/A,FALSE,"Scenario 1";"valuation",#N/A,FALSE,"Scenario 1"}</definedName>
    <definedName name="wrn.IPO._.Valuation._3" localSheetId="25" hidden="1">{"assumptions",#N/A,FALSE,"Scenario 1";"valuation",#N/A,FALSE,"Scenario 1"}</definedName>
    <definedName name="wrn.IPO._.Valuation._3" hidden="1">{"assumptions",#N/A,FALSE,"Scenario 1";"valuation",#N/A,FALSE,"Scenario 1"}</definedName>
    <definedName name="wrn.ipo._2" localSheetId="27" hidden="1">{"assumptions",#N/A,FALSE,"Scenario 1";"valuation",#N/A,FALSE,"Scenario 1"}</definedName>
    <definedName name="wrn.ipo._2" localSheetId="25" hidden="1">{"assumptions",#N/A,FALSE,"Scenario 1";"valuation",#N/A,FALSE,"Scenario 1"}</definedName>
    <definedName name="wrn.ipo._2" hidden="1">{"assumptions",#N/A,FALSE,"Scenario 1";"valuation",#N/A,FALSE,"Scenario 1"}</definedName>
    <definedName name="wrn.ipo._3" localSheetId="27" hidden="1">{"assumptions",#N/A,FALSE,"Scenario 1";"valuation",#N/A,FALSE,"Scenario 1"}</definedName>
    <definedName name="wrn.ipo._3" localSheetId="25" hidden="1">{"assumptions",#N/A,FALSE,"Scenario 1";"valuation",#N/A,FALSE,"Scenario 1"}</definedName>
    <definedName name="wrn.ipo._3" hidden="1">{"assumptions",#N/A,FALSE,"Scenario 1";"valuation",#N/A,FALSE,"Scenario 1"}</definedName>
    <definedName name="wrn.one" localSheetId="27" hidden="1">{"page1",#N/A,FALSE,"A";"page2",#N/A,FALSE,"A"}</definedName>
    <definedName name="wrn.one" localSheetId="25" hidden="1">{"page1",#N/A,FALSE,"A";"page2",#N/A,FALSE,"A"}</definedName>
    <definedName name="wrn.one" hidden="1">{"page1",#N/A,FALSE,"A";"page2",#N/A,FALSE,"A"}</definedName>
    <definedName name="wrn.one." localSheetId="27" hidden="1">{"page1",#N/A,FALSE,"A";"page2",#N/A,FALSE,"A"}</definedName>
    <definedName name="wrn.one." localSheetId="25" hidden="1">{"page1",#N/A,FALSE,"A";"page2",#N/A,FALSE,"A"}</definedName>
    <definedName name="wrn.one." hidden="1">{"page1",#N/A,FALSE,"A";"page2",#N/A,FALSE,"A"}</definedName>
    <definedName name="wrn.one._2" localSheetId="27" hidden="1">{"page1",#N/A,FALSE,"A";"page2",#N/A,FALSE,"A"}</definedName>
    <definedName name="wrn.one._2" localSheetId="25" hidden="1">{"page1",#N/A,FALSE,"A";"page2",#N/A,FALSE,"A"}</definedName>
    <definedName name="wrn.one._2" hidden="1">{"page1",#N/A,FALSE,"A";"page2",#N/A,FALSE,"A"}</definedName>
    <definedName name="wrn.one._3" localSheetId="27" hidden="1">{"page1",#N/A,FALSE,"A";"page2",#N/A,FALSE,"A"}</definedName>
    <definedName name="wrn.one._3" localSheetId="25" hidden="1">{"page1",#N/A,FALSE,"A";"page2",#N/A,FALSE,"A"}</definedName>
    <definedName name="wrn.one._3" hidden="1">{"page1",#N/A,FALSE,"A";"page2",#N/A,FALSE,"A"}</definedName>
    <definedName name="wrn.one_2" localSheetId="27" hidden="1">{"page1",#N/A,FALSE,"A";"page2",#N/A,FALSE,"A"}</definedName>
    <definedName name="wrn.one_2" localSheetId="25" hidden="1">{"page1",#N/A,FALSE,"A";"page2",#N/A,FALSE,"A"}</definedName>
    <definedName name="wrn.one_2" hidden="1">{"page1",#N/A,FALSE,"A";"page2",#N/A,FALSE,"A"}</definedName>
    <definedName name="wrn.one_3" localSheetId="27" hidden="1">{"page1",#N/A,FALSE,"A";"page2",#N/A,FALSE,"A"}</definedName>
    <definedName name="wrn.one_3" localSheetId="25" hidden="1">{"page1",#N/A,FALSE,"A";"page2",#N/A,FALSE,"A"}</definedName>
    <definedName name="wrn.one_3" hidden="1">{"page1",#N/A,FALSE,"A";"page2",#N/A,FALSE,"A"}</definedName>
    <definedName name="wrn.pl" localSheetId="27" hidden="1">{"20 Years",#N/A,FALSE,"P&amp;Ls";"2001",#N/A,FALSE,"P&amp;Ls"}</definedName>
    <definedName name="wrn.pl" localSheetId="25" hidden="1">{"20 Years",#N/A,FALSE,"P&amp;Ls";"2001",#N/A,FALSE,"P&amp;Ls"}</definedName>
    <definedName name="wrn.pl" hidden="1">{"20 Years",#N/A,FALSE,"P&amp;Ls";"2001",#N/A,FALSE,"P&amp;Ls"}</definedName>
    <definedName name="wrn.PL." localSheetId="27" hidden="1">{"20 Years",#N/A,FALSE,"P&amp;Ls";"2001",#N/A,FALSE,"P&amp;Ls"}</definedName>
    <definedName name="wrn.PL." localSheetId="25" hidden="1">{"20 Years",#N/A,FALSE,"P&amp;Ls";"2001",#N/A,FALSE,"P&amp;Ls"}</definedName>
    <definedName name="wrn.PL." hidden="1">{"20 Years",#N/A,FALSE,"P&amp;Ls";"2001",#N/A,FALSE,"P&amp;Ls"}</definedName>
    <definedName name="wrn.PL._2" localSheetId="27" hidden="1">{"20 Years",#N/A,FALSE,"P&amp;Ls";"2001",#N/A,FALSE,"P&amp;Ls"}</definedName>
    <definedName name="wrn.PL._2" localSheetId="25" hidden="1">{"20 Years",#N/A,FALSE,"P&amp;Ls";"2001",#N/A,FALSE,"P&amp;Ls"}</definedName>
    <definedName name="wrn.PL._2" hidden="1">{"20 Years",#N/A,FALSE,"P&amp;Ls";"2001",#N/A,FALSE,"P&amp;Ls"}</definedName>
    <definedName name="wrn.PL._3" localSheetId="27" hidden="1">{"20 Years",#N/A,FALSE,"P&amp;Ls";"2001",#N/A,FALSE,"P&amp;Ls"}</definedName>
    <definedName name="wrn.PL._3" localSheetId="25" hidden="1">{"20 Years",#N/A,FALSE,"P&amp;Ls";"2001",#N/A,FALSE,"P&amp;Ls"}</definedName>
    <definedName name="wrn.PL._3" hidden="1">{"20 Years",#N/A,FALSE,"P&amp;Ls";"2001",#N/A,FALSE,"P&amp;Ls"}</definedName>
    <definedName name="wrn.pl_2" localSheetId="27" hidden="1">{"20 Years",#N/A,FALSE,"P&amp;Ls";"2001",#N/A,FALSE,"P&amp;Ls"}</definedName>
    <definedName name="wrn.pl_2" localSheetId="25" hidden="1">{"20 Years",#N/A,FALSE,"P&amp;Ls";"2001",#N/A,FALSE,"P&amp;Ls"}</definedName>
    <definedName name="wrn.pl_2" hidden="1">{"20 Years",#N/A,FALSE,"P&amp;Ls";"2001",#N/A,FALSE,"P&amp;Ls"}</definedName>
    <definedName name="wrn.pl_3" localSheetId="27" hidden="1">{"20 Years",#N/A,FALSE,"P&amp;Ls";"2001",#N/A,FALSE,"P&amp;Ls"}</definedName>
    <definedName name="wrn.pl_3" localSheetId="25" hidden="1">{"20 Years",#N/A,FALSE,"P&amp;Ls";"2001",#N/A,FALSE,"P&amp;Ls"}</definedName>
    <definedName name="wrn.pl_3" hidden="1">{"20 Years",#N/A,FALSE,"P&amp;Ls";"2001",#N/A,FALSE,"P&amp;Ls"}</definedName>
    <definedName name="wrn.print." localSheetId="27" hidden="1">{#N/A,#N/A,FALSE,"Financial";#N/A,#N/A,FALSE,"Balance Sheet";#N/A,#N/A,FALSE,"Income stmt";#N/A,#N/A,FALSE,"Ratio"}</definedName>
    <definedName name="wrn.print." localSheetId="25" hidden="1">{#N/A,#N/A,FALSE,"Financial";#N/A,#N/A,FALSE,"Balance Sheet";#N/A,#N/A,FALSE,"Income stmt";#N/A,#N/A,FALSE,"Ratio"}</definedName>
    <definedName name="wrn.print." hidden="1">{#N/A,#N/A,FALSE,"Financial";#N/A,#N/A,FALSE,"Balance Sheet";#N/A,#N/A,FALSE,"Income stmt";#N/A,#N/A,FALSE,"Ratio"}</definedName>
    <definedName name="wrn.Print._.all._.exhibits." localSheetId="27" hidden="1">{"BS_00",#N/A,FALSE,"Consolidated_BS";"BS_01",#N/A,FALSE,"Consolidated_BS";"BS_02",#N/A,FALSE,"Consolidated_BS";"IS_00",#N/A,FALSE,"Consolidated_IS";"IS_01",#N/A,FALSE,"Consolidated_IS";"IS_02",#N/A,FALSE,"Consolidated_IS";"SanMarcos_00",#N/A,FALSE,"San Marcos_IS";"SanMarcos_01",#N/A,FALSE,"San Marcos_IS";"SanMarcos_02",#N/A,FALSE,"San Marcos_IS";"Hagerstown_00",#N/A,FALSE,"Hagerstown_IS";"Hagerstown_01",#N/A,FALSE,"Hagerstown_IS";"Hagerstown_02",#N/A,FALSE,"Hagerstown_IS";"Corporate_00",#N/A,FALSE,"Corporate_IS";"Corporate_01",#N/A,FALSE,"Corporate_IS";"Corporate_02",#N/A,FALSE,"Corporate_IS";"Cash_Flow_00",#N/A,FALSE,"Consolidated_CashFlow";"Store#3_02",#N/A,FALSE,"Store#3";"Store#3_01",#N/A,FALSE,"Store#3";"Store#4_01",#N/A,FALSE,"Store#4";"Store#4_02",#N/A,FALSE,"Store#4";"Store#5_02",#N/A,FALSE,"Store#5";"Store#6_02",#N/A,FALSE,"Store#6";"San_Marcos_99",#N/A,FALSE,"San Marcos_IS _99";"Corporate_99",#N/A,FALSE,"Corp_IS_99"}</definedName>
    <definedName name="wrn.Print._.all._.exhibits." localSheetId="25" hidden="1">{"BS_00",#N/A,FALSE,"Consolidated_BS";"BS_01",#N/A,FALSE,"Consolidated_BS";"BS_02",#N/A,FALSE,"Consolidated_BS";"IS_00",#N/A,FALSE,"Consolidated_IS";"IS_01",#N/A,FALSE,"Consolidated_IS";"IS_02",#N/A,FALSE,"Consolidated_IS";"SanMarcos_00",#N/A,FALSE,"San Marcos_IS";"SanMarcos_01",#N/A,FALSE,"San Marcos_IS";"SanMarcos_02",#N/A,FALSE,"San Marcos_IS";"Hagerstown_00",#N/A,FALSE,"Hagerstown_IS";"Hagerstown_01",#N/A,FALSE,"Hagerstown_IS";"Hagerstown_02",#N/A,FALSE,"Hagerstown_IS";"Corporate_00",#N/A,FALSE,"Corporate_IS";"Corporate_01",#N/A,FALSE,"Corporate_IS";"Corporate_02",#N/A,FALSE,"Corporate_IS";"Cash_Flow_00",#N/A,FALSE,"Consolidated_CashFlow";"Store#3_02",#N/A,FALSE,"Store#3";"Store#3_01",#N/A,FALSE,"Store#3";"Store#4_01",#N/A,FALSE,"Store#4";"Store#4_02",#N/A,FALSE,"Store#4";"Store#5_02",#N/A,FALSE,"Store#5";"Store#6_02",#N/A,FALSE,"Store#6";"San_Marcos_99",#N/A,FALSE,"San Marcos_IS _99";"Corporate_99",#N/A,FALSE,"Corp_IS_99"}</definedName>
    <definedName name="wrn.Print._.all._.exhibits." hidden="1">{"BS_00",#N/A,FALSE,"Consolidated_BS";"BS_01",#N/A,FALSE,"Consolidated_BS";"BS_02",#N/A,FALSE,"Consolidated_BS";"IS_00",#N/A,FALSE,"Consolidated_IS";"IS_01",#N/A,FALSE,"Consolidated_IS";"IS_02",#N/A,FALSE,"Consolidated_IS";"SanMarcos_00",#N/A,FALSE,"San Marcos_IS";"SanMarcos_01",#N/A,FALSE,"San Marcos_IS";"SanMarcos_02",#N/A,FALSE,"San Marcos_IS";"Hagerstown_00",#N/A,FALSE,"Hagerstown_IS";"Hagerstown_01",#N/A,FALSE,"Hagerstown_IS";"Hagerstown_02",#N/A,FALSE,"Hagerstown_IS";"Corporate_00",#N/A,FALSE,"Corporate_IS";"Corporate_01",#N/A,FALSE,"Corporate_IS";"Corporate_02",#N/A,FALSE,"Corporate_IS";"Cash_Flow_00",#N/A,FALSE,"Consolidated_CashFlow";"Store#3_02",#N/A,FALSE,"Store#3";"Store#3_01",#N/A,FALSE,"Store#3";"Store#4_01",#N/A,FALSE,"Store#4";"Store#4_02",#N/A,FALSE,"Store#4";"Store#5_02",#N/A,FALSE,"Store#5";"Store#6_02",#N/A,FALSE,"Store#6";"San_Marcos_99",#N/A,FALSE,"San Marcos_IS _99";"Corporate_99",#N/A,FALSE,"Corp_IS_99"}</definedName>
    <definedName name="wrn.Print._.all._.workpapers._.and._.exhibits." localSheetId="27" hidden="1">{"Exhibit 1",#N/A,FALSE,"Rev Exp to 6";"Exhibit 2",#N/A,FALSE,"Rev Exp to 6";#N/A,#N/A,FALSE,"DCF Rev Exp to 6";#N/A,#N/A,FALSE,"Taxdepr rev exp to 6";"Exhibit 1",#N/A,FALSE,"Rev Exp flat 5";"Exhibit 2",#N/A,FALSE,"Rev Exp flat 5";#N/A,#N/A,FALSE,"DCF Rev Exp flat 5";#N/A,#N/A,FALSE,"Taxdepr rev exp flat 5";"Exhibit 1",#N/A,FALSE,"Base to 6";"Exhibit 2",#N/A,FALSE,"Base to 6";#N/A,#N/A,FALSE,"DCF Base to 6";#N/A,#N/A,FALSE,"Taxdepr base to 6";"Exhibit 1",#N/A,FALSE,"Base flat 5";"Exhibit 2",#N/A,FALSE,"Base flat 5";#N/A,#N/A,FALSE,"DCF Base flat 5";#N/A,#N/A,FALSE,"Taxdepr base flat 5";#N/A,#N/A,FALSE,"TM margins"}</definedName>
    <definedName name="wrn.Print._.all._.workpapers._.and._.exhibits." localSheetId="25" hidden="1">{"Exhibit 1",#N/A,FALSE,"Rev Exp to 6";"Exhibit 2",#N/A,FALSE,"Rev Exp to 6";#N/A,#N/A,FALSE,"DCF Rev Exp to 6";#N/A,#N/A,FALSE,"Taxdepr rev exp to 6";"Exhibit 1",#N/A,FALSE,"Rev Exp flat 5";"Exhibit 2",#N/A,FALSE,"Rev Exp flat 5";#N/A,#N/A,FALSE,"DCF Rev Exp flat 5";#N/A,#N/A,FALSE,"Taxdepr rev exp flat 5";"Exhibit 1",#N/A,FALSE,"Base to 6";"Exhibit 2",#N/A,FALSE,"Base to 6";#N/A,#N/A,FALSE,"DCF Base to 6";#N/A,#N/A,FALSE,"Taxdepr base to 6";"Exhibit 1",#N/A,FALSE,"Base flat 5";"Exhibit 2",#N/A,FALSE,"Base flat 5";#N/A,#N/A,FALSE,"DCF Base flat 5";#N/A,#N/A,FALSE,"Taxdepr base flat 5";#N/A,#N/A,FALSE,"TM margins"}</definedName>
    <definedName name="wrn.Print._.all._.workpapers._.and._.exhibits." hidden="1">{"Exhibit 1",#N/A,FALSE,"Rev Exp to 6";"Exhibit 2",#N/A,FALSE,"Rev Exp to 6";#N/A,#N/A,FALSE,"DCF Rev Exp to 6";#N/A,#N/A,FALSE,"Taxdepr rev exp to 6";"Exhibit 1",#N/A,FALSE,"Rev Exp flat 5";"Exhibit 2",#N/A,FALSE,"Rev Exp flat 5";#N/A,#N/A,FALSE,"DCF Rev Exp flat 5";#N/A,#N/A,FALSE,"Taxdepr rev exp flat 5";"Exhibit 1",#N/A,FALSE,"Base to 6";"Exhibit 2",#N/A,FALSE,"Base to 6";#N/A,#N/A,FALSE,"DCF Base to 6";#N/A,#N/A,FALSE,"Taxdepr base to 6";"Exhibit 1",#N/A,FALSE,"Base flat 5";"Exhibit 2",#N/A,FALSE,"Base flat 5";#N/A,#N/A,FALSE,"DCF Base flat 5";#N/A,#N/A,FALSE,"Taxdepr base flat 5";#N/A,#N/A,FALSE,"TM margins"}</definedName>
    <definedName name="wrn.Print._.exhibits._.used._.in._.Report." localSheetId="27" hidden="1">{#N/A,#N/A,FALSE,"DCF Rev Exp flat 5";"Exhibit 1",#N/A,FALSE,"Rev Exp flat 5";"Exhibit 2",#N/A,FALSE,"Rev Exp flat 5";#N/A,#N/A,FALSE,"DCF Rev Exp to 6";"Exhibit 1",#N/A,FALSE,"Rev Exp to 6";"Exhibit 2",#N/A,FALSE,"Rev Exp to 6"}</definedName>
    <definedName name="wrn.Print._.exhibits._.used._.in._.Report." localSheetId="25" hidden="1">{#N/A,#N/A,FALSE,"DCF Rev Exp flat 5";"Exhibit 1",#N/A,FALSE,"Rev Exp flat 5";"Exhibit 2",#N/A,FALSE,"Rev Exp flat 5";#N/A,#N/A,FALSE,"DCF Rev Exp to 6";"Exhibit 1",#N/A,FALSE,"Rev Exp to 6";"Exhibit 2",#N/A,FALSE,"Rev Exp to 6"}</definedName>
    <definedName name="wrn.Print._.exhibits._.used._.in._.Report." hidden="1">{#N/A,#N/A,FALSE,"DCF Rev Exp flat 5";"Exhibit 1",#N/A,FALSE,"Rev Exp flat 5";"Exhibit 2",#N/A,FALSE,"Rev Exp flat 5";#N/A,#N/A,FALSE,"DCF Rev Exp to 6";"Exhibit 1",#N/A,FALSE,"Rev Exp to 6";"Exhibit 2",#N/A,FALSE,"Rev Exp to 6"}</definedName>
    <definedName name="wrn.print._.standalone." localSheetId="27" hidden="1">{"standalone1",#N/A,FALSE,"DCFBase";"standalone2",#N/A,FALSE,"DCFBase"}</definedName>
    <definedName name="wrn.print._.standalone." localSheetId="25" hidden="1">{"standalone1",#N/A,FALSE,"DCFBase";"standalone2",#N/A,FALSE,"DCFBase"}</definedName>
    <definedName name="wrn.print._.standalone." hidden="1">{"standalone1",#N/A,FALSE,"DCFBase";"standalone2",#N/A,FALSE,"DCFBase"}</definedName>
    <definedName name="wrn.Report." localSheetId="27" hidden="1">{#N/A,#N/A,TRUE,"Summary";#N/A,#N/A,TRUE,"Payroll";#N/A,#N/A,TRUE,"Eqment";#N/A,#N/A,TRUE,"Other - StartUp"}</definedName>
    <definedName name="wrn.Report." localSheetId="25" hidden="1">{#N/A,#N/A,TRUE,"Summary";#N/A,#N/A,TRUE,"Payroll";#N/A,#N/A,TRUE,"Eqment";#N/A,#N/A,TRUE,"Other - StartUp"}</definedName>
    <definedName name="wrn.Report." hidden="1">{#N/A,#N/A,TRUE,"Summary";#N/A,#N/A,TRUE,"Payroll";#N/A,#N/A,TRUE,"Eqment";#N/A,#N/A,TRUE,"Other - StartUp"}</definedName>
    <definedName name="wrn.Scenario._.Summary." localSheetId="27" hidden="1">{#N/A,#N/A,TRUE,"Summary";#N/A,"1",TRUE,"Summary";#N/A,"2",TRUE,"Summary";#N/A,"3",TRUE,"Summary";#N/A,"4",TRUE,"Summary";#N/A,"5",TRUE,"Summary";#N/A,"6",TRUE,"Summary";#N/A,"7",TRUE,"Summary";#N/A,"8",TRUE,"Summary";#N/A,"9",TRUE,"Summary";#N/A,"10",TRUE,"Summary";#N/A,"11",TRUE,"Summary"}</definedName>
    <definedName name="wrn.Scenario._.Summary." localSheetId="25" hidden="1">{#N/A,#N/A,TRUE,"Summary";#N/A,"1",TRUE,"Summary";#N/A,"2",TRUE,"Summary";#N/A,"3",TRUE,"Summary";#N/A,"4",TRUE,"Summary";#N/A,"5",TRUE,"Summary";#N/A,"6",TRUE,"Summary";#N/A,"7",TRUE,"Summary";#N/A,"8",TRUE,"Summary";#N/A,"9",TRUE,"Summary";#N/A,"10",TRUE,"Summary";#N/A,"11",TRUE,"Summary"}</definedName>
    <definedName name="wrn.Scenario._.Summary." hidden="1">{#N/A,#N/A,TRUE,"Summary";#N/A,"1",TRUE,"Summary";#N/A,"2",TRUE,"Summary";#N/A,"3",TRUE,"Summary";#N/A,"4",TRUE,"Summary";#N/A,"5",TRUE,"Summary";#N/A,"6",TRUE,"Summary";#N/A,"7",TRUE,"Summary";#N/A,"8",TRUE,"Summary";#N/A,"9",TRUE,"Summary";#N/A,"10",TRUE,"Summary";#N/A,"11",TRUE,"Summary"}</definedName>
    <definedName name="wrn.Scenario._.Summary._2" localSheetId="27" hidden="1">{#N/A,#N/A,TRUE,"Summary";#N/A,"1",TRUE,"Summary";#N/A,"2",TRUE,"Summary";#N/A,"3",TRUE,"Summary";#N/A,"4",TRUE,"Summary";#N/A,"5",TRUE,"Summary";#N/A,"6",TRUE,"Summary";#N/A,"7",TRUE,"Summary";#N/A,"8",TRUE,"Summary";#N/A,"9",TRUE,"Summary";#N/A,"10",TRUE,"Summary";#N/A,"11",TRUE,"Summary"}</definedName>
    <definedName name="wrn.Scenario._.Summary._2" localSheetId="25" hidden="1">{#N/A,#N/A,TRUE,"Summary";#N/A,"1",TRUE,"Summary";#N/A,"2",TRUE,"Summary";#N/A,"3",TRUE,"Summary";#N/A,"4",TRUE,"Summary";#N/A,"5",TRUE,"Summary";#N/A,"6",TRUE,"Summary";#N/A,"7",TRUE,"Summary";#N/A,"8",TRUE,"Summary";#N/A,"9",TRUE,"Summary";#N/A,"10",TRUE,"Summary";#N/A,"11",TRUE,"Summary"}</definedName>
    <definedName name="wrn.Scenario._.Summary._2" hidden="1">{#N/A,#N/A,TRUE,"Summary";#N/A,"1",TRUE,"Summary";#N/A,"2",TRUE,"Summary";#N/A,"3",TRUE,"Summary";#N/A,"4",TRUE,"Summary";#N/A,"5",TRUE,"Summary";#N/A,"6",TRUE,"Summary";#N/A,"7",TRUE,"Summary";#N/A,"8",TRUE,"Summary";#N/A,"9",TRUE,"Summary";#N/A,"10",TRUE,"Summary";#N/A,"11",TRUE,"Summary"}</definedName>
    <definedName name="wrn.Scenario._.Summary._3" localSheetId="27" hidden="1">{#N/A,#N/A,TRUE,"Summary";#N/A,"1",TRUE,"Summary";#N/A,"2",TRUE,"Summary";#N/A,"3",TRUE,"Summary";#N/A,"4",TRUE,"Summary";#N/A,"5",TRUE,"Summary";#N/A,"6",TRUE,"Summary";#N/A,"7",TRUE,"Summary";#N/A,"8",TRUE,"Summary";#N/A,"9",TRUE,"Summary";#N/A,"10",TRUE,"Summary";#N/A,"11",TRUE,"Summary"}</definedName>
    <definedName name="wrn.Scenario._.Summary._3" localSheetId="25" hidden="1">{#N/A,#N/A,TRUE,"Summary";#N/A,"1",TRUE,"Summary";#N/A,"2",TRUE,"Summary";#N/A,"3",TRUE,"Summary";#N/A,"4",TRUE,"Summary";#N/A,"5",TRUE,"Summary";#N/A,"6",TRUE,"Summary";#N/A,"7",TRUE,"Summary";#N/A,"8",TRUE,"Summary";#N/A,"9",TRUE,"Summary";#N/A,"10",TRUE,"Summary";#N/A,"11",TRUE,"Summary"}</definedName>
    <definedName name="wrn.Scenario._.Summary._3" hidden="1">{#N/A,#N/A,TRUE,"Summary";#N/A,"1",TRUE,"Summary";#N/A,"2",TRUE,"Summary";#N/A,"3",TRUE,"Summary";#N/A,"4",TRUE,"Summary";#N/A,"5",TRUE,"Summary";#N/A,"6",TRUE,"Summary";#N/A,"7",TRUE,"Summary";#N/A,"8",TRUE,"Summary";#N/A,"9",TRUE,"Summary";#N/A,"10",TRUE,"Summary";#N/A,"11",TRUE,"Summary"}</definedName>
    <definedName name="wrn.scenariosummary" localSheetId="27" hidden="1">{#N/A,#N/A,TRUE,"Summary";#N/A,"1",TRUE,"Summary";#N/A,"2",TRUE,"Summary";#N/A,"3",TRUE,"Summary";#N/A,"4",TRUE,"Summary";#N/A,"5",TRUE,"Summary";#N/A,"6",TRUE,"Summary";#N/A,"7",TRUE,"Summary";#N/A,"8",TRUE,"Summary";#N/A,"9",TRUE,"Summary";#N/A,"10",TRUE,"Summary";#N/A,"11",TRUE,"Summary"}</definedName>
    <definedName name="wrn.scenariosummary" localSheetId="25" hidden="1">{#N/A,#N/A,TRUE,"Summary";#N/A,"1",TRUE,"Summary";#N/A,"2",TRUE,"Summary";#N/A,"3",TRUE,"Summary";#N/A,"4",TRUE,"Summary";#N/A,"5",TRUE,"Summary";#N/A,"6",TRUE,"Summary";#N/A,"7",TRUE,"Summary";#N/A,"8",TRUE,"Summary";#N/A,"9",TRUE,"Summary";#N/A,"10",TRUE,"Summary";#N/A,"11",TRUE,"Summary"}</definedName>
    <definedName name="wrn.scenariosummary" hidden="1">{#N/A,#N/A,TRUE,"Summary";#N/A,"1",TRUE,"Summary";#N/A,"2",TRUE,"Summary";#N/A,"3",TRUE,"Summary";#N/A,"4",TRUE,"Summary";#N/A,"5",TRUE,"Summary";#N/A,"6",TRUE,"Summary";#N/A,"7",TRUE,"Summary";#N/A,"8",TRUE,"Summary";#N/A,"9",TRUE,"Summary";#N/A,"10",TRUE,"Summary";#N/A,"11",TRUE,"Summary"}</definedName>
    <definedName name="wrn.scenariosummary_2" localSheetId="27" hidden="1">{#N/A,#N/A,TRUE,"Summary";#N/A,"1",TRUE,"Summary";#N/A,"2",TRUE,"Summary";#N/A,"3",TRUE,"Summary";#N/A,"4",TRUE,"Summary";#N/A,"5",TRUE,"Summary";#N/A,"6",TRUE,"Summary";#N/A,"7",TRUE,"Summary";#N/A,"8",TRUE,"Summary";#N/A,"9",TRUE,"Summary";#N/A,"10",TRUE,"Summary";#N/A,"11",TRUE,"Summary"}</definedName>
    <definedName name="wrn.scenariosummary_2" localSheetId="25" hidden="1">{#N/A,#N/A,TRUE,"Summary";#N/A,"1",TRUE,"Summary";#N/A,"2",TRUE,"Summary";#N/A,"3",TRUE,"Summary";#N/A,"4",TRUE,"Summary";#N/A,"5",TRUE,"Summary";#N/A,"6",TRUE,"Summary";#N/A,"7",TRUE,"Summary";#N/A,"8",TRUE,"Summary";#N/A,"9",TRUE,"Summary";#N/A,"10",TRUE,"Summary";#N/A,"11",TRUE,"Summary"}</definedName>
    <definedName name="wrn.scenariosummary_2" hidden="1">{#N/A,#N/A,TRUE,"Summary";#N/A,"1",TRUE,"Summary";#N/A,"2",TRUE,"Summary";#N/A,"3",TRUE,"Summary";#N/A,"4",TRUE,"Summary";#N/A,"5",TRUE,"Summary";#N/A,"6",TRUE,"Summary";#N/A,"7",TRUE,"Summary";#N/A,"8",TRUE,"Summary";#N/A,"9",TRUE,"Summary";#N/A,"10",TRUE,"Summary";#N/A,"11",TRUE,"Summary"}</definedName>
    <definedName name="wrn.scenariosummary_3" localSheetId="27" hidden="1">{#N/A,#N/A,TRUE,"Summary";#N/A,"1",TRUE,"Summary";#N/A,"2",TRUE,"Summary";#N/A,"3",TRUE,"Summary";#N/A,"4",TRUE,"Summary";#N/A,"5",TRUE,"Summary";#N/A,"6",TRUE,"Summary";#N/A,"7",TRUE,"Summary";#N/A,"8",TRUE,"Summary";#N/A,"9",TRUE,"Summary";#N/A,"10",TRUE,"Summary";#N/A,"11",TRUE,"Summary"}</definedName>
    <definedName name="wrn.scenariosummary_3" localSheetId="25" hidden="1">{#N/A,#N/A,TRUE,"Summary";#N/A,"1",TRUE,"Summary";#N/A,"2",TRUE,"Summary";#N/A,"3",TRUE,"Summary";#N/A,"4",TRUE,"Summary";#N/A,"5",TRUE,"Summary";#N/A,"6",TRUE,"Summary";#N/A,"7",TRUE,"Summary";#N/A,"8",TRUE,"Summary";#N/A,"9",TRUE,"Summary";#N/A,"10",TRUE,"Summary";#N/A,"11",TRUE,"Summary"}</definedName>
    <definedName name="wrn.scenariosummary_3" hidden="1">{#N/A,#N/A,TRUE,"Summary";#N/A,"1",TRUE,"Summary";#N/A,"2",TRUE,"Summary";#N/A,"3",TRUE,"Summary";#N/A,"4",TRUE,"Summary";#N/A,"5",TRUE,"Summary";#N/A,"6",TRUE,"Summary";#N/A,"7",TRUE,"Summary";#N/A,"8",TRUE,"Summary";#N/A,"9",TRUE,"Summary";#N/A,"10",TRUE,"Summary";#N/A,"11",TRUE,"Summary"}</definedName>
    <definedName name="wrn.SKSCS1." localSheetId="27" hidden="1">{#N/A,#N/A,FALSE,"Antony Financials";#N/A,#N/A,FALSE,"Cowboy Financials";#N/A,#N/A,FALSE,"Combined";#N/A,#N/A,FALSE,"Valuematrix";#N/A,#N/A,FALSE,"DCFAntony";#N/A,#N/A,FALSE,"DCFCowboy";#N/A,#N/A,FALSE,"DCFCombined"}</definedName>
    <definedName name="wrn.SKSCS1." localSheetId="25" hidden="1">{#N/A,#N/A,FALSE,"Antony Financials";#N/A,#N/A,FALSE,"Cowboy Financials";#N/A,#N/A,FALSE,"Combined";#N/A,#N/A,FALSE,"Valuematrix";#N/A,#N/A,FALSE,"DCFAntony";#N/A,#N/A,FALSE,"DCFCowboy";#N/A,#N/A,FALSE,"DCFCombined"}</definedName>
    <definedName name="wrn.SKSCS1." hidden="1">{#N/A,#N/A,FALSE,"Antony Financials";#N/A,#N/A,FALSE,"Cowboy Financials";#N/A,#N/A,FALSE,"Combined";#N/A,#N/A,FALSE,"Valuematrix";#N/A,#N/A,FALSE,"DCFAntony";#N/A,#N/A,FALSE,"DCFCowboy";#N/A,#N/A,FALSE,"DCFCombined"}</definedName>
    <definedName name="wrn.Statements." localSheetId="27" hidden="1">{"Co1statements",#N/A,FALSE,"Cmpy1";"Co2statement",#N/A,FALSE,"Cmpy2";"co1pm",#N/A,FALSE,"Co1PM";"co2PM",#N/A,FALSE,"Co2PM";"value",#N/A,FALSE,"value";"opco",#N/A,FALSE,"NewSparkle";"adjusts",#N/A,FALSE,"Adjustments"}</definedName>
    <definedName name="wrn.Statements." localSheetId="25" hidden="1">{"Co1statements",#N/A,FALSE,"Cmpy1";"Co2statement",#N/A,FALSE,"Cmpy2";"co1pm",#N/A,FALSE,"Co1PM";"co2PM",#N/A,FALSE,"Co2PM";"value",#N/A,FALSE,"value";"opco",#N/A,FALSE,"NewSparkle";"adjusts",#N/A,FALSE,"Adjustments"}</definedName>
    <definedName name="wrn.Statements." hidden="1">{"Co1statements",#N/A,FALSE,"Cmpy1";"Co2statement",#N/A,FALSE,"Cmpy2";"co1pm",#N/A,FALSE,"Co1PM";"co2PM",#N/A,FALSE,"Co2PM";"value",#N/A,FALSE,"value";"opco",#N/A,FALSE,"NewSparkle";"adjusts",#N/A,FALSE,"Adjustments"}</definedName>
    <definedName name="wrn.Statements._2" localSheetId="27" hidden="1">{"Co1statements",#N/A,FALSE,"Cmpy1";"Co2statement",#N/A,FALSE,"Cmpy2";"co1pm",#N/A,FALSE,"Co1PM";"co2PM",#N/A,FALSE,"Co2PM";"value",#N/A,FALSE,"value";"opco",#N/A,FALSE,"NewSparkle";"adjusts",#N/A,FALSE,"Adjustments"}</definedName>
    <definedName name="wrn.Statements._2" localSheetId="25" hidden="1">{"Co1statements",#N/A,FALSE,"Cmpy1";"Co2statement",#N/A,FALSE,"Cmpy2";"co1pm",#N/A,FALSE,"Co1PM";"co2PM",#N/A,FALSE,"Co2PM";"value",#N/A,FALSE,"value";"opco",#N/A,FALSE,"NewSparkle";"adjusts",#N/A,FALSE,"Adjustments"}</definedName>
    <definedName name="wrn.Statements._2" hidden="1">{"Co1statements",#N/A,FALSE,"Cmpy1";"Co2statement",#N/A,FALSE,"Cmpy2";"co1pm",#N/A,FALSE,"Co1PM";"co2PM",#N/A,FALSE,"Co2PM";"value",#N/A,FALSE,"value";"opco",#N/A,FALSE,"NewSparkle";"adjusts",#N/A,FALSE,"Adjustments"}</definedName>
    <definedName name="wrn.Statements._3" localSheetId="27" hidden="1">{"Co1statements",#N/A,FALSE,"Cmpy1";"Co2statement",#N/A,FALSE,"Cmpy2";"co1pm",#N/A,FALSE,"Co1PM";"co2PM",#N/A,FALSE,"Co2PM";"value",#N/A,FALSE,"value";"opco",#N/A,FALSE,"NewSparkle";"adjusts",#N/A,FALSE,"Adjustments"}</definedName>
    <definedName name="wrn.Statements._3" localSheetId="25" hidden="1">{"Co1statements",#N/A,FALSE,"Cmpy1";"Co2statement",#N/A,FALSE,"Cmpy2";"co1pm",#N/A,FALSE,"Co1PM";"co2PM",#N/A,FALSE,"Co2PM";"value",#N/A,FALSE,"value";"opco",#N/A,FALSE,"NewSparkle";"adjusts",#N/A,FALSE,"Adjustments"}</definedName>
    <definedName name="wrn.Statements._3" hidden="1">{"Co1statements",#N/A,FALSE,"Cmpy1";"Co2statement",#N/A,FALSE,"Cmpy2";"co1pm",#N/A,FALSE,"Co1PM";"co2PM",#N/A,FALSE,"Co2PM";"value",#N/A,FALSE,"value";"opco",#N/A,FALSE,"NewSparkle";"adjusts",#N/A,FALSE,"Adjustments"}</definedName>
    <definedName name="wrn.statments" localSheetId="27" hidden="1">{"Co1statements",#N/A,FALSE,"Cmpy1";"Co2statement",#N/A,FALSE,"Cmpy2";"co1pm",#N/A,FALSE,"Co1PM";"co2PM",#N/A,FALSE,"Co2PM";"value",#N/A,FALSE,"value";"opco",#N/A,FALSE,"NewSparkle";"adjusts",#N/A,FALSE,"Adjustments"}</definedName>
    <definedName name="wrn.statments" localSheetId="25" hidden="1">{"Co1statements",#N/A,FALSE,"Cmpy1";"Co2statement",#N/A,FALSE,"Cmpy2";"co1pm",#N/A,FALSE,"Co1PM";"co2PM",#N/A,FALSE,"Co2PM";"value",#N/A,FALSE,"value";"opco",#N/A,FALSE,"NewSparkle";"adjusts",#N/A,FALSE,"Adjustments"}</definedName>
    <definedName name="wrn.statments" hidden="1">{"Co1statements",#N/A,FALSE,"Cmpy1";"Co2statement",#N/A,FALSE,"Cmpy2";"co1pm",#N/A,FALSE,"Co1PM";"co2PM",#N/A,FALSE,"Co2PM";"value",#N/A,FALSE,"value";"opco",#N/A,FALSE,"NewSparkle";"adjusts",#N/A,FALSE,"Adjustments"}</definedName>
    <definedName name="wrn.statments_2" localSheetId="27" hidden="1">{"Co1statements",#N/A,FALSE,"Cmpy1";"Co2statement",#N/A,FALSE,"Cmpy2";"co1pm",#N/A,FALSE,"Co1PM";"co2PM",#N/A,FALSE,"Co2PM";"value",#N/A,FALSE,"value";"opco",#N/A,FALSE,"NewSparkle";"adjusts",#N/A,FALSE,"Adjustments"}</definedName>
    <definedName name="wrn.statments_2" localSheetId="25" hidden="1">{"Co1statements",#N/A,FALSE,"Cmpy1";"Co2statement",#N/A,FALSE,"Cmpy2";"co1pm",#N/A,FALSE,"Co1PM";"co2PM",#N/A,FALSE,"Co2PM";"value",#N/A,FALSE,"value";"opco",#N/A,FALSE,"NewSparkle";"adjusts",#N/A,FALSE,"Adjustments"}</definedName>
    <definedName name="wrn.statments_2" hidden="1">{"Co1statements",#N/A,FALSE,"Cmpy1";"Co2statement",#N/A,FALSE,"Cmpy2";"co1pm",#N/A,FALSE,"Co1PM";"co2PM",#N/A,FALSE,"Co2PM";"value",#N/A,FALSE,"value";"opco",#N/A,FALSE,"NewSparkle";"adjusts",#N/A,FALSE,"Adjustments"}</definedName>
    <definedName name="wrn.statments_3" localSheetId="27" hidden="1">{"Co1statements",#N/A,FALSE,"Cmpy1";"Co2statement",#N/A,FALSE,"Cmpy2";"co1pm",#N/A,FALSE,"Co1PM";"co2PM",#N/A,FALSE,"Co2PM";"value",#N/A,FALSE,"value";"opco",#N/A,FALSE,"NewSparkle";"adjusts",#N/A,FALSE,"Adjustments"}</definedName>
    <definedName name="wrn.statments_3" localSheetId="25" hidden="1">{"Co1statements",#N/A,FALSE,"Cmpy1";"Co2statement",#N/A,FALSE,"Cmpy2";"co1pm",#N/A,FALSE,"Co1PM";"co2PM",#N/A,FALSE,"Co2PM";"value",#N/A,FALSE,"value";"opco",#N/A,FALSE,"NewSparkle";"adjusts",#N/A,FALSE,"Adjustments"}</definedName>
    <definedName name="wrn.statments_3" hidden="1">{"Co1statements",#N/A,FALSE,"Cmpy1";"Co2statement",#N/A,FALSE,"Cmpy2";"co1pm",#N/A,FALSE,"Co1PM";"co2PM",#N/A,FALSE,"Co2PM";"value",#N/A,FALSE,"value";"opco",#N/A,FALSE,"NewSparkle";"adjusts",#N/A,FALSE,"Adjustments"}</definedName>
    <definedName name="wrn.SUMMARY." localSheetId="27" hidden="1">{"SUMMARY",#N/A,FALSE,"Summary"}</definedName>
    <definedName name="wrn.SUMMARY." localSheetId="25" hidden="1">{"SUMMARY",#N/A,FALSE,"Summary"}</definedName>
    <definedName name="wrn.SUMMARY." hidden="1">{"SUMMARY",#N/A,FALSE,"Summary"}</definedName>
    <definedName name="wrn.SummaryPgs." localSheetId="27" hidden="1">{#N/A,#N/A,FALSE,"CreditStat";#N/A,#N/A,FALSE,"SPbrkup";#N/A,#N/A,FALSE,"MerSPsyn";#N/A,#N/A,FALSE,"MerSPwKCsyn";#N/A,#N/A,FALSE,"MerSPwKCsyn (2)";#N/A,#N/A,FALSE,"CreditStat (2)"}</definedName>
    <definedName name="wrn.SummaryPgs." localSheetId="25" hidden="1">{#N/A,#N/A,FALSE,"CreditStat";#N/A,#N/A,FALSE,"SPbrkup";#N/A,#N/A,FALSE,"MerSPsyn";#N/A,#N/A,FALSE,"MerSPwKCsyn";#N/A,#N/A,FALSE,"MerSPwKCsyn (2)";#N/A,#N/A,FALSE,"CreditStat (2)"}</definedName>
    <definedName name="wrn.SummaryPgs." hidden="1">{#N/A,#N/A,FALSE,"CreditStat";#N/A,#N/A,FALSE,"SPbrkup";#N/A,#N/A,FALSE,"MerSPsyn";#N/A,#N/A,FALSE,"MerSPwKCsyn";#N/A,#N/A,FALSE,"MerSPwKCsyn (2)";#N/A,#N/A,FALSE,"CreditStat (2)"}</definedName>
    <definedName name="wrn.TOTAL." localSheetId="27" hidden="1">{"SUMMARY",#N/A,TRUE,"Summary";"FULLSEAS",#N/A,TRUE,"Full &amp; Seas Emp";"TEMPS",#N/A,TRUE,"Temps";"CONTRACTORS",#N/A,TRUE,"Contractors";"CAPEXA",#N/A,TRUE,"Capital Expenditures";"CAPEXB",#N/A,TRUE,"Capital Expenditures"}</definedName>
    <definedName name="wrn.TOTAL." localSheetId="25" hidden="1">{"SUMMARY",#N/A,TRUE,"Summary";"FULLSEAS",#N/A,TRUE,"Full &amp; Seas Emp";"TEMPS",#N/A,TRUE,"Temps";"CONTRACTORS",#N/A,TRUE,"Contractors";"CAPEXA",#N/A,TRUE,"Capital Expenditures";"CAPEXB",#N/A,TRUE,"Capital Expenditures"}</definedName>
    <definedName name="wrn.TOTAL." hidden="1">{"SUMMARY",#N/A,TRUE,"Summary";"FULLSEAS",#N/A,TRUE,"Full &amp; Seas Emp";"TEMPS",#N/A,TRUE,"Temps";"CONTRACTORS",#N/A,TRUE,"Contractors";"CAPEXA",#N/A,TRUE,"Capital Expenditures";"CAPEXB",#N/A,TRUE,"Capital Expenditures"}</definedName>
    <definedName name="wrn.Tweety." localSheetId="27" hidden="1">{#N/A,#N/A,FALSE,"A&amp;E";#N/A,#N/A,FALSE,"HighTop";#N/A,#N/A,FALSE,"JG";#N/A,#N/A,FALSE,"RI";#N/A,#N/A,FALSE,"woHT";#N/A,#N/A,FALSE,"woHT&amp;JG"}</definedName>
    <definedName name="wrn.Tweety." localSheetId="25" hidden="1">{#N/A,#N/A,FALSE,"A&amp;E";#N/A,#N/A,FALSE,"HighTop";#N/A,#N/A,FALSE,"JG";#N/A,#N/A,FALSE,"RI";#N/A,#N/A,FALSE,"woHT";#N/A,#N/A,FALSE,"woHT&amp;JG"}</definedName>
    <definedName name="wrn.Tweety." hidden="1">{#N/A,#N/A,FALSE,"A&amp;E";#N/A,#N/A,FALSE,"HighTop";#N/A,#N/A,FALSE,"JG";#N/A,#N/A,FALSE,"RI";#N/A,#N/A,FALSE,"woHT";#N/A,#N/A,FALSE,"woHT&amp;JG"}</definedName>
    <definedName name="wrnprint1" localSheetId="27" hidden="1">{#N/A,#N/A,FALSE,"Financial";#N/A,#N/A,FALSE,"Balance Sheet";#N/A,#N/A,FALSE,"Income stmt";#N/A,#N/A,FALSE,"Ratio"}</definedName>
    <definedName name="wrnprint1" localSheetId="25" hidden="1">{#N/A,#N/A,FALSE,"Financial";#N/A,#N/A,FALSE,"Balance Sheet";#N/A,#N/A,FALSE,"Income stmt";#N/A,#N/A,FALSE,"Ratio"}</definedName>
    <definedName name="wrnprint1" hidden="1">{#N/A,#N/A,FALSE,"Financial";#N/A,#N/A,FALSE,"Balance Sheet";#N/A,#N/A,FALSE,"Income stmt";#N/A,#N/A,FALSE,"Ratio"}</definedName>
    <definedName name="wwwwwwww" localSheetId="27" hidden="1">{#N/A,#N/A,TRUE,"CIN-11";#N/A,#N/A,TRUE,"CIN-13";#N/A,#N/A,TRUE,"CIN-14";#N/A,#N/A,TRUE,"CIN-16";#N/A,#N/A,TRUE,"CIN-17";#N/A,#N/A,TRUE,"CIN-18";#N/A,#N/A,TRUE,"CIN Earnings To Fixed Charges";#N/A,#N/A,TRUE,"CIN Financial Ratios";#N/A,#N/A,TRUE,"CIN-IS";#N/A,#N/A,TRUE,"CIN-BS";#N/A,#N/A,TRUE,"CIN-CS";#N/A,#N/A,TRUE,"Invest In Unconsol Subs"}</definedName>
    <definedName name="wwwwwwww" localSheetId="25" hidden="1">{#N/A,#N/A,TRUE,"CIN-11";#N/A,#N/A,TRUE,"CIN-13";#N/A,#N/A,TRUE,"CIN-14";#N/A,#N/A,TRUE,"CIN-16";#N/A,#N/A,TRUE,"CIN-17";#N/A,#N/A,TRUE,"CIN-18";#N/A,#N/A,TRUE,"CIN Earnings To Fixed Charges";#N/A,#N/A,TRUE,"CIN Financial Ratios";#N/A,#N/A,TRUE,"CIN-IS";#N/A,#N/A,TRUE,"CIN-BS";#N/A,#N/A,TRUE,"CIN-CS";#N/A,#N/A,TRUE,"Invest In Unconsol Subs"}</definedName>
    <definedName name="wwwwwwww" hidden="1">{#N/A,#N/A,TRUE,"CIN-11";#N/A,#N/A,TRUE,"CIN-13";#N/A,#N/A,TRUE,"CIN-14";#N/A,#N/A,TRUE,"CIN-16";#N/A,#N/A,TRUE,"CIN-17";#N/A,#N/A,TRUE,"CIN-18";#N/A,#N/A,TRUE,"CIN Earnings To Fixed Charges";#N/A,#N/A,TRUE,"CIN Financial Ratios";#N/A,#N/A,TRUE,"CIN-IS";#N/A,#N/A,TRUE,"CIN-BS";#N/A,#N/A,TRUE,"CIN-CS";#N/A,#N/A,TRUE,"Invest In Unconsol Subs"}</definedName>
    <definedName name="x" localSheetId="27">#REF!</definedName>
    <definedName name="x" localSheetId="19">#REF!</definedName>
    <definedName name="x" localSheetId="23">#REF!</definedName>
    <definedName name="x">#REF!</definedName>
    <definedName name="xta" localSheetId="27" hidden="1">{"Page 1",#N/A,TRUE,"Sheet1";"Page 2",#N/A,TRUE,"Sheet1"}</definedName>
    <definedName name="xta" localSheetId="25" hidden="1">{"Page 1",#N/A,TRUE,"Sheet1";"Page 2",#N/A,TRUE,"Sheet1"}</definedName>
    <definedName name="xta" hidden="1">{"Page 1",#N/A,TRUE,"Sheet1";"Page 2",#N/A,TRUE,"Sheet1"}</definedName>
    <definedName name="xyz" localSheetId="27" hidden="1">{"Page 1",#N/A,TRUE,"Sheet1";"Page 2",#N/A,TRUE,"Sheet1"}</definedName>
    <definedName name="xyz" localSheetId="25" hidden="1">{"Page 1",#N/A,TRUE,"Sheet1";"Page 2",#N/A,TRUE,"Sheet1"}</definedName>
    <definedName name="xyz" hidden="1">{"Page 1",#N/A,TRUE,"Sheet1";"Page 2",#N/A,TRUE,"Sheet1"}</definedName>
    <definedName name="y" localSheetId="27">#REF!</definedName>
    <definedName name="y" localSheetId="19">#REF!</definedName>
    <definedName name="y" localSheetId="23">#REF!</definedName>
    <definedName name="y">#REF!</definedName>
    <definedName name="Yahoo" localSheetId="27" hidden="1">{"SUMMARY",#N/A,FALSE,"Summary"}</definedName>
    <definedName name="Yahoo" localSheetId="25" hidden="1">{"SUMMARY",#N/A,FALSE,"Summary"}</definedName>
    <definedName name="Yahoo" hidden="1">{"SUMMARY",#N/A,FALSE,"Summary"}</definedName>
    <definedName name="YEAR" localSheetId="27">#REF!</definedName>
    <definedName name="YEAR" localSheetId="19">#REF!</definedName>
    <definedName name="YEAR" localSheetId="23">#REF!</definedName>
    <definedName name="YEAR">#REF!</definedName>
    <definedName name="year1end" localSheetId="25">'[9]INPUT - Global Variables'!$J$8</definedName>
    <definedName name="year1end">'[9]INPUT - Global Variables'!$J$8</definedName>
    <definedName name="YearFlag" localSheetId="27">#REF!</definedName>
    <definedName name="YearFlag" localSheetId="19">#REF!</definedName>
    <definedName name="YearFlag" localSheetId="23">#REF!</definedName>
    <definedName name="YearFlag">#REF!</definedName>
    <definedName name="years" localSheetId="25">'[9]CALCULATION - List Lookup'!$G$1:$G$10</definedName>
    <definedName name="years">'[9]CALCULATION - List Lookup'!$G$1:$G$10</definedName>
    <definedName name="YearView" localSheetId="25">'[9]CALCULATION - List Lookup'!$I$1:$I$2</definedName>
    <definedName name="YearView">'[9]CALCULATION - List Lookup'!$I$1:$I$2</definedName>
    <definedName name="yeerpt">#N/A</definedName>
    <definedName name="YesNo" localSheetId="25">'[9]CALCULATION - List Lookup'!$J$1:$J$2</definedName>
    <definedName name="YesNo">'[9]CALCULATION - List Lookup'!$J$1:$J$2</definedName>
    <definedName name="Yogesh" localSheetId="27" hidden="1">{#N/A,#N/A,TRUE,"Summary";#N/A,"1",TRUE,"Summary";#N/A,"2",TRUE,"Summary";#N/A,"3",TRUE,"Summary";#N/A,"4",TRUE,"Summary";#N/A,"5",TRUE,"Summary";#N/A,"6",TRUE,"Summary";#N/A,"7",TRUE,"Summary";#N/A,"8",TRUE,"Summary";#N/A,"9",TRUE,"Summary";#N/A,"10",TRUE,"Summary";#N/A,"11",TRUE,"Summary"}</definedName>
    <definedName name="Yogesh" localSheetId="25" hidden="1">{#N/A,#N/A,TRUE,"Summary";#N/A,"1",TRUE,"Summary";#N/A,"2",TRUE,"Summary";#N/A,"3",TRUE,"Summary";#N/A,"4",TRUE,"Summary";#N/A,"5",TRUE,"Summary";#N/A,"6",TRUE,"Summary";#N/A,"7",TRUE,"Summary";#N/A,"8",TRUE,"Summary";#N/A,"9",TRUE,"Summary";#N/A,"10",TRUE,"Summary";#N/A,"11",TRUE,"Summary"}</definedName>
    <definedName name="Yogesh" hidden="1">{#N/A,#N/A,TRUE,"Summary";#N/A,"1",TRUE,"Summary";#N/A,"2",TRUE,"Summary";#N/A,"3",TRUE,"Summary";#N/A,"4",TRUE,"Summary";#N/A,"5",TRUE,"Summary";#N/A,"6",TRUE,"Summary";#N/A,"7",TRUE,"Summary";#N/A,"8",TRUE,"Summary";#N/A,"9",TRUE,"Summary";#N/A,"10",TRUE,"Summary";#N/A,"11",TRUE,"Summary"}</definedName>
    <definedName name="ys.xls" localSheetId="27" hidden="1">{#N/A,#N/A,TRUE,"Summary";#N/A,"1",TRUE,"Summary";#N/A,"2",TRUE,"Summary";#N/A,"3",TRUE,"Summary";#N/A,"4",TRUE,"Summary";#N/A,"5",TRUE,"Summary";#N/A,"6",TRUE,"Summary";#N/A,"7",TRUE,"Summary";#N/A,"8",TRUE,"Summary";#N/A,"9",TRUE,"Summary";#N/A,"10",TRUE,"Summary";#N/A,"11",TRUE,"Summary"}</definedName>
    <definedName name="ys.xls" localSheetId="25" hidden="1">{#N/A,#N/A,TRUE,"Summary";#N/A,"1",TRUE,"Summary";#N/A,"2",TRUE,"Summary";#N/A,"3",TRUE,"Summary";#N/A,"4",TRUE,"Summary";#N/A,"5",TRUE,"Summary";#N/A,"6",TRUE,"Summary";#N/A,"7",TRUE,"Summary";#N/A,"8",TRUE,"Summary";#N/A,"9",TRUE,"Summary";#N/A,"10",TRUE,"Summary";#N/A,"11",TRUE,"Summary"}</definedName>
    <definedName name="ys.xls" hidden="1">{#N/A,#N/A,TRUE,"Summary";#N/A,"1",TRUE,"Summary";#N/A,"2",TRUE,"Summary";#N/A,"3",TRUE,"Summary";#N/A,"4",TRUE,"Summary";#N/A,"5",TRUE,"Summary";#N/A,"6",TRUE,"Summary";#N/A,"7",TRUE,"Summary";#N/A,"8",TRUE,"Summary";#N/A,"9",TRUE,"Summary";#N/A,"10",TRUE,"Summary";#N/A,"11",TRUE,"Summary"}</definedName>
    <definedName name="ywqwquewewuqyiu" localSheetId="27" hidden="1">{"Co1statements",#N/A,FALSE,"Cmpy1";"Co2statement",#N/A,FALSE,"Cmpy2";"co1pm",#N/A,FALSE,"Co1PM";"co2PM",#N/A,FALSE,"Co2PM";"value",#N/A,FALSE,"value";"opco",#N/A,FALSE,"NewSparkle";"adjusts",#N/A,FALSE,"Adjustments"}</definedName>
    <definedName name="ywqwquewewuqyiu" localSheetId="25" hidden="1">{"Co1statements",#N/A,FALSE,"Cmpy1";"Co2statement",#N/A,FALSE,"Cmpy2";"co1pm",#N/A,FALSE,"Co1PM";"co2PM",#N/A,FALSE,"Co2PM";"value",#N/A,FALSE,"value";"opco",#N/A,FALSE,"NewSparkle";"adjusts",#N/A,FALSE,"Adjustments"}</definedName>
    <definedName name="ywqwquewewuqyiu" hidden="1">{"Co1statements",#N/A,FALSE,"Cmpy1";"Co2statement",#N/A,FALSE,"Cmpy2";"co1pm",#N/A,FALSE,"Co1PM";"co2PM",#N/A,FALSE,"Co2PM";"value",#N/A,FALSE,"value";"opco",#N/A,FALSE,"NewSparkle";"adjusts",#N/A,FALSE,"Adjustments"}</definedName>
    <definedName name="z" localSheetId="27">#REF!</definedName>
    <definedName name="z" localSheetId="19">#REF!</definedName>
    <definedName name="z" localSheetId="23">#REF!</definedName>
    <definedName name="z">#REF!</definedName>
    <definedName name="zeroDPR" localSheetId="25">'[9]INPUT - Capital Expenditures'!$S$61:$S$102</definedName>
    <definedName name="zeroDPR">'[9]INPUT - Capital Expenditures'!$S$61:$S$102</definedName>
    <definedName name="zeroFTE" localSheetId="25">'[9]INPUT - Staffing Plan'!$AC$9:$AC$204</definedName>
    <definedName name="zeroFTE">'[9]INPUT - Staffing Plan'!$AC$9:$AC$204</definedName>
    <definedName name="zeroMPR" localSheetId="25">'[9]INPUT - Manual Pricing'!$I$9:$I$50</definedName>
    <definedName name="zeroMPR">'[9]INPUT - Manual Pricing'!$I$9:$I$50</definedName>
    <definedName name="zeroOTH" localSheetId="25">'[9]INPUT - Other Expenses'!$S$9:$S$201</definedName>
    <definedName name="zeroOTH">'[9]INPUT - Other Expenses'!$S$9:$S$201</definedName>
    <definedName name="zIvan_check_list_5062" localSheetId="27">#REF!</definedName>
    <definedName name="zIvan_check_list_5062" localSheetId="19">#REF!</definedName>
    <definedName name="zIvan_check_list_5062" localSheetId="23">#REF!</definedName>
    <definedName name="zIvan_check_list_506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17" i="31" l="1"/>
  <c r="V16" i="31"/>
  <c r="V15" i="31"/>
  <c r="V14" i="31"/>
  <c r="S14" i="31"/>
  <c r="S15" i="31"/>
  <c r="S16" i="31"/>
  <c r="S17" i="31"/>
  <c r="P17" i="31" l="1"/>
  <c r="P16" i="31"/>
  <c r="P15" i="31"/>
  <c r="P14" i="31"/>
  <c r="P13" i="31"/>
  <c r="M14" i="31"/>
  <c r="M15" i="31"/>
  <c r="M16" i="31"/>
  <c r="M17" i="31"/>
  <c r="M13" i="31"/>
  <c r="X18" i="31"/>
  <c r="W18" i="31"/>
  <c r="U18" i="31"/>
  <c r="T18" i="31"/>
  <c r="V18" i="31"/>
  <c r="S18" i="31"/>
  <c r="AD18" i="31"/>
  <c r="AC18" i="31"/>
  <c r="AA18" i="31"/>
  <c r="Z18" i="31"/>
  <c r="AB18" i="31"/>
  <c r="Y18" i="31"/>
  <c r="AF14" i="31" l="1"/>
  <c r="AF15" i="31"/>
  <c r="AF16" i="31"/>
  <c r="AF17" i="31"/>
  <c r="AF13" i="31"/>
  <c r="AE14" i="31"/>
  <c r="AE15" i="31"/>
  <c r="AE16" i="31"/>
  <c r="AE17" i="31"/>
  <c r="AE13" i="31"/>
  <c r="M18" i="31"/>
  <c r="G14" i="31"/>
  <c r="G15" i="31"/>
  <c r="G16" i="31"/>
  <c r="G17" i="31"/>
  <c r="G13" i="31"/>
  <c r="E14" i="31"/>
  <c r="E15" i="31"/>
  <c r="E16" i="31"/>
  <c r="E17" i="31"/>
  <c r="E13" i="31"/>
  <c r="D18" i="31"/>
  <c r="E18" i="31"/>
  <c r="F18" i="31"/>
  <c r="G18" i="31"/>
  <c r="H18" i="31"/>
  <c r="N18" i="31"/>
  <c r="O18" i="31"/>
  <c r="P18" i="31"/>
  <c r="Q18" i="31"/>
  <c r="R18" i="31"/>
  <c r="AG18" i="31"/>
  <c r="C18" i="31"/>
  <c r="C14" i="31"/>
  <c r="C15" i="31"/>
  <c r="C16" i="31"/>
  <c r="C17" i="31"/>
  <c r="C13" i="31"/>
  <c r="AE18" i="31" l="1"/>
  <c r="AF18" i="31"/>
  <c r="J17" i="31" l="1"/>
  <c r="J16" i="31"/>
  <c r="J15" i="31"/>
  <c r="J13" i="31"/>
  <c r="J18" i="31" l="1"/>
  <c r="L17" i="31"/>
  <c r="I17" i="31"/>
  <c r="K17" i="31"/>
  <c r="L16" i="31"/>
  <c r="K13" i="31"/>
  <c r="L15" i="31"/>
  <c r="I16" i="31"/>
  <c r="K15" i="31"/>
  <c r="L13" i="31"/>
  <c r="I15" i="31"/>
  <c r="K16" i="31"/>
  <c r="E116" i="25"/>
  <c r="E110" i="25"/>
  <c r="D111" i="25" s="1"/>
  <c r="E111" i="25" s="1"/>
  <c r="D112" i="25" s="1"/>
  <c r="E112" i="25" s="1"/>
  <c r="D113" i="25" s="1"/>
  <c r="E113" i="25" s="1"/>
  <c r="D114" i="25" s="1"/>
  <c r="E114" i="25" s="1"/>
  <c r="E108" i="25"/>
  <c r="E107" i="25"/>
  <c r="D107" i="25"/>
  <c r="D104" i="25"/>
  <c r="E104" i="25" s="1"/>
  <c r="D100" i="25"/>
  <c r="E100" i="25" s="1"/>
  <c r="E87" i="25"/>
  <c r="E88" i="25"/>
  <c r="E89" i="25"/>
  <c r="E86" i="25"/>
  <c r="E79" i="25"/>
  <c r="E80" i="25"/>
  <c r="E81" i="25"/>
  <c r="E82" i="25"/>
  <c r="E83" i="25"/>
  <c r="E84" i="25"/>
  <c r="D85" i="25" s="1"/>
  <c r="E85" i="25" s="1"/>
  <c r="E78" i="25"/>
  <c r="L18" i="31" l="1"/>
  <c r="K18" i="31"/>
  <c r="I18" i="31"/>
  <c r="D69" i="25"/>
  <c r="D67" i="25"/>
  <c r="N76" i="38" l="1"/>
  <c r="H19" i="39" l="1"/>
  <c r="G19" i="39"/>
  <c r="F19" i="39"/>
  <c r="E19" i="39"/>
  <c r="D19" i="39"/>
  <c r="C19" i="39"/>
  <c r="I8" i="39"/>
  <c r="I19" i="39" s="1"/>
  <c r="J7" i="39" l="1"/>
  <c r="K7" i="39" s="1"/>
  <c r="L7" i="39" s="1"/>
  <c r="M7" i="39" s="1"/>
  <c r="AD66" i="38" l="1"/>
  <c r="Z66" i="38"/>
  <c r="W75" i="38" s="1"/>
  <c r="Y66" i="38"/>
  <c r="V74" i="38" s="1"/>
  <c r="X66" i="38"/>
  <c r="U74" i="38" s="1"/>
  <c r="W66" i="38"/>
  <c r="AC66" i="38"/>
  <c r="AB66" i="38"/>
  <c r="AA66" i="38"/>
  <c r="AB45" i="38"/>
  <c r="AC44" i="38" s="1"/>
  <c r="AC42" i="38" l="1"/>
  <c r="U71" i="38"/>
  <c r="W74" i="38"/>
  <c r="W70" i="38"/>
  <c r="AC43" i="38"/>
  <c r="W68" i="38"/>
  <c r="W72" i="38"/>
  <c r="U75" i="38"/>
  <c r="AC41" i="38"/>
  <c r="AC40" i="38"/>
  <c r="U69" i="38"/>
  <c r="U73" i="38"/>
  <c r="V69" i="38"/>
  <c r="V73" i="38"/>
  <c r="U68" i="38"/>
  <c r="W69" i="38"/>
  <c r="U70" i="38"/>
  <c r="W71" i="38"/>
  <c r="U72" i="38"/>
  <c r="W73" i="38"/>
  <c r="V71" i="38"/>
  <c r="V75" i="38"/>
  <c r="V68" i="38"/>
  <c r="V70" i="38"/>
  <c r="V72" i="38"/>
  <c r="W77" i="38" l="1"/>
  <c r="V77" i="38"/>
  <c r="U77" i="38"/>
  <c r="T76" i="38" l="1"/>
  <c r="S76" i="38"/>
  <c r="R76" i="38"/>
  <c r="Q76" i="38"/>
  <c r="P76" i="38"/>
  <c r="O76" i="38"/>
  <c r="M76" i="38"/>
  <c r="L76" i="38"/>
  <c r="K76" i="38"/>
  <c r="J76" i="38"/>
  <c r="I76" i="38"/>
  <c r="H76" i="38"/>
  <c r="G76" i="38"/>
  <c r="F76" i="38"/>
  <c r="E76" i="38"/>
  <c r="J53" i="38"/>
  <c r="I53" i="38"/>
  <c r="H53" i="38"/>
  <c r="G53" i="38"/>
  <c r="F53" i="38"/>
  <c r="E53" i="38"/>
  <c r="W52" i="38"/>
  <c r="X51" i="38" s="1"/>
  <c r="H52" i="38"/>
  <c r="G52" i="38"/>
  <c r="F52" i="38"/>
  <c r="E52" i="38"/>
  <c r="I51" i="38"/>
  <c r="H51" i="38"/>
  <c r="G51" i="38"/>
  <c r="F51" i="38"/>
  <c r="E51" i="38"/>
  <c r="J50" i="38"/>
  <c r="H50" i="38"/>
  <c r="G50" i="38"/>
  <c r="F50" i="38"/>
  <c r="E50" i="38"/>
  <c r="J49" i="38"/>
  <c r="H49" i="38"/>
  <c r="G49" i="38"/>
  <c r="F49" i="38"/>
  <c r="E49" i="38"/>
  <c r="J48" i="38"/>
  <c r="I48" i="38"/>
  <c r="H48" i="38"/>
  <c r="G48" i="38"/>
  <c r="E48" i="38"/>
  <c r="W47" i="38"/>
  <c r="X45" i="38" s="1"/>
  <c r="J47" i="38"/>
  <c r="I47" i="38"/>
  <c r="E47" i="38"/>
  <c r="X46" i="38"/>
  <c r="J46" i="38"/>
  <c r="I46" i="38"/>
  <c r="G46" i="38"/>
  <c r="E46" i="38"/>
  <c r="E38" i="38"/>
  <c r="E42" i="38" s="1"/>
  <c r="Y37" i="38"/>
  <c r="AA35" i="38" s="1"/>
  <c r="W37" i="38"/>
  <c r="X36" i="38" s="1"/>
  <c r="AE36" i="38"/>
  <c r="Z36" i="38"/>
  <c r="P62" i="38" s="1"/>
  <c r="J36" i="38"/>
  <c r="J52" i="38" s="1"/>
  <c r="I36" i="38"/>
  <c r="I52" i="38" s="1"/>
  <c r="AE35" i="38"/>
  <c r="Z35" i="38"/>
  <c r="T61" i="38" s="1"/>
  <c r="K38" i="38"/>
  <c r="K42" i="38" s="1"/>
  <c r="K46" i="38" s="1"/>
  <c r="J35" i="38"/>
  <c r="J51" i="38" s="1"/>
  <c r="AE34" i="38"/>
  <c r="Z34" i="38"/>
  <c r="T60" i="38" s="1"/>
  <c r="I34" i="38"/>
  <c r="I50" i="38" s="1"/>
  <c r="AD33" i="38"/>
  <c r="AE33" i="38" s="1"/>
  <c r="Z33" i="38"/>
  <c r="S59" i="38" s="1"/>
  <c r="I33" i="38"/>
  <c r="I49" i="38" s="1"/>
  <c r="AE32" i="38"/>
  <c r="Z32" i="38"/>
  <c r="L56" i="38" s="1"/>
  <c r="F32" i="38"/>
  <c r="F48" i="38" s="1"/>
  <c r="AD31" i="38"/>
  <c r="AE31" i="38" s="1"/>
  <c r="Z31" i="38"/>
  <c r="S58" i="38" s="1"/>
  <c r="H31" i="38"/>
  <c r="H47" i="38" s="1"/>
  <c r="G31" i="38"/>
  <c r="G47" i="38" s="1"/>
  <c r="F31" i="38"/>
  <c r="F47" i="38" s="1"/>
  <c r="AE30" i="38"/>
  <c r="Z30" i="38"/>
  <c r="Q57" i="38" s="1"/>
  <c r="H30" i="38"/>
  <c r="H46" i="38" s="1"/>
  <c r="F30" i="38"/>
  <c r="AE29" i="38"/>
  <c r="Z29" i="38"/>
  <c r="G55" i="38" s="1"/>
  <c r="X29" i="38"/>
  <c r="T17" i="38"/>
  <c r="S17" i="38"/>
  <c r="R17" i="38"/>
  <c r="Q17" i="38"/>
  <c r="P17" i="38"/>
  <c r="O17" i="38"/>
  <c r="N17" i="38"/>
  <c r="M17" i="38"/>
  <c r="L17" i="38"/>
  <c r="K17" i="38"/>
  <c r="J15" i="38"/>
  <c r="I15" i="38"/>
  <c r="H15" i="38"/>
  <c r="G15" i="38"/>
  <c r="F15" i="38"/>
  <c r="E15" i="38"/>
  <c r="J14" i="38"/>
  <c r="I14" i="38"/>
  <c r="H14" i="38"/>
  <c r="G14" i="38"/>
  <c r="F14" i="38"/>
  <c r="E14" i="38"/>
  <c r="J13" i="38"/>
  <c r="I13" i="38"/>
  <c r="H13" i="38"/>
  <c r="G13" i="38"/>
  <c r="F13" i="38"/>
  <c r="E13" i="38"/>
  <c r="J12" i="38"/>
  <c r="I12" i="38"/>
  <c r="H12" i="38"/>
  <c r="G12" i="38"/>
  <c r="F12" i="38"/>
  <c r="E12" i="38"/>
  <c r="J11" i="38"/>
  <c r="I11" i="38"/>
  <c r="H11" i="38"/>
  <c r="G11" i="38"/>
  <c r="F11" i="38"/>
  <c r="E11" i="38"/>
  <c r="J10" i="38"/>
  <c r="I10" i="38"/>
  <c r="H10" i="38"/>
  <c r="G10" i="38"/>
  <c r="F10" i="38"/>
  <c r="E10" i="38"/>
  <c r="J9" i="38"/>
  <c r="I9" i="38"/>
  <c r="H9" i="38"/>
  <c r="G9" i="38"/>
  <c r="F9" i="38"/>
  <c r="E9" i="38"/>
  <c r="J8" i="38"/>
  <c r="I8" i="38"/>
  <c r="H8" i="38"/>
  <c r="G8" i="38"/>
  <c r="F8" i="38"/>
  <c r="E8" i="38"/>
  <c r="F3" i="38"/>
  <c r="G3" i="38" s="1"/>
  <c r="H3" i="38" s="1"/>
  <c r="I3" i="38" s="1"/>
  <c r="J3" i="38" s="1"/>
  <c r="K3" i="38" s="1"/>
  <c r="L3" i="38" s="1"/>
  <c r="M3" i="38" s="1"/>
  <c r="N3" i="38" s="1"/>
  <c r="O3" i="38" s="1"/>
  <c r="P3" i="38" s="1"/>
  <c r="Q3" i="38" s="1"/>
  <c r="R3" i="38" s="1"/>
  <c r="S3" i="38" s="1"/>
  <c r="T3" i="38" s="1"/>
  <c r="M2" i="38"/>
  <c r="N2" i="38" s="1"/>
  <c r="O2" i="38" s="1"/>
  <c r="P2" i="38" s="1"/>
  <c r="Q2" i="38" s="1"/>
  <c r="R2" i="38" s="1"/>
  <c r="S2" i="38" s="1"/>
  <c r="F2" i="38"/>
  <c r="G2" i="38" s="1"/>
  <c r="H2" i="38" s="1"/>
  <c r="I2" i="38" s="1"/>
  <c r="J2" i="38" s="1"/>
  <c r="X35" i="38" l="1"/>
  <c r="X41" i="38"/>
  <c r="L55" i="38"/>
  <c r="AA31" i="38"/>
  <c r="X43" i="38"/>
  <c r="M61" i="38"/>
  <c r="M71" i="38" s="1"/>
  <c r="F38" i="38"/>
  <c r="F42" i="38" s="1"/>
  <c r="X30" i="38"/>
  <c r="X31" i="38"/>
  <c r="X32" i="38"/>
  <c r="X33" i="38"/>
  <c r="X34" i="38"/>
  <c r="X40" i="38"/>
  <c r="X42" i="38"/>
  <c r="R56" i="38"/>
  <c r="H60" i="38"/>
  <c r="H70" i="38" s="1"/>
  <c r="S62" i="38"/>
  <c r="AA30" i="38"/>
  <c r="AD37" i="38"/>
  <c r="AA34" i="38"/>
  <c r="AA36" i="38"/>
  <c r="F46" i="38"/>
  <c r="X50" i="38"/>
  <c r="R55" i="38"/>
  <c r="E57" i="38"/>
  <c r="H59" i="38"/>
  <c r="H69" i="38" s="1"/>
  <c r="M60" i="38"/>
  <c r="M70" i="38" s="1"/>
  <c r="S61" i="38"/>
  <c r="AE37" i="38"/>
  <c r="AA32" i="38"/>
  <c r="G38" i="38"/>
  <c r="G42" i="38" s="1"/>
  <c r="G65" i="38"/>
  <c r="E67" i="38"/>
  <c r="G56" i="38"/>
  <c r="G66" i="38" s="1"/>
  <c r="J57" i="38"/>
  <c r="M59" i="38"/>
  <c r="S60" i="38"/>
  <c r="H62" i="38"/>
  <c r="H72" i="38" s="1"/>
  <c r="AA29" i="38"/>
  <c r="AA33" i="38"/>
  <c r="O57" i="38"/>
  <c r="H61" i="38"/>
  <c r="H71" i="38" s="1"/>
  <c r="M62" i="38"/>
  <c r="M72" i="38" s="1"/>
  <c r="O38" i="38"/>
  <c r="S38" i="38"/>
  <c r="M38" i="38"/>
  <c r="Q38" i="38"/>
  <c r="AF29" i="38"/>
  <c r="AF32" i="38"/>
  <c r="AF31" i="38"/>
  <c r="AF35" i="38"/>
  <c r="N38" i="38"/>
  <c r="R38" i="38"/>
  <c r="AF34" i="38"/>
  <c r="K54" i="38"/>
  <c r="R58" i="38"/>
  <c r="N58" i="38"/>
  <c r="J58" i="38"/>
  <c r="F58" i="38"/>
  <c r="F68" i="38" s="1"/>
  <c r="Q58" i="38"/>
  <c r="L58" i="38"/>
  <c r="L68" i="38" s="1"/>
  <c r="G58" i="38"/>
  <c r="P58" i="38"/>
  <c r="K58" i="38"/>
  <c r="K68" i="38" s="1"/>
  <c r="E58" i="38"/>
  <c r="E68" i="38" s="1"/>
  <c r="T58" i="38"/>
  <c r="O58" i="38"/>
  <c r="I58" i="38"/>
  <c r="I68" i="38" s="1"/>
  <c r="AF33" i="38"/>
  <c r="H58" i="38"/>
  <c r="H68" i="38" s="1"/>
  <c r="AF36" i="38"/>
  <c r="L38" i="38"/>
  <c r="L42" i="38" s="1"/>
  <c r="P38" i="38"/>
  <c r="T38" i="38"/>
  <c r="T42" i="38" s="1"/>
  <c r="AF30" i="38"/>
  <c r="G68" i="38"/>
  <c r="M58" i="38"/>
  <c r="Q55" i="38"/>
  <c r="M55" i="38"/>
  <c r="I55" i="38"/>
  <c r="I65" i="38" s="1"/>
  <c r="E55" i="38"/>
  <c r="E65" i="38" s="1"/>
  <c r="Q56" i="38"/>
  <c r="M56" i="38"/>
  <c r="I56" i="38"/>
  <c r="I66" i="38" s="1"/>
  <c r="E56" i="38"/>
  <c r="E66" i="38" s="1"/>
  <c r="R59" i="38"/>
  <c r="N59" i="38"/>
  <c r="J59" i="38"/>
  <c r="J69" i="38" s="1"/>
  <c r="F59" i="38"/>
  <c r="F69" i="38" s="1"/>
  <c r="H38" i="38"/>
  <c r="H42" i="38" s="1"/>
  <c r="J67" i="38"/>
  <c r="H55" i="38"/>
  <c r="H65" i="38" s="1"/>
  <c r="N55" i="38"/>
  <c r="S55" i="38"/>
  <c r="H56" i="38"/>
  <c r="H66" i="38" s="1"/>
  <c r="N56" i="38"/>
  <c r="S56" i="38"/>
  <c r="F57" i="38"/>
  <c r="F67" i="38" s="1"/>
  <c r="K57" i="38"/>
  <c r="K67" i="38" s="1"/>
  <c r="I59" i="38"/>
  <c r="I69" i="38" s="1"/>
  <c r="O59" i="38"/>
  <c r="T59" i="38"/>
  <c r="I60" i="38"/>
  <c r="I70" i="38" s="1"/>
  <c r="O60" i="38"/>
  <c r="I61" i="38"/>
  <c r="I71" i="38" s="1"/>
  <c r="O61" i="38"/>
  <c r="I62" i="38"/>
  <c r="I72" i="38" s="1"/>
  <c r="O62" i="38"/>
  <c r="T62" i="38"/>
  <c r="T57" i="38"/>
  <c r="P57" i="38"/>
  <c r="L57" i="38"/>
  <c r="L67" i="38" s="1"/>
  <c r="H57" i="38"/>
  <c r="H67" i="38" s="1"/>
  <c r="R60" i="38"/>
  <c r="N60" i="38"/>
  <c r="N70" i="38" s="1"/>
  <c r="J60" i="38"/>
  <c r="J70" i="38" s="1"/>
  <c r="F60" i="38"/>
  <c r="F70" i="38" s="1"/>
  <c r="R61" i="38"/>
  <c r="N61" i="38"/>
  <c r="N71" i="38" s="1"/>
  <c r="J61" i="38"/>
  <c r="J71" i="38" s="1"/>
  <c r="F61" i="38"/>
  <c r="F71" i="38" s="1"/>
  <c r="I38" i="38"/>
  <c r="I42" i="38" s="1"/>
  <c r="J55" i="38"/>
  <c r="J65" i="38" s="1"/>
  <c r="O55" i="38"/>
  <c r="T55" i="38"/>
  <c r="J56" i="38"/>
  <c r="J66" i="38" s="1"/>
  <c r="O56" i="38"/>
  <c r="T56" i="38"/>
  <c r="G57" i="38"/>
  <c r="G67" i="38" s="1"/>
  <c r="M57" i="38"/>
  <c r="R57" i="38"/>
  <c r="E59" i="38"/>
  <c r="E69" i="38" s="1"/>
  <c r="K59" i="38"/>
  <c r="K69" i="38" s="1"/>
  <c r="P59" i="38"/>
  <c r="E60" i="38"/>
  <c r="E70" i="38" s="1"/>
  <c r="K60" i="38"/>
  <c r="K70" i="38" s="1"/>
  <c r="P60" i="38"/>
  <c r="E61" i="38"/>
  <c r="E71" i="38" s="1"/>
  <c r="K61" i="38"/>
  <c r="K71" i="38" s="1"/>
  <c r="P61" i="38"/>
  <c r="E62" i="38"/>
  <c r="E72" i="38" s="1"/>
  <c r="K62" i="38"/>
  <c r="K72" i="38" s="1"/>
  <c r="R62" i="38"/>
  <c r="N62" i="38"/>
  <c r="J62" i="38"/>
  <c r="J72" i="38" s="1"/>
  <c r="F62" i="38"/>
  <c r="F72" i="38" s="1"/>
  <c r="J38" i="38"/>
  <c r="J42" i="38" s="1"/>
  <c r="J68" i="38"/>
  <c r="F55" i="38"/>
  <c r="K55" i="38"/>
  <c r="K65" i="38" s="1"/>
  <c r="P55" i="38"/>
  <c r="F56" i="38"/>
  <c r="F66" i="38" s="1"/>
  <c r="K56" i="38"/>
  <c r="K66" i="38" s="1"/>
  <c r="P56" i="38"/>
  <c r="I57" i="38"/>
  <c r="I67" i="38" s="1"/>
  <c r="N57" i="38"/>
  <c r="S57" i="38"/>
  <c r="G59" i="38"/>
  <c r="G69" i="38" s="1"/>
  <c r="L59" i="38"/>
  <c r="L69" i="38" s="1"/>
  <c r="Q59" i="38"/>
  <c r="G60" i="38"/>
  <c r="G70" i="38" s="1"/>
  <c r="L60" i="38"/>
  <c r="L70" i="38" s="1"/>
  <c r="Q60" i="38"/>
  <c r="G61" i="38"/>
  <c r="G71" i="38" s="1"/>
  <c r="L61" i="38"/>
  <c r="L71" i="38" s="1"/>
  <c r="Q61" i="38"/>
  <c r="G62" i="38"/>
  <c r="G72" i="38" s="1"/>
  <c r="L62" i="38"/>
  <c r="L72" i="38" s="1"/>
  <c r="Q62" i="38"/>
  <c r="P42" i="38" l="1"/>
  <c r="P44" i="38"/>
  <c r="P45" i="38" s="1"/>
  <c r="R42" i="38"/>
  <c r="R44" i="38"/>
  <c r="R45" i="38" s="1"/>
  <c r="Q42" i="38"/>
  <c r="Q52" i="38" s="1"/>
  <c r="Q44" i="38"/>
  <c r="Q45" i="38" s="1"/>
  <c r="S42" i="38"/>
  <c r="S53" i="38" s="1"/>
  <c r="S44" i="38"/>
  <c r="S45" i="38" s="1"/>
  <c r="N42" i="38"/>
  <c r="N44" i="38"/>
  <c r="N45" i="38" s="1"/>
  <c r="O42" i="38"/>
  <c r="O47" i="38" s="1"/>
  <c r="O66" i="38" s="1"/>
  <c r="O44" i="38"/>
  <c r="O45" i="38" s="1"/>
  <c r="M42" i="38"/>
  <c r="M46" i="38" s="1"/>
  <c r="U38" i="38"/>
  <c r="M44" i="38"/>
  <c r="F65" i="38"/>
  <c r="K74" i="38"/>
  <c r="K77" i="38" s="1"/>
  <c r="J74" i="38"/>
  <c r="J77" i="38" s="1"/>
  <c r="H74" i="38"/>
  <c r="H77" i="38" s="1"/>
  <c r="S52" i="38"/>
  <c r="S71" i="38" s="1"/>
  <c r="O50" i="38"/>
  <c r="O69" i="38" s="1"/>
  <c r="S51" i="38"/>
  <c r="S70" i="38" s="1"/>
  <c r="S49" i="38"/>
  <c r="S68" i="38" s="1"/>
  <c r="S47" i="38"/>
  <c r="S66" i="38" s="1"/>
  <c r="Q53" i="38"/>
  <c r="Q72" i="38" s="1"/>
  <c r="Q46" i="38"/>
  <c r="Q51" i="38"/>
  <c r="Q48" i="38"/>
  <c r="Q49" i="38"/>
  <c r="Q47" i="38"/>
  <c r="Q50" i="38"/>
  <c r="Q69" i="38" s="1"/>
  <c r="S72" i="38"/>
  <c r="F74" i="38"/>
  <c r="F77" i="38" s="1"/>
  <c r="I74" i="38"/>
  <c r="I77" i="38" s="1"/>
  <c r="G74" i="38"/>
  <c r="G77" i="38" s="1"/>
  <c r="E74" i="38"/>
  <c r="E77" i="38" s="1"/>
  <c r="J26" i="38"/>
  <c r="I26" i="38"/>
  <c r="H26" i="38"/>
  <c r="E26" i="38"/>
  <c r="G26" i="38"/>
  <c r="F26" i="38"/>
  <c r="P53" i="38"/>
  <c r="P52" i="38"/>
  <c r="P49" i="38"/>
  <c r="P47" i="38"/>
  <c r="P46" i="38"/>
  <c r="P50" i="38"/>
  <c r="P48" i="38"/>
  <c r="P51" i="38"/>
  <c r="R51" i="38"/>
  <c r="R50" i="38"/>
  <c r="R49" i="38"/>
  <c r="R48" i="38"/>
  <c r="R53" i="38"/>
  <c r="R52" i="38"/>
  <c r="R46" i="38"/>
  <c r="R47" i="38"/>
  <c r="J25" i="38"/>
  <c r="I25" i="38"/>
  <c r="E25" i="38"/>
  <c r="H25" i="38"/>
  <c r="F25" i="38"/>
  <c r="G25" i="38"/>
  <c r="AF37" i="38"/>
  <c r="I19" i="38"/>
  <c r="E19" i="38"/>
  <c r="H19" i="38"/>
  <c r="J19" i="38"/>
  <c r="G19" i="38"/>
  <c r="F19" i="38"/>
  <c r="Q71" i="38"/>
  <c r="T51" i="38"/>
  <c r="T53" i="38"/>
  <c r="T52" i="38"/>
  <c r="T47" i="38"/>
  <c r="T46" i="38"/>
  <c r="T49" i="38"/>
  <c r="T48" i="38"/>
  <c r="T50" i="38"/>
  <c r="L47" i="38"/>
  <c r="L46" i="38"/>
  <c r="I23" i="38"/>
  <c r="E23" i="38"/>
  <c r="H23" i="38"/>
  <c r="F23" i="38"/>
  <c r="G23" i="38"/>
  <c r="J23" i="38"/>
  <c r="N48" i="38"/>
  <c r="N53" i="38"/>
  <c r="N47" i="38"/>
  <c r="N49" i="38"/>
  <c r="N50" i="38"/>
  <c r="N46" i="38"/>
  <c r="G24" i="38"/>
  <c r="H24" i="38"/>
  <c r="J24" i="38"/>
  <c r="F24" i="38"/>
  <c r="I24" i="38"/>
  <c r="E24" i="38"/>
  <c r="G20" i="38"/>
  <c r="H20" i="38"/>
  <c r="J20" i="38"/>
  <c r="F20" i="38"/>
  <c r="I20" i="38"/>
  <c r="E20" i="38"/>
  <c r="I21" i="38"/>
  <c r="E21" i="38"/>
  <c r="H21" i="38"/>
  <c r="J21" i="38"/>
  <c r="G21" i="38"/>
  <c r="F21" i="38"/>
  <c r="G22" i="38"/>
  <c r="H22" i="38"/>
  <c r="J22" i="38"/>
  <c r="F22" i="38"/>
  <c r="I22" i="38"/>
  <c r="E22" i="38"/>
  <c r="Q66" i="38"/>
  <c r="K79" i="38" l="1"/>
  <c r="K78" i="38"/>
  <c r="K80" i="38" s="1"/>
  <c r="S50" i="38"/>
  <c r="S69" i="38" s="1"/>
  <c r="O49" i="38"/>
  <c r="O68" i="38" s="1"/>
  <c r="O74" i="38" s="1"/>
  <c r="S48" i="38"/>
  <c r="S67" i="38" s="1"/>
  <c r="S46" i="38"/>
  <c r="O53" i="38"/>
  <c r="O72" i="38" s="1"/>
  <c r="O51" i="38"/>
  <c r="O70" i="38" s="1"/>
  <c r="O46" i="38"/>
  <c r="O65" i="38" s="1"/>
  <c r="O52" i="38"/>
  <c r="O71" i="38" s="1"/>
  <c r="O48" i="38"/>
  <c r="O67" i="38" s="1"/>
  <c r="T44" i="38"/>
  <c r="U45" i="38" s="1"/>
  <c r="M45" i="38"/>
  <c r="T45" i="38" s="1"/>
  <c r="M50" i="38"/>
  <c r="M69" i="38" s="1"/>
  <c r="M49" i="38"/>
  <c r="M68" i="38" s="1"/>
  <c r="M48" i="38"/>
  <c r="M67" i="38" s="1"/>
  <c r="M47" i="38"/>
  <c r="M66" i="38" s="1"/>
  <c r="O54" i="38"/>
  <c r="Q65" i="38"/>
  <c r="S65" i="38"/>
  <c r="S74" i="38" s="1"/>
  <c r="M65" i="38"/>
  <c r="S54" i="38"/>
  <c r="Q54" i="38"/>
  <c r="N72" i="38"/>
  <c r="T69" i="38"/>
  <c r="R68" i="38"/>
  <c r="Q70" i="38"/>
  <c r="N69" i="38"/>
  <c r="L66" i="38"/>
  <c r="T71" i="38"/>
  <c r="R71" i="38"/>
  <c r="P71" i="38"/>
  <c r="N68" i="38"/>
  <c r="T68" i="38"/>
  <c r="T72" i="38"/>
  <c r="R72" i="38"/>
  <c r="R70" i="38"/>
  <c r="P72" i="38"/>
  <c r="T66" i="38"/>
  <c r="P67" i="38"/>
  <c r="P68" i="38"/>
  <c r="Q67" i="38"/>
  <c r="N67" i="38"/>
  <c r="T67" i="38"/>
  <c r="R69" i="38"/>
  <c r="P69" i="38"/>
  <c r="N66" i="38"/>
  <c r="T70" i="38"/>
  <c r="R66" i="38"/>
  <c r="R67" i="38"/>
  <c r="P70" i="38"/>
  <c r="P66" i="38"/>
  <c r="Q68" i="38"/>
  <c r="P54" i="38"/>
  <c r="P65" i="38"/>
  <c r="T54" i="38"/>
  <c r="T65" i="38"/>
  <c r="N65" i="38"/>
  <c r="N54" i="38"/>
  <c r="L65" i="38"/>
  <c r="L54" i="38"/>
  <c r="R65" i="38"/>
  <c r="R54" i="38"/>
  <c r="O79" i="38" l="1"/>
  <c r="L74" i="38"/>
  <c r="M74" i="38"/>
  <c r="M54" i="38"/>
  <c r="S79" i="38"/>
  <c r="L77" i="38"/>
  <c r="Q74" i="38"/>
  <c r="R74" i="38"/>
  <c r="R77" i="38" s="1"/>
  <c r="N74" i="38"/>
  <c r="N77" i="38" s="1"/>
  <c r="L78" i="38"/>
  <c r="S77" i="38"/>
  <c r="S78" i="38" s="1"/>
  <c r="O77" i="38"/>
  <c r="O78" i="38" s="1"/>
  <c r="O80" i="38" s="1"/>
  <c r="T74" i="38"/>
  <c r="P74" i="38"/>
  <c r="P79" i="38" s="1"/>
  <c r="L79" i="38" l="1"/>
  <c r="M79" i="38"/>
  <c r="M77" i="38"/>
  <c r="M78" i="38" s="1"/>
  <c r="S80" i="38"/>
  <c r="Q79" i="38"/>
  <c r="Q77" i="38"/>
  <c r="N79" i="38"/>
  <c r="N78" i="38"/>
  <c r="R79" i="38"/>
  <c r="R78" i="38"/>
  <c r="T77" i="38"/>
  <c r="T79" i="38"/>
  <c r="P77" i="38"/>
  <c r="L80" i="38"/>
  <c r="M80" i="38" l="1"/>
  <c r="R80" i="38"/>
  <c r="Q78" i="38"/>
  <c r="Q80" i="38" s="1"/>
  <c r="N80" i="38"/>
  <c r="P78" i="38"/>
  <c r="P80" i="38" s="1"/>
  <c r="T78" i="38"/>
  <c r="T80" i="38" s="1"/>
  <c r="AE46" i="37" l="1"/>
  <c r="AD46" i="37"/>
  <c r="CA34" i="37"/>
  <c r="BZ34" i="37"/>
  <c r="BY34" i="37"/>
  <c r="BX34" i="37"/>
  <c r="BW34" i="37"/>
  <c r="BV34" i="37"/>
  <c r="BU34" i="37"/>
  <c r="BT34" i="37"/>
  <c r="BS34" i="37"/>
  <c r="BR34" i="37"/>
  <c r="BQ34" i="37"/>
  <c r="BP34" i="37"/>
  <c r="BO34" i="37"/>
  <c r="BN34" i="37"/>
  <c r="BM34" i="37"/>
  <c r="BL34" i="37"/>
  <c r="BK34" i="37"/>
  <c r="BJ34" i="37"/>
  <c r="BI34" i="37"/>
  <c r="BH34" i="37"/>
  <c r="BG34" i="37"/>
  <c r="BF34" i="37"/>
  <c r="BE34" i="37"/>
  <c r="BD34" i="37"/>
  <c r="BC34" i="37"/>
  <c r="BB34" i="37"/>
  <c r="BA34" i="37"/>
  <c r="AZ34" i="37"/>
  <c r="AY34" i="37"/>
  <c r="AX34" i="37"/>
  <c r="AW34" i="37"/>
  <c r="AV34" i="37"/>
  <c r="AU34" i="37"/>
  <c r="AT34" i="37"/>
  <c r="AS34" i="37"/>
  <c r="AR34" i="37"/>
  <c r="AQ34" i="37"/>
  <c r="AP34" i="37"/>
  <c r="AO34" i="37"/>
  <c r="AN34" i="37"/>
  <c r="AM34" i="37"/>
  <c r="AL34" i="37"/>
  <c r="AK34" i="37"/>
  <c r="AJ34" i="37"/>
  <c r="AI34" i="37"/>
  <c r="AH34" i="37"/>
  <c r="AG34" i="37"/>
  <c r="AF34" i="37"/>
  <c r="AE34" i="37"/>
  <c r="AD34" i="37"/>
  <c r="AC34" i="37"/>
  <c r="AB34" i="37"/>
  <c r="CA33" i="37"/>
  <c r="BZ33" i="37"/>
  <c r="BY33" i="37"/>
  <c r="BX33" i="37"/>
  <c r="BW33" i="37"/>
  <c r="BV33" i="37"/>
  <c r="BU33" i="37"/>
  <c r="BT33" i="37"/>
  <c r="BS33" i="37"/>
  <c r="BR33" i="37"/>
  <c r="BQ33" i="37"/>
  <c r="BP33" i="37"/>
  <c r="BO33" i="37"/>
  <c r="BN33" i="37"/>
  <c r="BM33" i="37"/>
  <c r="BL33" i="37"/>
  <c r="BK33" i="37"/>
  <c r="BJ33" i="37"/>
  <c r="BI33" i="37"/>
  <c r="BH33" i="37"/>
  <c r="BG33" i="37"/>
  <c r="BF33" i="37"/>
  <c r="BE33" i="37"/>
  <c r="BD33" i="37"/>
  <c r="BC33" i="37"/>
  <c r="BB33" i="37"/>
  <c r="BA33" i="37"/>
  <c r="AZ33" i="37"/>
  <c r="AY33" i="37"/>
  <c r="AX33" i="37"/>
  <c r="AW33" i="37"/>
  <c r="AV33" i="37"/>
  <c r="AU33" i="37"/>
  <c r="AT33" i="37"/>
  <c r="AS33" i="37"/>
  <c r="AR33" i="37"/>
  <c r="AQ33" i="37"/>
  <c r="AP33" i="37"/>
  <c r="AO33" i="37"/>
  <c r="AN33" i="37"/>
  <c r="AM33" i="37"/>
  <c r="AL33" i="37"/>
  <c r="AK33" i="37"/>
  <c r="AJ33" i="37"/>
  <c r="AI33" i="37"/>
  <c r="AH33" i="37"/>
  <c r="AG33" i="37"/>
  <c r="AF33" i="37"/>
  <c r="AE33" i="37"/>
  <c r="AD33" i="37"/>
  <c r="AC33" i="37"/>
  <c r="AB33" i="37"/>
  <c r="N11" i="37"/>
  <c r="CA9" i="37"/>
  <c r="CA11" i="37" s="1"/>
  <c r="BZ9" i="37"/>
  <c r="BZ11" i="37" s="1"/>
  <c r="CA12" i="37" s="1"/>
  <c r="BY9" i="37"/>
  <c r="BY11" i="37" s="1"/>
  <c r="BX9" i="37"/>
  <c r="BX11" i="37" s="1"/>
  <c r="BW9" i="37"/>
  <c r="BW11" i="37" s="1"/>
  <c r="BV9" i="37"/>
  <c r="BV11" i="37" s="1"/>
  <c r="BW13" i="37" s="1"/>
  <c r="BU9" i="37"/>
  <c r="BU11" i="37" s="1"/>
  <c r="BT9" i="37"/>
  <c r="BT11" i="37" s="1"/>
  <c r="BS9" i="37"/>
  <c r="BS11" i="37" s="1"/>
  <c r="BR9" i="37"/>
  <c r="BR11" i="37" s="1"/>
  <c r="BT16" i="37" s="1"/>
  <c r="BQ9" i="37"/>
  <c r="BQ11" i="37" s="1"/>
  <c r="BP9" i="37"/>
  <c r="BP11" i="37" s="1"/>
  <c r="BO9" i="37"/>
  <c r="BO11" i="37" s="1"/>
  <c r="BN9" i="37"/>
  <c r="BN11" i="37" s="1"/>
  <c r="BO12" i="37" s="1"/>
  <c r="BM9" i="37"/>
  <c r="BM11" i="37" s="1"/>
  <c r="BL9" i="37"/>
  <c r="BL11" i="37" s="1"/>
  <c r="BK9" i="37"/>
  <c r="BK11" i="37" s="1"/>
  <c r="BJ9" i="37"/>
  <c r="BJ11" i="37" s="1"/>
  <c r="BK13" i="37" s="1"/>
  <c r="BI9" i="37"/>
  <c r="BI11" i="37" s="1"/>
  <c r="BH9" i="37"/>
  <c r="BH11" i="37" s="1"/>
  <c r="BG9" i="37"/>
  <c r="BG11" i="37" s="1"/>
  <c r="BF9" i="37"/>
  <c r="BF11" i="37" s="1"/>
  <c r="BG12" i="37" s="1"/>
  <c r="BG14" i="37" s="1"/>
  <c r="BE9" i="37"/>
  <c r="BE11" i="37" s="1"/>
  <c r="BD9" i="37"/>
  <c r="BD11" i="37" s="1"/>
  <c r="BC9" i="37"/>
  <c r="BC11" i="37" s="1"/>
  <c r="BB9" i="37"/>
  <c r="BB11" i="37" s="1"/>
  <c r="BC12" i="37" s="1"/>
  <c r="BA9" i="37"/>
  <c r="BA11" i="37" s="1"/>
  <c r="AZ9" i="37"/>
  <c r="AZ11" i="37" s="1"/>
  <c r="AY9" i="37"/>
  <c r="AY11" i="37" s="1"/>
  <c r="AX9" i="37"/>
  <c r="AX11" i="37" s="1"/>
  <c r="AW9" i="37"/>
  <c r="AW11" i="37" s="1"/>
  <c r="AV9" i="37"/>
  <c r="AV11" i="37" s="1"/>
  <c r="AU9" i="37"/>
  <c r="AU11" i="37" s="1"/>
  <c r="AT9" i="37"/>
  <c r="AT11" i="37" s="1"/>
  <c r="AS9" i="37"/>
  <c r="AS11" i="37" s="1"/>
  <c r="AR9" i="37"/>
  <c r="AR11" i="37" s="1"/>
  <c r="AQ9" i="37"/>
  <c r="AQ11" i="37" s="1"/>
  <c r="AP9" i="37"/>
  <c r="AP11" i="37" s="1"/>
  <c r="AQ12" i="37" s="1"/>
  <c r="AQ14" i="37" s="1"/>
  <c r="AO9" i="37"/>
  <c r="AO11" i="37" s="1"/>
  <c r="AN9" i="37"/>
  <c r="AN11" i="37" s="1"/>
  <c r="AM9" i="37"/>
  <c r="AM11" i="37" s="1"/>
  <c r="AL9" i="37"/>
  <c r="AL11" i="37" s="1"/>
  <c r="AK9" i="37"/>
  <c r="AK11" i="37" s="1"/>
  <c r="AJ9" i="37"/>
  <c r="AJ11" i="37" s="1"/>
  <c r="AI9" i="37"/>
  <c r="AI11" i="37" s="1"/>
  <c r="AH9" i="37"/>
  <c r="AH11" i="37" s="1"/>
  <c r="AI12" i="37" s="1"/>
  <c r="AG9" i="37"/>
  <c r="AG11" i="37" s="1"/>
  <c r="AF9" i="37"/>
  <c r="AF11" i="37" s="1"/>
  <c r="AE9" i="37"/>
  <c r="AE11" i="37" s="1"/>
  <c r="AD9" i="37"/>
  <c r="AD11" i="37" s="1"/>
  <c r="AE13" i="37" s="1"/>
  <c r="AC9" i="37"/>
  <c r="AC11" i="37" s="1"/>
  <c r="AB9" i="37"/>
  <c r="AB11" i="37" s="1"/>
  <c r="Z9" i="37"/>
  <c r="Z11" i="37" s="1"/>
  <c r="Y9" i="37"/>
  <c r="Y11" i="37" s="1"/>
  <c r="M9" i="37"/>
  <c r="M11" i="37" s="1"/>
  <c r="L9" i="37"/>
  <c r="L11" i="37" s="1"/>
  <c r="K9" i="37"/>
  <c r="K11" i="37" s="1"/>
  <c r="J9" i="37"/>
  <c r="J11" i="37" s="1"/>
  <c r="I9" i="37"/>
  <c r="I11" i="37" s="1"/>
  <c r="H9" i="37"/>
  <c r="H11" i="37" s="1"/>
  <c r="G9" i="37"/>
  <c r="G11" i="37" s="1"/>
  <c r="F9" i="37"/>
  <c r="F11" i="37" s="1"/>
  <c r="E9" i="37"/>
  <c r="E11" i="37" s="1"/>
  <c r="D9" i="37"/>
  <c r="D11" i="37" s="1"/>
  <c r="C9" i="37"/>
  <c r="C11" i="37" s="1"/>
  <c r="AA5" i="37"/>
  <c r="AA9" i="37" s="1"/>
  <c r="AA11" i="37" s="1"/>
  <c r="X5" i="37"/>
  <c r="X9" i="37" s="1"/>
  <c r="X11" i="37" s="1"/>
  <c r="W5" i="37"/>
  <c r="W9" i="37" s="1"/>
  <c r="W11" i="37" s="1"/>
  <c r="V5" i="37"/>
  <c r="V9" i="37" s="1"/>
  <c r="V11" i="37" s="1"/>
  <c r="U5" i="37"/>
  <c r="U9" i="37" s="1"/>
  <c r="U11" i="37" s="1"/>
  <c r="T5" i="37"/>
  <c r="T9" i="37" s="1"/>
  <c r="T11" i="37" s="1"/>
  <c r="S5" i="37"/>
  <c r="S9" i="37" s="1"/>
  <c r="S11" i="37" s="1"/>
  <c r="R5" i="37"/>
  <c r="R9" i="37" s="1"/>
  <c r="R11" i="37" s="1"/>
  <c r="Q5" i="37"/>
  <c r="Q9" i="37" s="1"/>
  <c r="Q11" i="37" s="1"/>
  <c r="P5" i="37"/>
  <c r="P9" i="37" s="1"/>
  <c r="P11" i="37" s="1"/>
  <c r="O5" i="37"/>
  <c r="O9" i="37" s="1"/>
  <c r="O11" i="37" s="1"/>
  <c r="CA13" i="37" l="1"/>
  <c r="BW12" i="37"/>
  <c r="CA17" i="37" s="1"/>
  <c r="CA14" i="37"/>
  <c r="CA15" i="37"/>
  <c r="BS13" i="37"/>
  <c r="BS12" i="37"/>
  <c r="BG17" i="37"/>
  <c r="BC15" i="37"/>
  <c r="AA12" i="37"/>
  <c r="AE17" i="37" s="1"/>
  <c r="BO13" i="37"/>
  <c r="BC13" i="37"/>
  <c r="BD16" i="37"/>
  <c r="BG13" i="37"/>
  <c r="BL16" i="37"/>
  <c r="BK12" i="37"/>
  <c r="H18" i="37"/>
  <c r="H16" i="37"/>
  <c r="G12" i="37"/>
  <c r="G13" i="37"/>
  <c r="AM17" i="37"/>
  <c r="AI15" i="37"/>
  <c r="AI14" i="37"/>
  <c r="V38" i="37"/>
  <c r="X18" i="37"/>
  <c r="W12" i="37"/>
  <c r="X16" i="37"/>
  <c r="W13" i="37"/>
  <c r="AA38" i="37"/>
  <c r="AC16" i="37"/>
  <c r="AB13" i="37"/>
  <c r="AC18" i="37"/>
  <c r="AB12" i="37"/>
  <c r="L18" i="37"/>
  <c r="K13" i="37"/>
  <c r="L16" i="37"/>
  <c r="K12" i="37"/>
  <c r="BE18" i="37"/>
  <c r="BD12" i="37"/>
  <c r="BE16" i="37"/>
  <c r="BD13" i="37"/>
  <c r="BM18" i="37"/>
  <c r="BM16" i="37"/>
  <c r="BL12" i="37"/>
  <c r="BL13" i="37"/>
  <c r="G18" i="37"/>
  <c r="G16" i="37"/>
  <c r="F13" i="37"/>
  <c r="F12" i="37"/>
  <c r="O18" i="37"/>
  <c r="O16" i="37"/>
  <c r="N13" i="37"/>
  <c r="N12" i="37"/>
  <c r="P18" i="37"/>
  <c r="P16" i="37"/>
  <c r="O12" i="37"/>
  <c r="AV18" i="37"/>
  <c r="AV16" i="37"/>
  <c r="AU12" i="37"/>
  <c r="BU18" i="37"/>
  <c r="BT12" i="37"/>
  <c r="BU16" i="37"/>
  <c r="BT13" i="37"/>
  <c r="O13" i="37"/>
  <c r="S16" i="37"/>
  <c r="S43" i="37" s="1"/>
  <c r="S18" i="37"/>
  <c r="S45" i="37" s="1"/>
  <c r="R13" i="37"/>
  <c r="R12" i="37"/>
  <c r="Q18" i="37"/>
  <c r="Q16" i="37"/>
  <c r="P12" i="37"/>
  <c r="P13" i="37"/>
  <c r="AK16" i="37"/>
  <c r="AJ13" i="37"/>
  <c r="AJ12" i="37"/>
  <c r="AK18" i="37"/>
  <c r="AS16" i="37"/>
  <c r="AR13" i="37"/>
  <c r="AS18" i="37"/>
  <c r="AR12" i="37"/>
  <c r="BA16" i="37"/>
  <c r="AZ13" i="37"/>
  <c r="AZ12" i="37"/>
  <c r="BA18" i="37"/>
  <c r="T18" i="37"/>
  <c r="T45" i="37" s="1"/>
  <c r="T16" i="37"/>
  <c r="T43" i="37" s="1"/>
  <c r="S13" i="37"/>
  <c r="S40" i="37" s="1"/>
  <c r="AZ18" i="37"/>
  <c r="AZ16" i="37"/>
  <c r="AY13" i="37"/>
  <c r="I18" i="37"/>
  <c r="I16" i="37"/>
  <c r="H12" i="37"/>
  <c r="H13" i="37"/>
  <c r="R16" i="37"/>
  <c r="R18" i="37"/>
  <c r="Q13" i="37"/>
  <c r="Q12" i="37"/>
  <c r="X38" i="37"/>
  <c r="Z16" i="37"/>
  <c r="Z18" i="37"/>
  <c r="Y13" i="37"/>
  <c r="Y12" i="37"/>
  <c r="AD16" i="37"/>
  <c r="AC13" i="37"/>
  <c r="AC12" i="37"/>
  <c r="AD18" i="37"/>
  <c r="AH16" i="37"/>
  <c r="AH18" i="37"/>
  <c r="AG13" i="37"/>
  <c r="AG12" i="37"/>
  <c r="AL16" i="37"/>
  <c r="AK13" i="37"/>
  <c r="AK12" i="37"/>
  <c r="AL18" i="37"/>
  <c r="AP16" i="37"/>
  <c r="AP18" i="37"/>
  <c r="AO13" i="37"/>
  <c r="AO12" i="37"/>
  <c r="AT16" i="37"/>
  <c r="AS13" i="37"/>
  <c r="AS12" i="37"/>
  <c r="AT18" i="37"/>
  <c r="AX16" i="37"/>
  <c r="AX18" i="37"/>
  <c r="AW13" i="37"/>
  <c r="AW12" i="37"/>
  <c r="BB16" i="37"/>
  <c r="BA13" i="37"/>
  <c r="BA12" i="37"/>
  <c r="BB18" i="37"/>
  <c r="BF16" i="37"/>
  <c r="BF18" i="37"/>
  <c r="BE13" i="37"/>
  <c r="BE12" i="37"/>
  <c r="BJ16" i="37"/>
  <c r="BI13" i="37"/>
  <c r="BI12" i="37"/>
  <c r="BJ18" i="37"/>
  <c r="BN16" i="37"/>
  <c r="BN18" i="37"/>
  <c r="BM13" i="37"/>
  <c r="BM12" i="37"/>
  <c r="BR16" i="37"/>
  <c r="BQ13" i="37"/>
  <c r="BQ12" i="37"/>
  <c r="BR18" i="37"/>
  <c r="BV16" i="37"/>
  <c r="BV18" i="37"/>
  <c r="BU13" i="37"/>
  <c r="BU12" i="37"/>
  <c r="BZ16" i="37"/>
  <c r="BY13" i="37"/>
  <c r="BY12" i="37"/>
  <c r="BZ18" i="37"/>
  <c r="AN18" i="37"/>
  <c r="AM12" i="37"/>
  <c r="AN16" i="37"/>
  <c r="AU17" i="37"/>
  <c r="AQ15" i="37"/>
  <c r="K18" i="37"/>
  <c r="K16" i="37"/>
  <c r="J13" i="37"/>
  <c r="J12" i="37"/>
  <c r="T38" i="37"/>
  <c r="V16" i="37"/>
  <c r="V43" i="37" s="1"/>
  <c r="U13" i="37"/>
  <c r="U12" i="37"/>
  <c r="V18" i="37"/>
  <c r="AF18" i="37"/>
  <c r="AF16" i="37"/>
  <c r="AE12" i="37"/>
  <c r="AA39" i="37"/>
  <c r="AA15" i="37"/>
  <c r="AU13" i="37"/>
  <c r="W16" i="37"/>
  <c r="W18" i="37"/>
  <c r="V13" i="37"/>
  <c r="V12" i="37"/>
  <c r="U38" i="37"/>
  <c r="W38" i="37"/>
  <c r="Y18" i="37"/>
  <c r="X12" i="37"/>
  <c r="Y16" i="37"/>
  <c r="X13" i="37"/>
  <c r="AG18" i="37"/>
  <c r="AG16" i="37"/>
  <c r="AF12" i="37"/>
  <c r="AF13" i="37"/>
  <c r="AO18" i="37"/>
  <c r="AN12" i="37"/>
  <c r="AO16" i="37"/>
  <c r="AN13" i="37"/>
  <c r="AW18" i="37"/>
  <c r="AW16" i="37"/>
  <c r="AV12" i="37"/>
  <c r="AV13" i="37"/>
  <c r="BI16" i="37"/>
  <c r="BH13" i="37"/>
  <c r="BI18" i="37"/>
  <c r="BH12" i="37"/>
  <c r="BQ16" i="37"/>
  <c r="BP13" i="37"/>
  <c r="BP12" i="37"/>
  <c r="BQ18" i="37"/>
  <c r="BY16" i="37"/>
  <c r="BX13" i="37"/>
  <c r="BY18" i="37"/>
  <c r="BX12" i="37"/>
  <c r="AJ18" i="37"/>
  <c r="AJ16" i="37"/>
  <c r="AI13" i="37"/>
  <c r="BK17" i="37"/>
  <c r="BG15" i="37"/>
  <c r="BW15" i="37"/>
  <c r="C20" i="37"/>
  <c r="C21" i="37" s="1"/>
  <c r="C22" i="37" s="1"/>
  <c r="D13" i="37"/>
  <c r="E16" i="37"/>
  <c r="D12" i="37"/>
  <c r="E18" i="37"/>
  <c r="L13" i="37"/>
  <c r="M18" i="37"/>
  <c r="M16" i="37"/>
  <c r="L12" i="37"/>
  <c r="F16" i="37"/>
  <c r="E13" i="37"/>
  <c r="E12" i="37"/>
  <c r="F18" i="37"/>
  <c r="J18" i="37"/>
  <c r="J16" i="37"/>
  <c r="I13" i="37"/>
  <c r="I12" i="37"/>
  <c r="N16" i="37"/>
  <c r="M13" i="37"/>
  <c r="M12" i="37"/>
  <c r="N18" i="37"/>
  <c r="S38" i="37"/>
  <c r="S46" i="37" s="1"/>
  <c r="S49" i="37" s="1"/>
  <c r="S50" i="37" s="1"/>
  <c r="S51" i="37" s="1"/>
  <c r="S20" i="37"/>
  <c r="U16" i="37"/>
  <c r="U43" i="37" s="1"/>
  <c r="T13" i="37"/>
  <c r="T40" i="37" s="1"/>
  <c r="T12" i="37"/>
  <c r="U18" i="37"/>
  <c r="U45" i="37" s="1"/>
  <c r="Y38" i="37"/>
  <c r="AA16" i="37"/>
  <c r="AA18" i="37"/>
  <c r="Z13" i="37"/>
  <c r="Z12" i="37"/>
  <c r="AE16" i="37"/>
  <c r="AE18" i="37"/>
  <c r="AD13" i="37"/>
  <c r="AD12" i="37"/>
  <c r="AI16" i="37"/>
  <c r="AI18" i="37"/>
  <c r="AH13" i="37"/>
  <c r="AH12" i="37"/>
  <c r="AM16" i="37"/>
  <c r="AM18" i="37"/>
  <c r="AL13" i="37"/>
  <c r="AL12" i="37"/>
  <c r="AQ16" i="37"/>
  <c r="AQ18" i="37"/>
  <c r="AP13" i="37"/>
  <c r="AP12" i="37"/>
  <c r="AU16" i="37"/>
  <c r="AU18" i="37"/>
  <c r="AT13" i="37"/>
  <c r="AT12" i="37"/>
  <c r="AY16" i="37"/>
  <c r="AY18" i="37"/>
  <c r="AX13" i="37"/>
  <c r="AX12" i="37"/>
  <c r="BC16" i="37"/>
  <c r="BC18" i="37"/>
  <c r="BB13" i="37"/>
  <c r="BB12" i="37"/>
  <c r="AB18" i="37"/>
  <c r="Z38" i="37"/>
  <c r="AB16" i="37"/>
  <c r="AA13" i="37"/>
  <c r="AR18" i="37"/>
  <c r="AR16" i="37"/>
  <c r="AQ13" i="37"/>
  <c r="S12" i="37"/>
  <c r="AY12" i="37"/>
  <c r="BS17" i="37"/>
  <c r="BO15" i="37"/>
  <c r="BO14" i="37"/>
  <c r="AM13" i="37"/>
  <c r="BG16" i="37"/>
  <c r="BG18" i="37"/>
  <c r="BF13" i="37"/>
  <c r="BF12" i="37"/>
  <c r="BK16" i="37"/>
  <c r="BK18" i="37"/>
  <c r="BJ13" i="37"/>
  <c r="BJ12" i="37"/>
  <c r="BO16" i="37"/>
  <c r="BO18" i="37"/>
  <c r="BN13" i="37"/>
  <c r="BN12" i="37"/>
  <c r="BS16" i="37"/>
  <c r="BS18" i="37"/>
  <c r="BR13" i="37"/>
  <c r="BR12" i="37"/>
  <c r="BW16" i="37"/>
  <c r="BW18" i="37"/>
  <c r="BV13" i="37"/>
  <c r="BV12" i="37"/>
  <c r="CA16" i="37"/>
  <c r="CA18" i="37"/>
  <c r="BZ13" i="37"/>
  <c r="BZ12" i="37"/>
  <c r="BC14" i="37"/>
  <c r="BK14" i="37"/>
  <c r="BS14" i="37"/>
  <c r="BD18" i="37"/>
  <c r="BH18" i="37"/>
  <c r="BH16" i="37"/>
  <c r="BL18" i="37"/>
  <c r="BP18" i="37"/>
  <c r="BP16" i="37"/>
  <c r="BT18" i="37"/>
  <c r="BX18" i="37"/>
  <c r="BX16" i="37"/>
  <c r="BW14" i="37" l="1"/>
  <c r="CA20" i="37"/>
  <c r="CA21" i="37" s="1"/>
  <c r="CA22" i="37" s="1"/>
  <c r="CA23" i="37" s="1"/>
  <c r="CA19" i="37"/>
  <c r="BW17" i="37"/>
  <c r="BS15" i="37"/>
  <c r="BS20" i="37" s="1"/>
  <c r="BG19" i="37"/>
  <c r="BW19" i="37"/>
  <c r="Z40" i="37"/>
  <c r="W45" i="37"/>
  <c r="AA45" i="37"/>
  <c r="T20" i="37"/>
  <c r="Y43" i="37"/>
  <c r="W43" i="37"/>
  <c r="V45" i="37"/>
  <c r="Z45" i="37"/>
  <c r="X45" i="37"/>
  <c r="AA14" i="37"/>
  <c r="AA40" i="37"/>
  <c r="X40" i="37"/>
  <c r="Y40" i="37"/>
  <c r="AA43" i="37"/>
  <c r="BG20" i="37"/>
  <c r="BG29" i="37" s="1"/>
  <c r="BG30" i="37" s="1"/>
  <c r="BG31" i="37" s="1"/>
  <c r="Z43" i="37"/>
  <c r="W40" i="37"/>
  <c r="Y45" i="37"/>
  <c r="V40" i="37"/>
  <c r="AA42" i="37"/>
  <c r="U40" i="37"/>
  <c r="X43" i="37"/>
  <c r="BO17" i="37"/>
  <c r="BO20" i="37" s="1"/>
  <c r="BK15" i="37"/>
  <c r="BK19" i="37" s="1"/>
  <c r="CA29" i="37"/>
  <c r="CA30" i="37" s="1"/>
  <c r="CA31" i="37" s="1"/>
  <c r="T29" i="37"/>
  <c r="T30" i="37" s="1"/>
  <c r="T31" i="37" s="1"/>
  <c r="T21" i="37"/>
  <c r="T22" i="37" s="1"/>
  <c r="T23" i="37" s="1"/>
  <c r="M15" i="37"/>
  <c r="M14" i="37"/>
  <c r="Q17" i="37"/>
  <c r="BP15" i="37"/>
  <c r="BT17" i="37"/>
  <c r="BP14" i="37"/>
  <c r="AZ17" i="37"/>
  <c r="AV14" i="37"/>
  <c r="AV15" i="37"/>
  <c r="AJ17" i="37"/>
  <c r="AF14" i="37"/>
  <c r="AF15" i="37"/>
  <c r="N17" i="37"/>
  <c r="J15" i="37"/>
  <c r="J14" i="37"/>
  <c r="U17" i="37"/>
  <c r="U44" i="37" s="1"/>
  <c r="Q15" i="37"/>
  <c r="Q14" i="37"/>
  <c r="R17" i="37"/>
  <c r="N15" i="37"/>
  <c r="N14" i="37"/>
  <c r="BP17" i="37"/>
  <c r="BL14" i="37"/>
  <c r="BL15" i="37"/>
  <c r="K17" i="37"/>
  <c r="G14" i="37"/>
  <c r="G15" i="37"/>
  <c r="BR17" i="37"/>
  <c r="BN15" i="37"/>
  <c r="BN14" i="37"/>
  <c r="S39" i="37"/>
  <c r="W17" i="37"/>
  <c r="S15" i="37"/>
  <c r="S42" i="37" s="1"/>
  <c r="S14" i="37"/>
  <c r="S41" i="37" s="1"/>
  <c r="L15" i="37"/>
  <c r="L14" i="37"/>
  <c r="P17" i="37"/>
  <c r="BX15" i="37"/>
  <c r="BX14" i="37"/>
  <c r="AR15" i="37"/>
  <c r="AR14" i="37"/>
  <c r="AV17" i="37"/>
  <c r="J17" i="37"/>
  <c r="F15" i="37"/>
  <c r="F14" i="37"/>
  <c r="BF17" i="37"/>
  <c r="BB15" i="37"/>
  <c r="BB14" i="37"/>
  <c r="AX17" i="37"/>
  <c r="AT15" i="37"/>
  <c r="AT14" i="37"/>
  <c r="AP17" i="37"/>
  <c r="AL15" i="37"/>
  <c r="AL14" i="37"/>
  <c r="AH17" i="37"/>
  <c r="AD15" i="37"/>
  <c r="AD14" i="37"/>
  <c r="Z39" i="37"/>
  <c r="AD17" i="37"/>
  <c r="Z15" i="37"/>
  <c r="Z14" i="37"/>
  <c r="E15" i="37"/>
  <c r="E14" i="37"/>
  <c r="I17" i="37"/>
  <c r="BW20" i="37"/>
  <c r="BY15" i="37"/>
  <c r="BY14" i="37"/>
  <c r="BY17" i="37"/>
  <c r="BU15" i="37"/>
  <c r="BU14" i="37"/>
  <c r="BQ15" i="37"/>
  <c r="BQ14" i="37"/>
  <c r="BU17" i="37"/>
  <c r="BQ17" i="37"/>
  <c r="BM15" i="37"/>
  <c r="BM14" i="37"/>
  <c r="BI15" i="37"/>
  <c r="BI14" i="37"/>
  <c r="BM17" i="37"/>
  <c r="BI17" i="37"/>
  <c r="BE15" i="37"/>
  <c r="BE14" i="37"/>
  <c r="BA15" i="37"/>
  <c r="BA14" i="37"/>
  <c r="BE17" i="37"/>
  <c r="BA17" i="37"/>
  <c r="AW15" i="37"/>
  <c r="AW14" i="37"/>
  <c r="AS15" i="37"/>
  <c r="AS14" i="37"/>
  <c r="AW17" i="37"/>
  <c r="AS17" i="37"/>
  <c r="AO15" i="37"/>
  <c r="AO14" i="37"/>
  <c r="AK15" i="37"/>
  <c r="AK14" i="37"/>
  <c r="AO17" i="37"/>
  <c r="AK17" i="37"/>
  <c r="AG15" i="37"/>
  <c r="AG14" i="37"/>
  <c r="AC15" i="37"/>
  <c r="AC14" i="37"/>
  <c r="AG17" i="37"/>
  <c r="Y39" i="37"/>
  <c r="AC17" i="37"/>
  <c r="Y15" i="37"/>
  <c r="Y14" i="37"/>
  <c r="L17" i="37"/>
  <c r="H14" i="37"/>
  <c r="H15" i="37"/>
  <c r="T17" i="37"/>
  <c r="T44" i="37" s="1"/>
  <c r="P14" i="37"/>
  <c r="P15" i="37"/>
  <c r="V17" i="37"/>
  <c r="V44" i="37" s="1"/>
  <c r="R15" i="37"/>
  <c r="R14" i="37"/>
  <c r="BX17" i="37"/>
  <c r="BT14" i="37"/>
  <c r="BT15" i="37"/>
  <c r="AY17" i="37"/>
  <c r="AU14" i="37"/>
  <c r="AU15" i="37"/>
  <c r="BC17" i="37"/>
  <c r="BC19" i="37" s="1"/>
  <c r="AY15" i="37"/>
  <c r="AY14" i="37"/>
  <c r="S29" i="37"/>
  <c r="S30" i="37" s="1"/>
  <c r="S31" i="37" s="1"/>
  <c r="S21" i="37"/>
  <c r="S22" i="37" s="1"/>
  <c r="S23" i="37" s="1"/>
  <c r="U39" i="37"/>
  <c r="U15" i="37"/>
  <c r="U14" i="37"/>
  <c r="Y17" i="37"/>
  <c r="AQ17" i="37"/>
  <c r="AQ19" i="37" s="1"/>
  <c r="AM14" i="37"/>
  <c r="AM15" i="37"/>
  <c r="AZ15" i="37"/>
  <c r="BD17" i="37"/>
  <c r="AZ14" i="37"/>
  <c r="AJ15" i="37"/>
  <c r="AN17" i="37"/>
  <c r="AJ14" i="37"/>
  <c r="BS19" i="37"/>
  <c r="AB15" i="37"/>
  <c r="AB14" i="37"/>
  <c r="AF17" i="37"/>
  <c r="W39" i="37"/>
  <c r="AA17" i="37"/>
  <c r="W14" i="37"/>
  <c r="W15" i="37"/>
  <c r="BV17" i="37"/>
  <c r="BR15" i="37"/>
  <c r="BR14" i="37"/>
  <c r="BR20" i="37" s="1"/>
  <c r="T39" i="37"/>
  <c r="T46" i="37" s="1"/>
  <c r="T49" i="37" s="1"/>
  <c r="T50" i="37" s="1"/>
  <c r="T51" i="37" s="1"/>
  <c r="T15" i="37"/>
  <c r="T42" i="37" s="1"/>
  <c r="X17" i="37"/>
  <c r="T14" i="37"/>
  <c r="T41" i="37" s="1"/>
  <c r="BH15" i="37"/>
  <c r="BH14" i="37"/>
  <c r="BL17" i="37"/>
  <c r="V39" i="37"/>
  <c r="Z17" i="37"/>
  <c r="V15" i="37"/>
  <c r="V14" i="37"/>
  <c r="AI17" i="37"/>
  <c r="AI20" i="37" s="1"/>
  <c r="AE14" i="37"/>
  <c r="AE15" i="37"/>
  <c r="BZ15" i="37"/>
  <c r="BZ14" i="37"/>
  <c r="BZ17" i="37"/>
  <c r="BV15" i="37"/>
  <c r="BV14" i="37"/>
  <c r="BN17" i="37"/>
  <c r="BJ15" i="37"/>
  <c r="BJ14" i="37"/>
  <c r="BJ17" i="37"/>
  <c r="BF15" i="37"/>
  <c r="BF14" i="37"/>
  <c r="BB17" i="37"/>
  <c r="AX15" i="37"/>
  <c r="AX14" i="37"/>
  <c r="AT17" i="37"/>
  <c r="AP15" i="37"/>
  <c r="AP14" i="37"/>
  <c r="AL17" i="37"/>
  <c r="AH15" i="37"/>
  <c r="AH14" i="37"/>
  <c r="M17" i="37"/>
  <c r="I15" i="37"/>
  <c r="I14" i="37"/>
  <c r="D15" i="37"/>
  <c r="H17" i="37"/>
  <c r="D14" i="37"/>
  <c r="AR17" i="37"/>
  <c r="AN14" i="37"/>
  <c r="AN15" i="37"/>
  <c r="X39" i="37"/>
  <c r="AB17" i="37"/>
  <c r="X14" i="37"/>
  <c r="X15" i="37"/>
  <c r="S17" i="37"/>
  <c r="S44" i="37" s="1"/>
  <c r="O14" i="37"/>
  <c r="O15" i="37"/>
  <c r="M20" i="37"/>
  <c r="M21" i="37" s="1"/>
  <c r="M22" i="37" s="1"/>
  <c r="BH17" i="37"/>
  <c r="BD14" i="37"/>
  <c r="BD15" i="37"/>
  <c r="O17" i="37"/>
  <c r="K15" i="37"/>
  <c r="K14" i="37"/>
  <c r="BH19" i="37" l="1"/>
  <c r="AE19" i="37"/>
  <c r="AF20" i="37"/>
  <c r="R20" i="37"/>
  <c r="R21" i="37" s="1"/>
  <c r="R22" i="37" s="1"/>
  <c r="R23" i="37" s="1"/>
  <c r="BM19" i="37"/>
  <c r="BR19" i="37"/>
  <c r="AF19" i="37"/>
  <c r="AU19" i="37"/>
  <c r="E20" i="37"/>
  <c r="E21" i="37" s="1"/>
  <c r="E22" i="37" s="1"/>
  <c r="BX20" i="37"/>
  <c r="BX21" i="37" s="1"/>
  <c r="BX22" i="37" s="1"/>
  <c r="BX23" i="37" s="1"/>
  <c r="BS29" i="37"/>
  <c r="BS30" i="37" s="1"/>
  <c r="BS31" i="37" s="1"/>
  <c r="BS21" i="37"/>
  <c r="BS22" i="37" s="1"/>
  <c r="BS23" i="37" s="1"/>
  <c r="D20" i="37"/>
  <c r="D21" i="37" s="1"/>
  <c r="D22" i="37" s="1"/>
  <c r="I20" i="37"/>
  <c r="I21" i="37" s="1"/>
  <c r="I22" i="37" s="1"/>
  <c r="BZ19" i="37"/>
  <c r="BX19" i="37"/>
  <c r="BQ20" i="37"/>
  <c r="BQ21" i="37" s="1"/>
  <c r="BQ22" i="37" s="1"/>
  <c r="BQ23" i="37" s="1"/>
  <c r="J20" i="37"/>
  <c r="J21" i="37" s="1"/>
  <c r="J22" i="37" s="1"/>
  <c r="BG21" i="37"/>
  <c r="BG22" i="37" s="1"/>
  <c r="BG23" i="37" s="1"/>
  <c r="BO19" i="37"/>
  <c r="H20" i="37"/>
  <c r="H21" i="37" s="1"/>
  <c r="H22" i="37" s="1"/>
  <c r="F20" i="37"/>
  <c r="F21" i="37" s="1"/>
  <c r="F22" i="37" s="1"/>
  <c r="BN20" i="37"/>
  <c r="N20" i="37"/>
  <c r="N21" i="37" s="1"/>
  <c r="N22" i="37" s="1"/>
  <c r="BT19" i="37"/>
  <c r="BO21" i="37"/>
  <c r="BO22" i="37" s="1"/>
  <c r="BO23" i="37" s="1"/>
  <c r="BO29" i="37"/>
  <c r="BO30" i="37" s="1"/>
  <c r="BO31" i="37" s="1"/>
  <c r="V41" i="37"/>
  <c r="AH19" i="37"/>
  <c r="AP20" i="37"/>
  <c r="BJ19" i="37"/>
  <c r="V42" i="37"/>
  <c r="BK20" i="37"/>
  <c r="U41" i="37"/>
  <c r="P20" i="37"/>
  <c r="P21" i="37" s="1"/>
  <c r="P22" i="37" s="1"/>
  <c r="P23" i="37" s="1"/>
  <c r="L20" i="37"/>
  <c r="L21" i="37" s="1"/>
  <c r="L22" i="37" s="1"/>
  <c r="W44" i="37"/>
  <c r="BC20" i="37"/>
  <c r="BC21" i="37" s="1"/>
  <c r="BC22" i="37" s="1"/>
  <c r="BC23" i="37" s="1"/>
  <c r="K20" i="37"/>
  <c r="K21" i="37" s="1"/>
  <c r="K22" i="37" s="1"/>
  <c r="BD20" i="37"/>
  <c r="O20" i="37"/>
  <c r="O21" i="37" s="1"/>
  <c r="O22" i="37" s="1"/>
  <c r="O23" i="37" s="1"/>
  <c r="X42" i="37"/>
  <c r="AH20" i="37"/>
  <c r="Z44" i="37"/>
  <c r="W42" i="37"/>
  <c r="AM20" i="37"/>
  <c r="AM21" i="37" s="1"/>
  <c r="AM22" i="37" s="1"/>
  <c r="AM23" i="37" s="1"/>
  <c r="U42" i="37"/>
  <c r="AY19" i="37"/>
  <c r="AD20" i="37"/>
  <c r="AL20" i="37"/>
  <c r="AL21" i="37" s="1"/>
  <c r="AL22" i="37" s="1"/>
  <c r="AL23" i="37" s="1"/>
  <c r="AX20" i="37"/>
  <c r="G20" i="37"/>
  <c r="G21" i="37" s="1"/>
  <c r="G22" i="37" s="1"/>
  <c r="BL20" i="37"/>
  <c r="AV19" i="37"/>
  <c r="BP19" i="37"/>
  <c r="AB19" i="37"/>
  <c r="AB25" i="37" s="1"/>
  <c r="AQ20" i="37"/>
  <c r="AQ29" i="37" s="1"/>
  <c r="AQ30" i="37" s="1"/>
  <c r="AQ31" i="37" s="1"/>
  <c r="AA41" i="37"/>
  <c r="X44" i="37"/>
  <c r="AN19" i="37"/>
  <c r="Y44" i="37"/>
  <c r="W41" i="37"/>
  <c r="AJ19" i="37"/>
  <c r="U46" i="37"/>
  <c r="U49" i="37" s="1"/>
  <c r="U50" i="37" s="1"/>
  <c r="U51" i="37" s="1"/>
  <c r="Y42" i="37"/>
  <c r="BQ19" i="37"/>
  <c r="Z42" i="37"/>
  <c r="BN19" i="37"/>
  <c r="Q20" i="37"/>
  <c r="Q21" i="37" s="1"/>
  <c r="Q22" i="37" s="1"/>
  <c r="Q23" i="37" s="1"/>
  <c r="AP29" i="37"/>
  <c r="AP30" i="37" s="1"/>
  <c r="AP31" i="37" s="1"/>
  <c r="AP21" i="37"/>
  <c r="AP22" i="37" s="1"/>
  <c r="AP23" i="37" s="1"/>
  <c r="AM29" i="37"/>
  <c r="AM30" i="37" s="1"/>
  <c r="AM31" i="37" s="1"/>
  <c r="AX29" i="37"/>
  <c r="AX30" i="37" s="1"/>
  <c r="AX31" i="37" s="1"/>
  <c r="AX21" i="37"/>
  <c r="AX22" i="37" s="1"/>
  <c r="AX23" i="37" s="1"/>
  <c r="BR29" i="37"/>
  <c r="BR30" i="37" s="1"/>
  <c r="BR31" i="37" s="1"/>
  <c r="BR21" i="37"/>
  <c r="BR22" i="37" s="1"/>
  <c r="BR23" i="37" s="1"/>
  <c r="AI29" i="37"/>
  <c r="AI30" i="37" s="1"/>
  <c r="AI31" i="37" s="1"/>
  <c r="AI21" i="37"/>
  <c r="AI22" i="37" s="1"/>
  <c r="AI23" i="37" s="1"/>
  <c r="BK29" i="37"/>
  <c r="BK30" i="37" s="1"/>
  <c r="BK31" i="37" s="1"/>
  <c r="BK21" i="37"/>
  <c r="BK22" i="37" s="1"/>
  <c r="BK23" i="37" s="1"/>
  <c r="AQ21" i="37"/>
  <c r="AQ22" i="37" s="1"/>
  <c r="AQ23" i="37" s="1"/>
  <c r="BZ20" i="37"/>
  <c r="BD29" i="37"/>
  <c r="BD30" i="37" s="1"/>
  <c r="BD31" i="37" s="1"/>
  <c r="BD21" i="37"/>
  <c r="BD22" i="37" s="1"/>
  <c r="BD23" i="37" s="1"/>
  <c r="AH29" i="37"/>
  <c r="AH30" i="37" s="1"/>
  <c r="AH31" i="37" s="1"/>
  <c r="AH21" i="37"/>
  <c r="AH22" i="37" s="1"/>
  <c r="AH23" i="37" s="1"/>
  <c r="AG20" i="37"/>
  <c r="AG19" i="37"/>
  <c r="AK19" i="37"/>
  <c r="AK20" i="37"/>
  <c r="AW19" i="37"/>
  <c r="AW20" i="37"/>
  <c r="BA19" i="37"/>
  <c r="BA20" i="37"/>
  <c r="BQ29" i="37"/>
  <c r="BQ30" i="37" s="1"/>
  <c r="BQ31" i="37" s="1"/>
  <c r="BU20" i="37"/>
  <c r="BU19" i="37"/>
  <c r="Z41" i="37"/>
  <c r="Z20" i="37"/>
  <c r="AD29" i="37"/>
  <c r="AD30" i="37" s="1"/>
  <c r="AD31" i="37" s="1"/>
  <c r="AD21" i="37"/>
  <c r="AD22" i="37" s="1"/>
  <c r="AD23" i="37" s="1"/>
  <c r="BN29" i="37"/>
  <c r="BN30" i="37" s="1"/>
  <c r="BN31" i="37" s="1"/>
  <c r="BN21" i="37"/>
  <c r="BN22" i="37" s="1"/>
  <c r="BN23" i="37" s="1"/>
  <c r="BL29" i="37"/>
  <c r="BL30" i="37" s="1"/>
  <c r="BL31" i="37" s="1"/>
  <c r="BL21" i="37"/>
  <c r="BL22" i="37" s="1"/>
  <c r="BL23" i="37" s="1"/>
  <c r="AF29" i="37"/>
  <c r="AF30" i="37" s="1"/>
  <c r="AF31" i="37" s="1"/>
  <c r="AF21" i="37"/>
  <c r="AF22" i="37" s="1"/>
  <c r="AF23" i="37" s="1"/>
  <c r="AI19" i="37"/>
  <c r="AP19" i="37"/>
  <c r="AX19" i="37"/>
  <c r="X41" i="37"/>
  <c r="X20" i="37"/>
  <c r="BF20" i="37"/>
  <c r="BF19" i="37"/>
  <c r="AM19" i="37"/>
  <c r="AV20" i="37"/>
  <c r="Y41" i="37"/>
  <c r="Y46" i="37" s="1"/>
  <c r="Y49" i="37" s="1"/>
  <c r="Y50" i="37" s="1"/>
  <c r="Y51" i="37" s="1"/>
  <c r="Y20" i="37"/>
  <c r="BM20" i="37"/>
  <c r="BB20" i="37"/>
  <c r="BB19" i="37"/>
  <c r="BX29" i="37"/>
  <c r="BX30" i="37" s="1"/>
  <c r="BX31" i="37" s="1"/>
  <c r="BD19" i="37"/>
  <c r="BC29" i="37"/>
  <c r="BC30" i="37" s="1"/>
  <c r="BC31" i="37" s="1"/>
  <c r="AY20" i="37"/>
  <c r="BJ20" i="37"/>
  <c r="AD19" i="37"/>
  <c r="AN20" i="37"/>
  <c r="V20" i="37"/>
  <c r="AB20" i="37"/>
  <c r="AZ20" i="37"/>
  <c r="BP20" i="37"/>
  <c r="BT20" i="37"/>
  <c r="AC19" i="37"/>
  <c r="AC20" i="37"/>
  <c r="AO19" i="37"/>
  <c r="AO20" i="37"/>
  <c r="AS19" i="37"/>
  <c r="AS20" i="37"/>
  <c r="BE19" i="37"/>
  <c r="BE20" i="37"/>
  <c r="BI20" i="37"/>
  <c r="BI19" i="37"/>
  <c r="AT20" i="37"/>
  <c r="AT19" i="37"/>
  <c r="W20" i="37"/>
  <c r="BL19" i="37"/>
  <c r="U20" i="37"/>
  <c r="BV20" i="37"/>
  <c r="AE20" i="37"/>
  <c r="BH20" i="37"/>
  <c r="AA44" i="37"/>
  <c r="AA46" i="37" s="1"/>
  <c r="AA49" i="37" s="1"/>
  <c r="AA50" i="37" s="1"/>
  <c r="AA51" i="37" s="1"/>
  <c r="AA20" i="37"/>
  <c r="AJ20" i="37"/>
  <c r="AU20" i="37"/>
  <c r="BY20" i="37"/>
  <c r="BY19" i="37"/>
  <c r="BW29" i="37"/>
  <c r="BW30" i="37" s="1"/>
  <c r="BW31" i="37" s="1"/>
  <c r="BW21" i="37"/>
  <c r="BW22" i="37" s="1"/>
  <c r="BW23" i="37" s="1"/>
  <c r="AL19" i="37"/>
  <c r="AR19" i="37"/>
  <c r="AR20" i="37"/>
  <c r="BV19" i="37"/>
  <c r="AZ19" i="37"/>
  <c r="AL29" i="37" l="1"/>
  <c r="AL30" i="37" s="1"/>
  <c r="AL31" i="37" s="1"/>
  <c r="V46" i="37"/>
  <c r="V49" i="37" s="1"/>
  <c r="V50" i="37" s="1"/>
  <c r="V51" i="37" s="1"/>
  <c r="W46" i="37"/>
  <c r="W49" i="37" s="1"/>
  <c r="W50" i="37" s="1"/>
  <c r="W51" i="37" s="1"/>
  <c r="Z46" i="37"/>
  <c r="Z49" i="37" s="1"/>
  <c r="Z50" i="37" s="1"/>
  <c r="Z51" i="37" s="1"/>
  <c r="X46" i="37"/>
  <c r="X49" i="37" s="1"/>
  <c r="X50" i="37" s="1"/>
  <c r="X51" i="37" s="1"/>
  <c r="AB24" i="37"/>
  <c r="AN29" i="37"/>
  <c r="AN30" i="37" s="1"/>
  <c r="AN31" i="37" s="1"/>
  <c r="AN21" i="37"/>
  <c r="AN22" i="37" s="1"/>
  <c r="AN23" i="37" s="1"/>
  <c r="X29" i="37"/>
  <c r="X30" i="37" s="1"/>
  <c r="X31" i="37" s="1"/>
  <c r="X21" i="37"/>
  <c r="X22" i="37" s="1"/>
  <c r="X23" i="37" s="1"/>
  <c r="AR21" i="37"/>
  <c r="AR22" i="37" s="1"/>
  <c r="AR23" i="37" s="1"/>
  <c r="AR29" i="37"/>
  <c r="AR30" i="37" s="1"/>
  <c r="AR31" i="37" s="1"/>
  <c r="AU29" i="37"/>
  <c r="AU30" i="37" s="1"/>
  <c r="AU31" i="37" s="1"/>
  <c r="AU21" i="37"/>
  <c r="AU22" i="37" s="1"/>
  <c r="AU23" i="37" s="1"/>
  <c r="AC29" i="37"/>
  <c r="AC30" i="37" s="1"/>
  <c r="AC31" i="37" s="1"/>
  <c r="AC21" i="37"/>
  <c r="AC22" i="37" s="1"/>
  <c r="AC23" i="37" s="1"/>
  <c r="AJ29" i="37"/>
  <c r="AJ30" i="37" s="1"/>
  <c r="AJ31" i="37" s="1"/>
  <c r="AJ21" i="37"/>
  <c r="AJ22" i="37" s="1"/>
  <c r="AJ23" i="37" s="1"/>
  <c r="AE29" i="37"/>
  <c r="AE30" i="37" s="1"/>
  <c r="AE31" i="37" s="1"/>
  <c r="AE21" i="37"/>
  <c r="AE22" i="37" s="1"/>
  <c r="AE23" i="37" s="1"/>
  <c r="W29" i="37"/>
  <c r="W30" i="37" s="1"/>
  <c r="W31" i="37" s="1"/>
  <c r="W21" i="37"/>
  <c r="W22" i="37" s="1"/>
  <c r="W23" i="37" s="1"/>
  <c r="AT29" i="37"/>
  <c r="AT30" i="37" s="1"/>
  <c r="AT31" i="37" s="1"/>
  <c r="AT21" i="37"/>
  <c r="AT22" i="37" s="1"/>
  <c r="AT23" i="37" s="1"/>
  <c r="BI29" i="37"/>
  <c r="BI30" i="37" s="1"/>
  <c r="BI31" i="37" s="1"/>
  <c r="BI21" i="37"/>
  <c r="BI22" i="37" s="1"/>
  <c r="BI23" i="37" s="1"/>
  <c r="AC25" i="37"/>
  <c r="AD25" i="37" s="1"/>
  <c r="AE25" i="37" s="1"/>
  <c r="AF25" i="37" s="1"/>
  <c r="AG25" i="37" s="1"/>
  <c r="AH25" i="37" s="1"/>
  <c r="AI25" i="37" s="1"/>
  <c r="AJ25" i="37" s="1"/>
  <c r="AK25" i="37" s="1"/>
  <c r="AL25" i="37" s="1"/>
  <c r="AM25" i="37" s="1"/>
  <c r="AN25" i="37" s="1"/>
  <c r="AO25" i="37" s="1"/>
  <c r="AP25" i="37" s="1"/>
  <c r="AQ25" i="37" s="1"/>
  <c r="AR25" i="37" s="1"/>
  <c r="AS25" i="37" s="1"/>
  <c r="AT25" i="37" s="1"/>
  <c r="AU25" i="37" s="1"/>
  <c r="AV25" i="37" s="1"/>
  <c r="AW25" i="37" s="1"/>
  <c r="AX25" i="37" s="1"/>
  <c r="AY25" i="37" s="1"/>
  <c r="AZ25" i="37" s="1"/>
  <c r="BA25" i="37" s="1"/>
  <c r="BB25" i="37" s="1"/>
  <c r="BC25" i="37" s="1"/>
  <c r="BD25" i="37" s="1"/>
  <c r="BE25" i="37" s="1"/>
  <c r="BF25" i="37" s="1"/>
  <c r="BG25" i="37" s="1"/>
  <c r="BH25" i="37" s="1"/>
  <c r="BI25" i="37" s="1"/>
  <c r="BJ25" i="37" s="1"/>
  <c r="BK25" i="37" s="1"/>
  <c r="BL25" i="37" s="1"/>
  <c r="BM25" i="37" s="1"/>
  <c r="BN25" i="37" s="1"/>
  <c r="BO25" i="37" s="1"/>
  <c r="BP25" i="37" s="1"/>
  <c r="BQ25" i="37" s="1"/>
  <c r="BR25" i="37" s="1"/>
  <c r="BS25" i="37" s="1"/>
  <c r="BT25" i="37" s="1"/>
  <c r="BU25" i="37" s="1"/>
  <c r="BV25" i="37" s="1"/>
  <c r="BW25" i="37" s="1"/>
  <c r="BX25" i="37" s="1"/>
  <c r="BY25" i="37" s="1"/>
  <c r="BZ25" i="37" s="1"/>
  <c r="CA25" i="37" s="1"/>
  <c r="AC24" i="37"/>
  <c r="AD24" i="37" s="1"/>
  <c r="AE24" i="37" s="1"/>
  <c r="AF24" i="37" s="1"/>
  <c r="AG24" i="37" s="1"/>
  <c r="AH24" i="37" s="1"/>
  <c r="AI24" i="37" s="1"/>
  <c r="AJ24" i="37" s="1"/>
  <c r="AK24" i="37" s="1"/>
  <c r="AL24" i="37" s="1"/>
  <c r="AM24" i="37" s="1"/>
  <c r="AN24" i="37" s="1"/>
  <c r="AO24" i="37" s="1"/>
  <c r="AP24" i="37" s="1"/>
  <c r="AQ24" i="37" s="1"/>
  <c r="AR24" i="37" s="1"/>
  <c r="AS24" i="37" s="1"/>
  <c r="AT24" i="37" s="1"/>
  <c r="AU24" i="37" s="1"/>
  <c r="AV24" i="37" s="1"/>
  <c r="AW24" i="37" s="1"/>
  <c r="AX24" i="37" s="1"/>
  <c r="AY24" i="37" s="1"/>
  <c r="AZ24" i="37" s="1"/>
  <c r="BA24" i="37" s="1"/>
  <c r="BB24" i="37" s="1"/>
  <c r="BC24" i="37" s="1"/>
  <c r="BD24" i="37" s="1"/>
  <c r="BE24" i="37" s="1"/>
  <c r="BF24" i="37" s="1"/>
  <c r="BG24" i="37" s="1"/>
  <c r="BH24" i="37" s="1"/>
  <c r="BI24" i="37" s="1"/>
  <c r="BJ24" i="37" s="1"/>
  <c r="BK24" i="37" s="1"/>
  <c r="BL24" i="37" s="1"/>
  <c r="BM24" i="37" s="1"/>
  <c r="BN24" i="37" s="1"/>
  <c r="BO24" i="37" s="1"/>
  <c r="BP24" i="37" s="1"/>
  <c r="BQ24" i="37" s="1"/>
  <c r="BR24" i="37" s="1"/>
  <c r="BS24" i="37" s="1"/>
  <c r="BT24" i="37" s="1"/>
  <c r="BU24" i="37" s="1"/>
  <c r="BV24" i="37" s="1"/>
  <c r="BW24" i="37" s="1"/>
  <c r="BX24" i="37" s="1"/>
  <c r="BY24" i="37" s="1"/>
  <c r="BZ24" i="37" s="1"/>
  <c r="CA24" i="37" s="1"/>
  <c r="AB26" i="37"/>
  <c r="AC26" i="37" s="1"/>
  <c r="AD26" i="37" s="1"/>
  <c r="AE26" i="37" s="1"/>
  <c r="AF26" i="37" s="1"/>
  <c r="AG26" i="37" s="1"/>
  <c r="AH26" i="37" s="1"/>
  <c r="AI26" i="37" s="1"/>
  <c r="AJ26" i="37" s="1"/>
  <c r="AK26" i="37" s="1"/>
  <c r="AL26" i="37" s="1"/>
  <c r="AM26" i="37" s="1"/>
  <c r="AN26" i="37" s="1"/>
  <c r="AO26" i="37" s="1"/>
  <c r="AP26" i="37" s="1"/>
  <c r="AQ26" i="37" s="1"/>
  <c r="AR26" i="37" s="1"/>
  <c r="AS26" i="37" s="1"/>
  <c r="AT26" i="37" s="1"/>
  <c r="AU26" i="37" s="1"/>
  <c r="AV26" i="37" s="1"/>
  <c r="AW26" i="37" s="1"/>
  <c r="AX26" i="37" s="1"/>
  <c r="AY26" i="37" s="1"/>
  <c r="AZ26" i="37" s="1"/>
  <c r="BA26" i="37" s="1"/>
  <c r="BB26" i="37" s="1"/>
  <c r="BC26" i="37" s="1"/>
  <c r="BD26" i="37" s="1"/>
  <c r="BE26" i="37" s="1"/>
  <c r="BF26" i="37" s="1"/>
  <c r="BG26" i="37" s="1"/>
  <c r="BH26" i="37" s="1"/>
  <c r="BI26" i="37" s="1"/>
  <c r="BJ26" i="37" s="1"/>
  <c r="BK26" i="37" s="1"/>
  <c r="BL26" i="37" s="1"/>
  <c r="BM26" i="37" s="1"/>
  <c r="BN26" i="37" s="1"/>
  <c r="BO26" i="37" s="1"/>
  <c r="BP26" i="37" s="1"/>
  <c r="BQ26" i="37" s="1"/>
  <c r="BR26" i="37" s="1"/>
  <c r="BS26" i="37" s="1"/>
  <c r="BT26" i="37" s="1"/>
  <c r="BU26" i="37" s="1"/>
  <c r="BV26" i="37" s="1"/>
  <c r="BW26" i="37" s="1"/>
  <c r="BX26" i="37" s="1"/>
  <c r="BY26" i="37" s="1"/>
  <c r="BZ26" i="37" s="1"/>
  <c r="CA26" i="37" s="1"/>
  <c r="AB21" i="37"/>
  <c r="AB22" i="37" s="1"/>
  <c r="AB23" i="37" s="1"/>
  <c r="AB29" i="37"/>
  <c r="AB30" i="37" s="1"/>
  <c r="AB31" i="37" s="1"/>
  <c r="BJ29" i="37"/>
  <c r="BJ30" i="37" s="1"/>
  <c r="BJ31" i="37" s="1"/>
  <c r="BJ21" i="37"/>
  <c r="BJ22" i="37" s="1"/>
  <c r="BJ23" i="37" s="1"/>
  <c r="BB29" i="37"/>
  <c r="BB30" i="37" s="1"/>
  <c r="BB31" i="37" s="1"/>
  <c r="BB21" i="37"/>
  <c r="BB22" i="37" s="1"/>
  <c r="BB23" i="37" s="1"/>
  <c r="AV29" i="37"/>
  <c r="AV30" i="37" s="1"/>
  <c r="AV31" i="37" s="1"/>
  <c r="AV21" i="37"/>
  <c r="AV22" i="37" s="1"/>
  <c r="AV23" i="37" s="1"/>
  <c r="BA29" i="37"/>
  <c r="BA30" i="37" s="1"/>
  <c r="BA31" i="37" s="1"/>
  <c r="BA21" i="37"/>
  <c r="BA22" i="37" s="1"/>
  <c r="BA23" i="37" s="1"/>
  <c r="AK29" i="37"/>
  <c r="AK30" i="37" s="1"/>
  <c r="AK31" i="37" s="1"/>
  <c r="AK21" i="37"/>
  <c r="AK22" i="37" s="1"/>
  <c r="AK23" i="37" s="1"/>
  <c r="BY29" i="37"/>
  <c r="BY30" i="37" s="1"/>
  <c r="BY31" i="37" s="1"/>
  <c r="BY21" i="37"/>
  <c r="BY22" i="37" s="1"/>
  <c r="BY23" i="37" s="1"/>
  <c r="U21" i="37"/>
  <c r="U22" i="37" s="1"/>
  <c r="U23" i="37" s="1"/>
  <c r="U29" i="37"/>
  <c r="U30" i="37" s="1"/>
  <c r="U31" i="37" s="1"/>
  <c r="BP29" i="37"/>
  <c r="BP30" i="37" s="1"/>
  <c r="BP31" i="37" s="1"/>
  <c r="BP21" i="37"/>
  <c r="BP22" i="37" s="1"/>
  <c r="BP23" i="37" s="1"/>
  <c r="Y29" i="37"/>
  <c r="Y30" i="37" s="1"/>
  <c r="Y31" i="37" s="1"/>
  <c r="Y21" i="37"/>
  <c r="Y22" i="37" s="1"/>
  <c r="Y23" i="37" s="1"/>
  <c r="BU29" i="37"/>
  <c r="BU30" i="37" s="1"/>
  <c r="BU31" i="37" s="1"/>
  <c r="BU21" i="37"/>
  <c r="BU22" i="37" s="1"/>
  <c r="BU23" i="37" s="1"/>
  <c r="AW21" i="37"/>
  <c r="AW22" i="37" s="1"/>
  <c r="AW23" i="37" s="1"/>
  <c r="AW29" i="37"/>
  <c r="AW30" i="37" s="1"/>
  <c r="AW31" i="37" s="1"/>
  <c r="BZ29" i="37"/>
  <c r="BZ30" i="37" s="1"/>
  <c r="BZ31" i="37" s="1"/>
  <c r="BZ21" i="37"/>
  <c r="BZ22" i="37" s="1"/>
  <c r="BZ23" i="37" s="1"/>
  <c r="BH21" i="37"/>
  <c r="BH22" i="37" s="1"/>
  <c r="BH23" i="37" s="1"/>
  <c r="BH29" i="37"/>
  <c r="BH30" i="37" s="1"/>
  <c r="BH31" i="37" s="1"/>
  <c r="AS29" i="37"/>
  <c r="AS30" i="37" s="1"/>
  <c r="AS31" i="37" s="1"/>
  <c r="AS21" i="37"/>
  <c r="AS22" i="37" s="1"/>
  <c r="AS23" i="37" s="1"/>
  <c r="AZ29" i="37"/>
  <c r="AZ30" i="37" s="1"/>
  <c r="AZ31" i="37" s="1"/>
  <c r="AZ21" i="37"/>
  <c r="AZ22" i="37" s="1"/>
  <c r="AZ23" i="37" s="1"/>
  <c r="Z29" i="37"/>
  <c r="Z30" i="37" s="1"/>
  <c r="Z31" i="37" s="1"/>
  <c r="Z21" i="37"/>
  <c r="Z22" i="37" s="1"/>
  <c r="Z23" i="37" s="1"/>
  <c r="AG21" i="37"/>
  <c r="AG22" i="37" s="1"/>
  <c r="AG23" i="37" s="1"/>
  <c r="AG29" i="37"/>
  <c r="AG30" i="37" s="1"/>
  <c r="AG31" i="37" s="1"/>
  <c r="AA29" i="37"/>
  <c r="AA30" i="37" s="1"/>
  <c r="AA31" i="37" s="1"/>
  <c r="AA21" i="37"/>
  <c r="AA22" i="37" s="1"/>
  <c r="AA23" i="37" s="1"/>
  <c r="BV29" i="37"/>
  <c r="BV30" i="37" s="1"/>
  <c r="BV31" i="37" s="1"/>
  <c r="BV21" i="37"/>
  <c r="BV22" i="37" s="1"/>
  <c r="BV23" i="37" s="1"/>
  <c r="BE29" i="37"/>
  <c r="BE30" i="37" s="1"/>
  <c r="BE31" i="37" s="1"/>
  <c r="BE21" i="37"/>
  <c r="BE22" i="37" s="1"/>
  <c r="BE23" i="37" s="1"/>
  <c r="AO29" i="37"/>
  <c r="AO30" i="37" s="1"/>
  <c r="AO31" i="37" s="1"/>
  <c r="AO21" i="37"/>
  <c r="AO22" i="37" s="1"/>
  <c r="AO23" i="37" s="1"/>
  <c r="BT29" i="37"/>
  <c r="BT30" i="37" s="1"/>
  <c r="BT31" i="37" s="1"/>
  <c r="BT21" i="37"/>
  <c r="BT22" i="37" s="1"/>
  <c r="BT23" i="37" s="1"/>
  <c r="V21" i="37"/>
  <c r="V22" i="37" s="1"/>
  <c r="V23" i="37" s="1"/>
  <c r="V29" i="37"/>
  <c r="V30" i="37" s="1"/>
  <c r="V31" i="37" s="1"/>
  <c r="AY29" i="37"/>
  <c r="AY30" i="37" s="1"/>
  <c r="AY31" i="37" s="1"/>
  <c r="AY21" i="37"/>
  <c r="AY22" i="37" s="1"/>
  <c r="AY23" i="37" s="1"/>
  <c r="BM21" i="37"/>
  <c r="BM22" i="37" s="1"/>
  <c r="BM23" i="37" s="1"/>
  <c r="BM29" i="37"/>
  <c r="BM30" i="37" s="1"/>
  <c r="BM31" i="37" s="1"/>
  <c r="BF29" i="37"/>
  <c r="BF30" i="37" s="1"/>
  <c r="BF31" i="37" s="1"/>
  <c r="BF21" i="37"/>
  <c r="BF22" i="37" s="1"/>
  <c r="BF23" i="37" s="1"/>
  <c r="E109" i="25" l="1"/>
  <c r="A148" i="25" l="1"/>
  <c r="A149" i="25" s="1"/>
  <c r="A150" i="25" s="1"/>
  <c r="H145" i="25"/>
  <c r="F145" i="25"/>
  <c r="H144" i="25"/>
  <c r="F144" i="25"/>
  <c r="E143" i="25"/>
  <c r="D143" i="25"/>
  <c r="H142" i="25"/>
  <c r="F142" i="25"/>
  <c r="H141" i="25"/>
  <c r="F141" i="25"/>
  <c r="E140" i="25"/>
  <c r="D140" i="25"/>
  <c r="H139" i="25"/>
  <c r="F139" i="25"/>
  <c r="H138" i="25"/>
  <c r="F138" i="25"/>
  <c r="H137" i="25"/>
  <c r="F137" i="25"/>
  <c r="H136" i="25"/>
  <c r="F136" i="25"/>
  <c r="H135" i="25"/>
  <c r="F135" i="25"/>
  <c r="E134" i="25"/>
  <c r="D134" i="25"/>
  <c r="H132" i="25"/>
  <c r="F132" i="25"/>
  <c r="H131" i="25"/>
  <c r="F131" i="25"/>
  <c r="H130" i="25"/>
  <c r="F130" i="25"/>
  <c r="E129" i="25"/>
  <c r="D129" i="25"/>
  <c r="H128" i="25"/>
  <c r="F128" i="25"/>
  <c r="H127" i="25"/>
  <c r="F127" i="25"/>
  <c r="H126" i="25"/>
  <c r="F126" i="25"/>
  <c r="H125" i="25"/>
  <c r="F125" i="25"/>
  <c r="H124" i="25"/>
  <c r="F124" i="25"/>
  <c r="H123" i="25"/>
  <c r="F123" i="25"/>
  <c r="H122" i="25"/>
  <c r="F122" i="25"/>
  <c r="H121" i="25"/>
  <c r="F121" i="25"/>
  <c r="H120" i="25"/>
  <c r="F120" i="25"/>
  <c r="E119" i="25"/>
  <c r="D119" i="25"/>
  <c r="D118" i="25" s="1"/>
  <c r="H117" i="25"/>
  <c r="F117" i="25"/>
  <c r="H116" i="25"/>
  <c r="F116" i="25"/>
  <c r="H115" i="25"/>
  <c r="F115" i="25"/>
  <c r="H114" i="25"/>
  <c r="F114" i="25"/>
  <c r="H113" i="25"/>
  <c r="F113" i="25"/>
  <c r="H112" i="25"/>
  <c r="F112" i="25"/>
  <c r="H111" i="25"/>
  <c r="F111" i="25"/>
  <c r="H110" i="25"/>
  <c r="F110" i="25"/>
  <c r="D109" i="25"/>
  <c r="H108" i="25"/>
  <c r="F108" i="25"/>
  <c r="H107" i="25"/>
  <c r="F107" i="25"/>
  <c r="H106" i="25"/>
  <c r="F106" i="25"/>
  <c r="E105" i="25"/>
  <c r="D105" i="25"/>
  <c r="H104" i="25"/>
  <c r="F104" i="25"/>
  <c r="H103" i="25"/>
  <c r="F103" i="25"/>
  <c r="E102" i="25"/>
  <c r="D102" i="25"/>
  <c r="H101" i="25"/>
  <c r="F101" i="25"/>
  <c r="H100" i="25"/>
  <c r="F100" i="25"/>
  <c r="H99" i="25"/>
  <c r="F99" i="25"/>
  <c r="E98" i="25"/>
  <c r="D98" i="25"/>
  <c r="H97" i="25"/>
  <c r="F97" i="25"/>
  <c r="H96" i="25"/>
  <c r="F96" i="25"/>
  <c r="H95" i="25"/>
  <c r="F95" i="25"/>
  <c r="H94" i="25"/>
  <c r="F94" i="25"/>
  <c r="H93" i="25"/>
  <c r="F93" i="25"/>
  <c r="H92" i="25"/>
  <c r="F92" i="25"/>
  <c r="H91" i="25"/>
  <c r="F91" i="25"/>
  <c r="E90" i="25"/>
  <c r="D90" i="25"/>
  <c r="H89" i="25"/>
  <c r="F89" i="25"/>
  <c r="H88" i="25"/>
  <c r="F88" i="25"/>
  <c r="H87" i="25"/>
  <c r="F87" i="25"/>
  <c r="H86" i="25"/>
  <c r="F86" i="25"/>
  <c r="H85" i="25"/>
  <c r="F85" i="25"/>
  <c r="H84" i="25"/>
  <c r="F84" i="25"/>
  <c r="H83" i="25"/>
  <c r="F83" i="25"/>
  <c r="H82" i="25"/>
  <c r="F82" i="25"/>
  <c r="H81" i="25"/>
  <c r="F81" i="25"/>
  <c r="H80" i="25"/>
  <c r="F80" i="25"/>
  <c r="H79" i="25"/>
  <c r="F79" i="25"/>
  <c r="H78" i="25"/>
  <c r="F78" i="25"/>
  <c r="E77" i="25"/>
  <c r="D77" i="25"/>
  <c r="H75" i="25"/>
  <c r="F75" i="25"/>
  <c r="H74" i="25"/>
  <c r="F74" i="25"/>
  <c r="H73" i="25"/>
  <c r="F73" i="25"/>
  <c r="H72" i="25"/>
  <c r="F72" i="25"/>
  <c r="H71" i="25"/>
  <c r="F71" i="25"/>
  <c r="E70" i="25"/>
  <c r="D70" i="25"/>
  <c r="H69" i="25"/>
  <c r="F69" i="25"/>
  <c r="H68" i="25"/>
  <c r="F68" i="25"/>
  <c r="H67" i="25"/>
  <c r="F67" i="25"/>
  <c r="H66" i="25"/>
  <c r="F66" i="25"/>
  <c r="H65" i="25"/>
  <c r="F65" i="25"/>
  <c r="E64" i="25"/>
  <c r="D64" i="25"/>
  <c r="H63" i="25"/>
  <c r="F63" i="25"/>
  <c r="H62" i="25"/>
  <c r="F62" i="25"/>
  <c r="H61" i="25"/>
  <c r="F61" i="25"/>
  <c r="H60" i="25"/>
  <c r="F60" i="25"/>
  <c r="E59" i="25"/>
  <c r="D59" i="25"/>
  <c r="H24" i="25"/>
  <c r="F24" i="25"/>
  <c r="H23" i="25"/>
  <c r="F23" i="25"/>
  <c r="H22" i="25"/>
  <c r="F22" i="25"/>
  <c r="H21" i="25"/>
  <c r="F21" i="25"/>
  <c r="E20" i="25"/>
  <c r="D20" i="25"/>
  <c r="H58" i="25"/>
  <c r="F58" i="25"/>
  <c r="H57" i="25"/>
  <c r="F57" i="25"/>
  <c r="H56" i="25"/>
  <c r="F56" i="25"/>
  <c r="E55" i="25"/>
  <c r="D55" i="25"/>
  <c r="H54" i="25"/>
  <c r="F54" i="25"/>
  <c r="H53" i="25"/>
  <c r="F53" i="25"/>
  <c r="E52" i="25"/>
  <c r="D52" i="25"/>
  <c r="H51" i="25"/>
  <c r="F51" i="25"/>
  <c r="H50" i="25"/>
  <c r="F50" i="25"/>
  <c r="E49" i="25"/>
  <c r="D49" i="25"/>
  <c r="H48" i="25"/>
  <c r="F48" i="25"/>
  <c r="H47" i="25"/>
  <c r="F47" i="25"/>
  <c r="E46" i="25"/>
  <c r="D46" i="25"/>
  <c r="H45" i="25"/>
  <c r="F45" i="25"/>
  <c r="E44" i="25"/>
  <c r="D44" i="25"/>
  <c r="H43" i="25"/>
  <c r="F43" i="25"/>
  <c r="H42" i="25"/>
  <c r="F42" i="25"/>
  <c r="H41" i="25"/>
  <c r="F41" i="25"/>
  <c r="E40" i="25"/>
  <c r="D40" i="25"/>
  <c r="H39" i="25"/>
  <c r="F39" i="25"/>
  <c r="H38" i="25"/>
  <c r="F38" i="25"/>
  <c r="H37" i="25"/>
  <c r="F37" i="25"/>
  <c r="H36" i="25"/>
  <c r="F36" i="25"/>
  <c r="H35" i="25"/>
  <c r="F35" i="25"/>
  <c r="H34" i="25"/>
  <c r="F34" i="25"/>
  <c r="E33" i="25"/>
  <c r="D33" i="25"/>
  <c r="H32" i="25"/>
  <c r="F32" i="25"/>
  <c r="H31" i="25"/>
  <c r="F31" i="25"/>
  <c r="H30" i="25"/>
  <c r="F30" i="25"/>
  <c r="E29" i="25"/>
  <c r="D29" i="25"/>
  <c r="H28" i="25"/>
  <c r="F28" i="25"/>
  <c r="H27" i="25"/>
  <c r="F27" i="25"/>
  <c r="E26" i="25"/>
  <c r="D26" i="25"/>
  <c r="H19" i="25"/>
  <c r="F19" i="25"/>
  <c r="H18" i="25"/>
  <c r="F18" i="25"/>
  <c r="H17" i="25"/>
  <c r="F17" i="25"/>
  <c r="H16" i="25"/>
  <c r="F16" i="25"/>
  <c r="E15" i="25"/>
  <c r="E9" i="25" s="1"/>
  <c r="D15" i="25"/>
  <c r="D9" i="25" s="1"/>
  <c r="I7" i="25" s="1"/>
  <c r="H14" i="25"/>
  <c r="F14" i="25"/>
  <c r="H13" i="25"/>
  <c r="F13" i="25"/>
  <c r="H12" i="25"/>
  <c r="F12" i="25"/>
  <c r="H11" i="25"/>
  <c r="F11" i="25"/>
  <c r="H10" i="25"/>
  <c r="F10" i="25"/>
  <c r="A9" i="25"/>
  <c r="A10" i="25" s="1"/>
  <c r="A11" i="25" s="1"/>
  <c r="A12" i="25" s="1"/>
  <c r="A13" i="25" s="1"/>
  <c r="A14" i="25" s="1"/>
  <c r="A15" i="25" s="1"/>
  <c r="A16" i="25" s="1"/>
  <c r="A17" i="25" s="1"/>
  <c r="A18" i="25" s="1"/>
  <c r="A19" i="25" s="1"/>
  <c r="H44" i="25" l="1"/>
  <c r="H52" i="25"/>
  <c r="F59" i="25"/>
  <c r="F90" i="25"/>
  <c r="H109" i="25"/>
  <c r="H119" i="25"/>
  <c r="H134" i="25"/>
  <c r="F64" i="25"/>
  <c r="H98" i="25"/>
  <c r="H105" i="25"/>
  <c r="H20" i="25"/>
  <c r="H64" i="25"/>
  <c r="H129" i="25"/>
  <c r="H46" i="25"/>
  <c r="H55" i="25"/>
  <c r="H40" i="25"/>
  <c r="F134" i="25"/>
  <c r="F140" i="25"/>
  <c r="H29" i="25"/>
  <c r="F33" i="25"/>
  <c r="F98" i="25"/>
  <c r="F105" i="25"/>
  <c r="F129" i="25"/>
  <c r="H143" i="25"/>
  <c r="F15" i="25"/>
  <c r="F143" i="25"/>
  <c r="H15" i="25"/>
  <c r="F102" i="25"/>
  <c r="F40" i="25"/>
  <c r="F49" i="25"/>
  <c r="H59" i="25"/>
  <c r="F70" i="25"/>
  <c r="H33" i="25"/>
  <c r="F20" i="25"/>
  <c r="H70" i="25"/>
  <c r="F109" i="25"/>
  <c r="D133" i="25"/>
  <c r="D76" i="25"/>
  <c r="H9" i="25"/>
  <c r="F52" i="25"/>
  <c r="H49" i="25"/>
  <c r="H77" i="25"/>
  <c r="H102" i="25"/>
  <c r="F119" i="25"/>
  <c r="H26" i="25"/>
  <c r="F29" i="25"/>
  <c r="J7" i="25"/>
  <c r="I8" i="25"/>
  <c r="I6" i="25"/>
  <c r="I5" i="25"/>
  <c r="D25" i="25"/>
  <c r="E76" i="25"/>
  <c r="H90" i="25"/>
  <c r="H140" i="25"/>
  <c r="E133" i="25"/>
  <c r="E118" i="25" s="1"/>
  <c r="F44" i="25"/>
  <c r="F46" i="25"/>
  <c r="F9" i="25"/>
  <c r="F26" i="25"/>
  <c r="E25" i="25"/>
  <c r="F55" i="25"/>
  <c r="F77" i="25"/>
  <c r="H76" i="25" l="1"/>
  <c r="F76" i="25"/>
  <c r="F25" i="25"/>
  <c r="H25" i="25"/>
  <c r="F118" i="25"/>
  <c r="H118" i="25"/>
  <c r="K7" i="25"/>
  <c r="J8" i="25"/>
  <c r="K8" i="25" l="1"/>
  <c r="L7" i="25"/>
  <c r="M7" i="25" l="1"/>
  <c r="L8" i="25"/>
  <c r="N7" i="25" l="1"/>
  <c r="M8" i="25"/>
  <c r="O7" i="25" l="1"/>
  <c r="N8" i="25"/>
  <c r="O8" i="25" l="1"/>
  <c r="P7" i="25"/>
  <c r="P6" i="25" l="1"/>
  <c r="P5" i="25"/>
  <c r="Q7" i="25"/>
  <c r="P8" i="25"/>
  <c r="R7" i="25" l="1"/>
  <c r="Q8" i="25"/>
  <c r="S7" i="25" l="1"/>
  <c r="R8" i="25"/>
  <c r="T7" i="25" l="1"/>
  <c r="S8" i="25"/>
  <c r="T8" i="25" l="1"/>
  <c r="U7" i="25"/>
  <c r="U8" i="25" l="1"/>
  <c r="V7" i="25"/>
  <c r="W7" i="25" l="1"/>
  <c r="V8" i="25"/>
  <c r="W8" i="25" l="1"/>
  <c r="W5" i="25"/>
  <c r="X7" i="25"/>
  <c r="W6" i="25"/>
  <c r="Y7" i="25" l="1"/>
  <c r="X8" i="25"/>
  <c r="Z7" i="25" l="1"/>
  <c r="Y8" i="25"/>
  <c r="Z8" i="25" l="1"/>
  <c r="AA7" i="25"/>
  <c r="AA8" i="25" l="1"/>
  <c r="AB7" i="25"/>
  <c r="AC7" i="25" l="1"/>
  <c r="AB8" i="25"/>
  <c r="AD7" i="25" l="1"/>
  <c r="AC8" i="25"/>
  <c r="AE7" i="25" l="1"/>
  <c r="AD8" i="25"/>
  <c r="AD6" i="25"/>
  <c r="AD5" i="25"/>
  <c r="AE8" i="25" l="1"/>
  <c r="AF7" i="25"/>
  <c r="AG7" i="25" l="1"/>
  <c r="AF8" i="25"/>
  <c r="AH7" i="25" l="1"/>
  <c r="AG8" i="25"/>
  <c r="AH8" i="25" l="1"/>
  <c r="AI7" i="25"/>
  <c r="AI8" i="25" l="1"/>
  <c r="AJ7" i="25"/>
  <c r="AJ8" i="25" l="1"/>
  <c r="AK7" i="25"/>
  <c r="AK6" i="25" l="1"/>
  <c r="AL7" i="25"/>
  <c r="AK8" i="25"/>
  <c r="AK5" i="25"/>
  <c r="AM7" i="25" l="1"/>
  <c r="AL8" i="25"/>
  <c r="AM8" i="25" l="1"/>
  <c r="AN7" i="25"/>
  <c r="AO7" i="25" l="1"/>
  <c r="AN8" i="25"/>
  <c r="AP7" i="25" l="1"/>
  <c r="AO8" i="25"/>
  <c r="AQ7" i="25" l="1"/>
  <c r="AP8" i="25"/>
  <c r="AR7" i="25" l="1"/>
  <c r="AQ8" i="25"/>
  <c r="AR6" i="25" l="1"/>
  <c r="AR5" i="25"/>
  <c r="AS7" i="25"/>
  <c r="AR8" i="25"/>
  <c r="AT7" i="25" l="1"/>
  <c r="AS8" i="25"/>
  <c r="AU7" i="25" l="1"/>
  <c r="AT8" i="25"/>
  <c r="AU8" i="25" l="1"/>
  <c r="AV7" i="25"/>
  <c r="AW7" i="25" l="1"/>
  <c r="AV8" i="25"/>
  <c r="AX7" i="25" l="1"/>
  <c r="AW8" i="25"/>
  <c r="AX8" i="25" l="1"/>
  <c r="AY7" i="25"/>
  <c r="AY6" i="25" l="1"/>
  <c r="AY5" i="25"/>
  <c r="AY8" i="25"/>
  <c r="AZ7" i="25"/>
  <c r="BA7" i="25" l="1"/>
  <c r="AZ8" i="25"/>
  <c r="BB7" i="25" l="1"/>
  <c r="BA8" i="25"/>
  <c r="BC7" i="25" l="1"/>
  <c r="BB8" i="25"/>
  <c r="BC8" i="25" l="1"/>
  <c r="BD7" i="25"/>
  <c r="BE7" i="25" l="1"/>
  <c r="BD8" i="25"/>
  <c r="BF7" i="25" l="1"/>
  <c r="BE8" i="25"/>
  <c r="BG7" i="25" l="1"/>
  <c r="BF8" i="25"/>
  <c r="BF6" i="25"/>
  <c r="BF5" i="25"/>
  <c r="BH7" i="25" l="1"/>
  <c r="BG8" i="25"/>
  <c r="BH8" i="25" l="1"/>
  <c r="BI7" i="25"/>
  <c r="BI8" i="25" l="1"/>
  <c r="BJ7" i="25"/>
  <c r="BK7" i="25" l="1"/>
  <c r="BJ8" i="25"/>
  <c r="BK8" i="25" l="1"/>
  <c r="BL7" i="25"/>
  <c r="BL8" i="25" s="1"/>
  <c r="AE78" i="38" l="1"/>
  <c r="AF78" i="38" s="1"/>
  <c r="AG78" i="38" s="1"/>
  <c r="A20" i="25"/>
  <c r="A21" i="25" s="1"/>
  <c r="A22" i="25" s="1"/>
  <c r="A23" i="25" s="1"/>
  <c r="A24" i="25" s="1"/>
  <c r="A25" i="25" s="1"/>
  <c r="A26" i="25" s="1"/>
  <c r="A27" i="25" s="1"/>
  <c r="A28" i="25" s="1"/>
  <c r="A29" i="25" s="1"/>
  <c r="A30" i="25" s="1"/>
  <c r="A31" i="25" s="1"/>
  <c r="A32" i="25" s="1"/>
  <c r="A33" i="25" s="1"/>
  <c r="A34" i="25" s="1"/>
  <c r="A35" i="25" s="1"/>
  <c r="A36" i="25" s="1"/>
  <c r="A37" i="25" s="1"/>
  <c r="A38" i="25" s="1"/>
  <c r="A39" i="25" s="1"/>
  <c r="A40" i="25" s="1"/>
  <c r="A41" i="25" s="1"/>
  <c r="A42" i="25" s="1"/>
  <c r="A43" i="25" s="1"/>
  <c r="A44" i="25" s="1"/>
  <c r="A45" i="25" s="1"/>
  <c r="A46" i="25" s="1"/>
  <c r="A47" i="25" s="1"/>
  <c r="A48" i="25" s="1"/>
  <c r="A49" i="25" s="1"/>
  <c r="A50" i="25" s="1"/>
  <c r="A51" i="25" s="1"/>
  <c r="A52" i="25" s="1"/>
  <c r="A53" i="25" s="1"/>
  <c r="A54" i="25" s="1"/>
  <c r="A55" i="25" s="1"/>
  <c r="A56" i="25" s="1"/>
  <c r="A57" i="25" s="1"/>
  <c r="A58" i="25" s="1"/>
  <c r="A59" i="25" s="1"/>
  <c r="A60" i="25" s="1"/>
  <c r="A61" i="25" s="1"/>
  <c r="A62" i="25" s="1"/>
  <c r="A63" i="25" s="1"/>
  <c r="A64" i="25" s="1"/>
  <c r="A65" i="25" s="1"/>
  <c r="A66" i="25" s="1"/>
  <c r="A67" i="25" s="1"/>
  <c r="A68" i="25" s="1"/>
  <c r="A69" i="25" s="1"/>
  <c r="A70" i="25" s="1"/>
  <c r="A71" i="25" s="1"/>
  <c r="A72" i="25" s="1"/>
  <c r="A73" i="25" s="1"/>
  <c r="A74" i="25" s="1"/>
  <c r="A75" i="25" s="1"/>
  <c r="A76" i="25" s="1"/>
  <c r="A77" i="25" s="1"/>
  <c r="A78" i="25" s="1"/>
  <c r="A79" i="25" s="1"/>
  <c r="A80" i="25" s="1"/>
  <c r="A81" i="25" s="1"/>
  <c r="A82" i="25" s="1"/>
  <c r="A83" i="25" s="1"/>
  <c r="A84" i="25" s="1"/>
  <c r="A85" i="25" s="1"/>
  <c r="A86" i="25" s="1"/>
  <c r="A87" i="25" s="1"/>
  <c r="A88" i="25" s="1"/>
  <c r="A89" i="25" s="1"/>
  <c r="A90" i="25" s="1"/>
  <c r="A91" i="25" s="1"/>
  <c r="A92" i="25" s="1"/>
  <c r="A93" i="25" s="1"/>
  <c r="A94" i="25" s="1"/>
  <c r="A95" i="25" s="1"/>
  <c r="A96" i="25" s="1"/>
  <c r="A97" i="25" s="1"/>
  <c r="A98" i="25" s="1"/>
  <c r="A99" i="25" s="1"/>
  <c r="A100" i="25" s="1"/>
  <c r="A101" i="25" s="1"/>
  <c r="A102" i="25" s="1"/>
  <c r="A103" i="25" s="1"/>
  <c r="A104" i="25" s="1"/>
  <c r="A105" i="25" s="1"/>
  <c r="A106" i="25" s="1"/>
  <c r="A107" i="25" s="1"/>
  <c r="A108" i="25" s="1"/>
  <c r="A109" i="25" s="1"/>
  <c r="A110" i="25" s="1"/>
  <c r="A111" i="25" s="1"/>
  <c r="A112" i="25" s="1"/>
  <c r="A113" i="25" s="1"/>
  <c r="A114" i="25" s="1"/>
  <c r="A115" i="25" s="1"/>
  <c r="A116" i="25" s="1"/>
  <c r="A117" i="25" s="1"/>
  <c r="A118" i="25" s="1"/>
  <c r="A119" i="25" s="1"/>
  <c r="A120" i="25" s="1"/>
  <c r="A121" i="25" s="1"/>
  <c r="A122" i="25" s="1"/>
  <c r="A123" i="25" s="1"/>
  <c r="A124" i="25" s="1"/>
  <c r="A125" i="25" s="1"/>
  <c r="A126" i="25" s="1"/>
  <c r="A127" i="25" s="1"/>
  <c r="A128" i="25" s="1"/>
  <c r="A129" i="25" s="1"/>
  <c r="A130" i="25" s="1"/>
  <c r="A131" i="25" s="1"/>
  <c r="A132" i="25" s="1"/>
  <c r="A133" i="25" s="1"/>
  <c r="A134" i="25" s="1"/>
  <c r="A135" i="25" s="1"/>
  <c r="A136" i="25" s="1"/>
  <c r="A137" i="25" s="1"/>
  <c r="A138" i="25" s="1"/>
  <c r="A139" i="25" s="1"/>
  <c r="A140" i="25" s="1"/>
  <c r="A141" i="25" s="1"/>
  <c r="A142" i="25" s="1"/>
  <c r="A143" i="25" s="1"/>
  <c r="A144" i="25" s="1"/>
  <c r="A145" i="25" s="1"/>
</calcChain>
</file>

<file path=xl/comments1.xml><?xml version="1.0" encoding="utf-8"?>
<comments xmlns="http://schemas.openxmlformats.org/spreadsheetml/2006/main">
  <authors>
    <author>Vertex42</author>
  </authors>
  <commentList>
    <comment ref="A8" authorId="0" shapeId="0">
      <text>
        <r>
          <rPr>
            <b/>
            <sz val="9"/>
            <color indexed="81"/>
            <rFont val="Tahoma"/>
            <family val="2"/>
          </rPr>
          <t>MJ:
Work Breakdown Structure</t>
        </r>
        <r>
          <rPr>
            <sz val="9"/>
            <color indexed="81"/>
            <rFont val="Tahoma"/>
            <family val="2"/>
          </rPr>
          <t xml:space="preserve">
Level 1: 1, 2, 3, ...
Level 2: 1.1, 1.2, 1.3, ...
Level 3: 1.1.1, 1.1.2, 1.1.3, …
Refer to bottom for formula for each level</t>
        </r>
      </text>
    </comment>
    <comment ref="B8" authorId="0" shapeId="0">
      <text>
        <r>
          <rPr>
            <b/>
            <sz val="9"/>
            <color indexed="81"/>
            <rFont val="Tahoma"/>
            <family val="2"/>
          </rPr>
          <t>MJ:</t>
        </r>
        <r>
          <rPr>
            <sz val="9"/>
            <color indexed="81"/>
            <rFont val="Tahoma"/>
            <family val="2"/>
          </rPr>
          <t xml:space="preserve">
Enter the name of each task and sub-task. Use indents for sub-tasks.</t>
        </r>
      </text>
    </comment>
  </commentList>
</comments>
</file>

<file path=xl/comments2.xml><?xml version="1.0" encoding="utf-8"?>
<comments xmlns="http://schemas.openxmlformats.org/spreadsheetml/2006/main">
  <authors>
    <author>Ritu Bhari</author>
  </authors>
  <commentList>
    <comment ref="G7" authorId="0" shapeId="0">
      <text>
        <r>
          <rPr>
            <b/>
            <sz val="9"/>
            <color indexed="81"/>
            <rFont val="Tahoma"/>
            <family val="2"/>
          </rPr>
          <t>Ritu Bhari:</t>
        </r>
        <r>
          <rPr>
            <sz val="9"/>
            <color indexed="81"/>
            <rFont val="Tahoma"/>
            <family val="2"/>
          </rPr>
          <t xml:space="preserve">
Mic not working</t>
        </r>
      </text>
    </comment>
    <comment ref="G8" authorId="0" shapeId="0">
      <text>
        <r>
          <rPr>
            <b/>
            <sz val="9"/>
            <color indexed="81"/>
            <rFont val="Tahoma"/>
            <family val="2"/>
          </rPr>
          <t>Ritu Bhari:</t>
        </r>
        <r>
          <rPr>
            <sz val="9"/>
            <color indexed="81"/>
            <rFont val="Tahoma"/>
            <family val="2"/>
          </rPr>
          <t xml:space="preserve">
Mic not working</t>
        </r>
      </text>
    </comment>
    <comment ref="G18" authorId="0" shapeId="0">
      <text>
        <r>
          <rPr>
            <b/>
            <sz val="9"/>
            <color indexed="81"/>
            <rFont val="Tahoma"/>
            <family val="2"/>
          </rPr>
          <t>Ritu Bhari:</t>
        </r>
        <r>
          <rPr>
            <sz val="9"/>
            <color indexed="81"/>
            <rFont val="Tahoma"/>
            <family val="2"/>
          </rPr>
          <t xml:space="preserve">
Mic not working</t>
        </r>
      </text>
    </comment>
    <comment ref="G25" authorId="0" shapeId="0">
      <text>
        <r>
          <rPr>
            <b/>
            <sz val="9"/>
            <color indexed="81"/>
            <rFont val="Tahoma"/>
            <family val="2"/>
          </rPr>
          <t>Ritu Bhari:</t>
        </r>
        <r>
          <rPr>
            <sz val="9"/>
            <color indexed="81"/>
            <rFont val="Tahoma"/>
            <family val="2"/>
          </rPr>
          <t xml:space="preserve">
Mic not working</t>
        </r>
      </text>
    </comment>
  </commentList>
</comments>
</file>

<file path=xl/comments3.xml><?xml version="1.0" encoding="utf-8"?>
<comments xmlns="http://schemas.openxmlformats.org/spreadsheetml/2006/main">
  <authors>
    <author>Gulshan Kumar (Sr. Manager)</author>
    <author>Drew Nussbaum</author>
    <author>Manoj Jacob</author>
  </authors>
  <commentList>
    <comment ref="N3" authorId="0" shapeId="0">
      <text>
        <r>
          <rPr>
            <b/>
            <sz val="9"/>
            <color indexed="81"/>
            <rFont val="Tahoma"/>
            <family val="2"/>
          </rPr>
          <t>Gulshan Kumar (Sr. Manager): Thanksgiving day- Nov 26&amp;27 (Holiday)</t>
        </r>
        <r>
          <rPr>
            <sz val="9"/>
            <color indexed="81"/>
            <rFont val="Tahoma"/>
            <family val="2"/>
          </rPr>
          <t xml:space="preserve">
</t>
        </r>
      </text>
    </comment>
    <comment ref="R3" authorId="0" shapeId="0">
      <text>
        <r>
          <rPr>
            <b/>
            <sz val="9"/>
            <color indexed="81"/>
            <rFont val="Tahoma"/>
            <family val="2"/>
          </rPr>
          <t>Gulshan Kumar (Sr. Manager): Christmas (Dec 24 &amp;25 - Holiday)</t>
        </r>
        <r>
          <rPr>
            <sz val="9"/>
            <color indexed="81"/>
            <rFont val="Tahoma"/>
            <family val="2"/>
          </rPr>
          <t xml:space="preserve">
</t>
        </r>
      </text>
    </comment>
    <comment ref="A4" authorId="1" shapeId="0">
      <text>
        <r>
          <rPr>
            <b/>
            <sz val="9"/>
            <color indexed="81"/>
            <rFont val="Tahoma"/>
            <family val="2"/>
          </rPr>
          <t>Need to validate scope and develop solution</t>
        </r>
        <r>
          <rPr>
            <sz val="9"/>
            <color indexed="81"/>
            <rFont val="Tahoma"/>
            <family val="2"/>
          </rPr>
          <t xml:space="preserve">
</t>
        </r>
      </text>
    </comment>
    <comment ref="M32" authorId="2" shapeId="0">
      <text>
        <r>
          <rPr>
            <b/>
            <sz val="9"/>
            <color indexed="81"/>
            <rFont val="Tahoma"/>
            <family val="2"/>
          </rPr>
          <t>Manoj Jacob:</t>
        </r>
        <r>
          <rPr>
            <sz val="9"/>
            <color indexed="81"/>
            <rFont val="Tahoma"/>
            <family val="2"/>
          </rPr>
          <t xml:space="preserve">
Production from 11/18 for Census/iServices/MyUnum</t>
        </r>
      </text>
    </comment>
    <comment ref="M33" authorId="2" shapeId="0">
      <text>
        <r>
          <rPr>
            <b/>
            <sz val="9"/>
            <color indexed="81"/>
            <rFont val="Tahoma"/>
            <family val="2"/>
          </rPr>
          <t>Manoj Jacob:</t>
        </r>
        <r>
          <rPr>
            <sz val="9"/>
            <color indexed="81"/>
            <rFont val="Tahoma"/>
            <family val="2"/>
          </rPr>
          <t xml:space="preserve">
Production from 11/18 for Census/iServices/MyUnum</t>
        </r>
      </text>
    </comment>
    <comment ref="M34" authorId="2" shapeId="0">
      <text>
        <r>
          <rPr>
            <b/>
            <sz val="9"/>
            <color indexed="81"/>
            <rFont val="Tahoma"/>
            <family val="2"/>
          </rPr>
          <t>Manoj Jacob:</t>
        </r>
        <r>
          <rPr>
            <sz val="9"/>
            <color indexed="81"/>
            <rFont val="Tahoma"/>
            <family val="2"/>
          </rPr>
          <t xml:space="preserve">
Production from 11/18 for Census/iServices/MyUnum</t>
        </r>
      </text>
    </comment>
  </commentList>
</comments>
</file>

<file path=xl/comments4.xml><?xml version="1.0" encoding="utf-8"?>
<comments xmlns="http://schemas.openxmlformats.org/spreadsheetml/2006/main">
  <authors>
    <author>Manoj Jacob</author>
  </authors>
  <commentList>
    <comment ref="V30" authorId="0" shapeId="0">
      <text>
        <r>
          <rPr>
            <b/>
            <sz val="9"/>
            <color indexed="81"/>
            <rFont val="Tahoma"/>
            <family val="2"/>
          </rPr>
          <t>Manoj Jacob:</t>
        </r>
        <r>
          <rPr>
            <sz val="9"/>
            <color indexed="81"/>
            <rFont val="Tahoma"/>
            <family val="2"/>
          </rPr>
          <t xml:space="preserve">
Does not account for 2 x holidays for Thanksgiving</t>
        </r>
      </text>
    </comment>
    <comment ref="Z30" authorId="0" shapeId="0">
      <text>
        <r>
          <rPr>
            <b/>
            <sz val="9"/>
            <color indexed="81"/>
            <rFont val="Tahoma"/>
            <family val="2"/>
          </rPr>
          <t>Manoj Jacob:</t>
        </r>
        <r>
          <rPr>
            <sz val="9"/>
            <color indexed="81"/>
            <rFont val="Tahoma"/>
            <family val="2"/>
          </rPr>
          <t xml:space="preserve">
Does not account for 2 x holidays for Christmas</t>
        </r>
      </text>
    </comment>
    <comment ref="AA30" authorId="0" shapeId="0">
      <text>
        <r>
          <rPr>
            <b/>
            <sz val="9"/>
            <color indexed="81"/>
            <rFont val="Tahoma"/>
            <family val="2"/>
          </rPr>
          <t>Manoj Jacob:</t>
        </r>
        <r>
          <rPr>
            <sz val="9"/>
            <color indexed="81"/>
            <rFont val="Tahoma"/>
            <family val="2"/>
          </rPr>
          <t xml:space="preserve">
Does not account for 1 x holiday for New Year</t>
        </r>
      </text>
    </comment>
  </commentList>
</comments>
</file>

<file path=xl/sharedStrings.xml><?xml version="1.0" encoding="utf-8"?>
<sst xmlns="http://schemas.openxmlformats.org/spreadsheetml/2006/main" count="3576" uniqueCount="1483">
  <si>
    <t>Version</t>
  </si>
  <si>
    <t>Author</t>
  </si>
  <si>
    <t>Date</t>
  </si>
  <si>
    <t>Comments</t>
  </si>
  <si>
    <t>Status</t>
  </si>
  <si>
    <t>v1.0</t>
  </si>
  <si>
    <t>EXL</t>
  </si>
  <si>
    <t>Released</t>
  </si>
  <si>
    <t>V2.0</t>
  </si>
  <si>
    <t>Re-formatted the playbook</t>
  </si>
  <si>
    <t>Stage</t>
  </si>
  <si>
    <t>Progress Update Summary</t>
  </si>
  <si>
    <t xml:space="preserve"> Key Observations</t>
  </si>
  <si>
    <t>Action</t>
  </si>
  <si>
    <t>Learning</t>
  </si>
  <si>
    <t>Finding</t>
  </si>
  <si>
    <t>Decision</t>
  </si>
  <si>
    <t>Issue</t>
  </si>
  <si>
    <t>Recommendation</t>
  </si>
  <si>
    <t>Discussion</t>
  </si>
  <si>
    <t>Watch list</t>
  </si>
  <si>
    <t>Activity Log</t>
  </si>
  <si>
    <t>Open Action Items</t>
  </si>
  <si>
    <t>S.No</t>
  </si>
  <si>
    <t>Date Raised</t>
  </si>
  <si>
    <t>Phase</t>
  </si>
  <si>
    <t>Type</t>
  </si>
  <si>
    <t>Description</t>
  </si>
  <si>
    <t>Owner</t>
  </si>
  <si>
    <t>Target Closure Date</t>
  </si>
  <si>
    <t>Open</t>
  </si>
  <si>
    <t>Closed Action Items</t>
  </si>
  <si>
    <t>Closed</t>
  </si>
  <si>
    <t>Project Team</t>
  </si>
  <si>
    <t>*Names sorted in alphabetical order</t>
  </si>
  <si>
    <t>Risk and Mitigation</t>
  </si>
  <si>
    <t>Open Risk Items</t>
  </si>
  <si>
    <t>S.No.</t>
  </si>
  <si>
    <t>Category</t>
  </si>
  <si>
    <t>Date identified</t>
  </si>
  <si>
    <t>Risk Description</t>
  </si>
  <si>
    <t>Risk Owner</t>
  </si>
  <si>
    <t>Probability</t>
  </si>
  <si>
    <t>Impact</t>
  </si>
  <si>
    <t>Overall</t>
  </si>
  <si>
    <t>Target Resolution Date</t>
  </si>
  <si>
    <t>Mitigation Plan</t>
  </si>
  <si>
    <t>Process</t>
  </si>
  <si>
    <t>Technology</t>
  </si>
  <si>
    <t>Closed Risk Items</t>
  </si>
  <si>
    <t>Change Log</t>
  </si>
  <si>
    <t>Change Description</t>
  </si>
  <si>
    <t>Initiation Date</t>
  </si>
  <si>
    <t>Suggested By</t>
  </si>
  <si>
    <t>Approved By</t>
  </si>
  <si>
    <t>Incorporate in Legal/Contractual</t>
  </si>
  <si>
    <t>Transitions Timelines</t>
  </si>
  <si>
    <t>Agent Demographics</t>
  </si>
  <si>
    <t>Audit Comments</t>
  </si>
  <si>
    <t>ID Deletion Request</t>
  </si>
  <si>
    <t>S. No.</t>
  </si>
  <si>
    <t>EXL 
Emp ID</t>
  </si>
  <si>
    <t>Employee Name</t>
  </si>
  <si>
    <t>BGC 
Status</t>
  </si>
  <si>
    <t>Supervisor</t>
  </si>
  <si>
    <t>Final BGC report date</t>
  </si>
  <si>
    <t>Final BGC Status</t>
  </si>
  <si>
    <t>Remark</t>
  </si>
  <si>
    <t>Effective date of ID deletion</t>
  </si>
  <si>
    <t>Activity - Planned</t>
  </si>
  <si>
    <t>Activity - Accomplished</t>
  </si>
  <si>
    <t>Due Diligence - Progress Update</t>
  </si>
  <si>
    <t xml:space="preserve">Documentation Status </t>
  </si>
  <si>
    <t>Task Name</t>
  </si>
  <si>
    <t>SME Name</t>
  </si>
  <si>
    <t>Documentation Specialist</t>
  </si>
  <si>
    <t>SME session (Start Date)</t>
  </si>
  <si>
    <t>SME session (End Date)</t>
  </si>
  <si>
    <t>Process Map Status</t>
  </si>
  <si>
    <t>Changes Recommended Date</t>
  </si>
  <si>
    <t>SOP (Final Draft) Submission Date</t>
  </si>
  <si>
    <t>SOP Status</t>
  </si>
  <si>
    <t>Name</t>
  </si>
  <si>
    <t>VMWare</t>
  </si>
  <si>
    <t>Outlook</t>
  </si>
  <si>
    <t>Working</t>
  </si>
  <si>
    <t>Week #</t>
  </si>
  <si>
    <t>Related SOP</t>
  </si>
  <si>
    <t>Question</t>
  </si>
  <si>
    <t>Answer</t>
  </si>
  <si>
    <t xml:space="preserve">Day </t>
  </si>
  <si>
    <t>Knowledge Transfer - Planned</t>
  </si>
  <si>
    <t>Knowledge Transfer - Actual</t>
  </si>
  <si>
    <t>Comments/Exceptions</t>
  </si>
  <si>
    <t>Work stream</t>
  </si>
  <si>
    <r>
      <t xml:space="preserve">SOP (Draft 1) Submission Date
</t>
    </r>
    <r>
      <rPr>
        <b/>
        <i/>
        <sz val="12"/>
        <color theme="0"/>
        <rFont val="Arial"/>
        <family val="2"/>
      </rPr>
      <t>* Projected Date</t>
    </r>
  </si>
  <si>
    <t xml:space="preserve">Process Updates Log  </t>
  </si>
  <si>
    <t>Activity</t>
  </si>
  <si>
    <t>Process Update</t>
  </si>
  <si>
    <t>Update Received From</t>
  </si>
  <si>
    <t>Date 
(Process update received)</t>
  </si>
  <si>
    <t>Date 
(Process update effective from)</t>
  </si>
  <si>
    <t>Current Status 
(Active / Inactive)</t>
  </si>
  <si>
    <t>SOP Update required
Y/N</t>
  </si>
  <si>
    <t>Facilitate and ensure QA Certification of TTT resources</t>
  </si>
  <si>
    <t xml:space="preserve">Project Start Date </t>
  </si>
  <si>
    <t xml:space="preserve">Display Week </t>
  </si>
  <si>
    <t xml:space="preserve">Project Lead </t>
  </si>
  <si>
    <t>WBS</t>
  </si>
  <si>
    <t>TASK</t>
  </si>
  <si>
    <t>RESPONSIBILITY</t>
  </si>
  <si>
    <t>START</t>
  </si>
  <si>
    <t>END</t>
  </si>
  <si>
    <t>DURATION
(IN DAYS)</t>
  </si>
  <si>
    <t>DURATION
(WORK DAYS)</t>
  </si>
  <si>
    <t xml:space="preserve">Workshops &amp; Due Diligence Planning </t>
  </si>
  <si>
    <t>Transitions, Operations</t>
  </si>
  <si>
    <t>Creation of project team</t>
  </si>
  <si>
    <t>Due Diligence Planning</t>
  </si>
  <si>
    <t>Create Due Diligence agenda and share with Onshore   Operations SPOC</t>
  </si>
  <si>
    <t>Transitions</t>
  </si>
  <si>
    <t>Discuss agenda and agree on dates</t>
  </si>
  <si>
    <t>Process Overview with SMEs</t>
  </si>
  <si>
    <t>Validate scope against PDQ and Pre DD sessions</t>
  </si>
  <si>
    <t>Conduct detailed process understanding sessions with SMEs</t>
  </si>
  <si>
    <t>Process Documentation - SIPOC and Process Maps</t>
  </si>
  <si>
    <t>Transitions (Documentation)</t>
  </si>
  <si>
    <t>Create SIPOC at Product and Queue level and seek approval</t>
  </si>
  <si>
    <t>Prepare SOPs at product level and seek approval</t>
  </si>
  <si>
    <t xml:space="preserve">Prepare detailed L3 Swim Lane process maps </t>
  </si>
  <si>
    <t>Quality Management - Understand As Is Process</t>
  </si>
  <si>
    <t>Transitions, Quality, Operations</t>
  </si>
  <si>
    <t>Seek historical SLA performance data</t>
  </si>
  <si>
    <t>Understand As Is Quality mechanism</t>
  </si>
  <si>
    <t>Discuss AS IS performance SLA's with Onshore   Operations Process Owner</t>
  </si>
  <si>
    <t>Understand existing Quality Management</t>
  </si>
  <si>
    <t xml:space="preserve">Understand existing System capabilities </t>
  </si>
  <si>
    <t>Understand As Is Queue Management and Workflow</t>
  </si>
  <si>
    <t>Discuss AS IS Methodology</t>
  </si>
  <si>
    <t>Understand Governance and Process Controls</t>
  </si>
  <si>
    <t>Discuss TO BE Methodology and next steps</t>
  </si>
  <si>
    <t>Skill set assessment</t>
  </si>
  <si>
    <t>Validate JD and Skillset for the process</t>
  </si>
  <si>
    <t>As Is Reporting requirements</t>
  </si>
  <si>
    <t>Understand As Is Reporting</t>
  </si>
  <si>
    <t xml:space="preserve">Discuss To Be Reporting </t>
  </si>
  <si>
    <t>Understanding Technology Requirements</t>
  </si>
  <si>
    <t>Understand application availability and planned outages</t>
  </si>
  <si>
    <t>Onshore Operations Id creation and deletion process</t>
  </si>
  <si>
    <t>Prepare onshore training plan - EXL Trainers</t>
  </si>
  <si>
    <t>Prepare onshore detailed training agenda</t>
  </si>
  <si>
    <t>Facilitate preparation of assessments for onshore TTT SMEs</t>
  </si>
  <si>
    <t>Quality Management - Propose To Be Process</t>
  </si>
  <si>
    <t>Share SLA document - calculation and operational definition with Onshore Operations</t>
  </si>
  <si>
    <t>Transitions, Operations, Acct. Mgmt</t>
  </si>
  <si>
    <t>Create Draft SOW basis inputs from Onshore Operations</t>
  </si>
  <si>
    <t>Get draft SOW validated by Internal Stakeholders - Legal, Tax, Pricing and Operations</t>
  </si>
  <si>
    <t>Post internal validation, share draft SOW with Onshore  Operations project and governance for their inputs and validation</t>
  </si>
  <si>
    <t>Host a meeting between Onshore Operations and EXL to discuss changes and seek confirmation</t>
  </si>
  <si>
    <t xml:space="preserve">Finalize contract </t>
  </si>
  <si>
    <t>Communication plan &amp; Escalation Matrix</t>
  </si>
  <si>
    <t>Define Communication and Escalation Plan</t>
  </si>
  <si>
    <t>Seek approval from Internal Stakeholders</t>
  </si>
  <si>
    <t xml:space="preserve">Finalize the plan </t>
  </si>
  <si>
    <t xml:space="preserve">DD Report out </t>
  </si>
  <si>
    <t>TTT Go/No-Go</t>
  </si>
  <si>
    <t>Remote TTT Preparation - Critical Path Activities</t>
  </si>
  <si>
    <t>Account Manager</t>
  </si>
  <si>
    <t>IT Enablement - Hardware (WFH) - for TTT SMEs</t>
  </si>
  <si>
    <t>Finalize collaboration tool for training</t>
  </si>
  <si>
    <t xml:space="preserve">Mechanism: ongoing system and application troubleshooting </t>
  </si>
  <si>
    <t>Finalize Training Agenda considering Work from Home 
  Training</t>
  </si>
  <si>
    <t>Process of updating Documentation and SOPs</t>
  </si>
  <si>
    <t>Daily status update calls / Weekly governance meeting</t>
  </si>
  <si>
    <t>Create query tracker and process update format</t>
  </si>
  <si>
    <t>TTT and Certification</t>
  </si>
  <si>
    <t>TTT training and nesting completion</t>
  </si>
  <si>
    <t>Written Assessments</t>
  </si>
  <si>
    <t>Practical Assessments</t>
  </si>
  <si>
    <t>PMO Deliverables</t>
  </si>
  <si>
    <t>Detail Ramp Plan with stepwise Quality and Productivity targets</t>
  </si>
  <si>
    <t>Review and Sign off on the proposed ramp plan</t>
  </si>
  <si>
    <t>Prepare detailed FMEA</t>
  </si>
  <si>
    <t>Transitions, Quality</t>
  </si>
  <si>
    <t>Queue Management and Workflow</t>
  </si>
  <si>
    <t>Prepare SOP on TO BE Workflow Management and seek approval</t>
  </si>
  <si>
    <t>Quality</t>
  </si>
  <si>
    <t>Technology Implementation Plan</t>
  </si>
  <si>
    <t>Transitions, Technology</t>
  </si>
  <si>
    <t>Evaluate bandwidth requirements of 100 kbps per workstation</t>
  </si>
  <si>
    <t>Bandwidth Procurement</t>
  </si>
  <si>
    <t>Finalize number of users/seats and system requirements</t>
  </si>
  <si>
    <t>Confirm list of all applications required for offshore operations</t>
  </si>
  <si>
    <t>Confirmation on location of ALL applications - VDI Pool specifications</t>
  </si>
  <si>
    <t>Asset procurement</t>
  </si>
  <si>
    <t>Offshore KT planning</t>
  </si>
  <si>
    <t>Finalize pre-process training curriculum for offshore batches</t>
  </si>
  <si>
    <t>Raise SRF for offshore KT resources</t>
  </si>
  <si>
    <t>Hiring and Seeding</t>
  </si>
  <si>
    <t>Place request for IDs with Onshore Operations</t>
  </si>
  <si>
    <t>BGC Completion for Offshore KT resources</t>
  </si>
  <si>
    <t>Pre Process Training</t>
  </si>
  <si>
    <t>Written Assessments of the entire class</t>
  </si>
  <si>
    <t xml:space="preserve">Discuss action plan for Process Training failures, if any </t>
  </si>
  <si>
    <t>Daily Team Huddles with Onshore SMEs - Q&amp;A sessions post lunch</t>
  </si>
  <si>
    <t>One-on-One:  Remote session with the team members</t>
  </si>
  <si>
    <t>Weekly Calibration Sessions - Feedback &amp; Rebuttals</t>
  </si>
  <si>
    <t>Confirm Onshore SME availability for Instant Query Resolution through Teams</t>
  </si>
  <si>
    <t xml:space="preserve">Mid Ramp Performance Checkpoint </t>
  </si>
  <si>
    <t xml:space="preserve">Quality Management </t>
  </si>
  <si>
    <t>Prepare SOP for Quality Management and seek approval</t>
  </si>
  <si>
    <t>QA Identification from Offshore KT Team</t>
  </si>
  <si>
    <t xml:space="preserve">Handover to Operations </t>
  </si>
  <si>
    <t>Complete Handover checklist (internal to EXL)</t>
  </si>
  <si>
    <t>Complete Handover meeting with Operations (internal to EXL)</t>
  </si>
  <si>
    <t>Work Breakdown Structure formula</t>
  </si>
  <si>
    <t>Level 1</t>
  </si>
  <si>
    <t>Level 2</t>
  </si>
  <si>
    <t>Level 3</t>
  </si>
  <si>
    <t>Work type</t>
  </si>
  <si>
    <t>Grand Total</t>
  </si>
  <si>
    <t>Process
DOJ</t>
  </si>
  <si>
    <t>Solution Design - Workshop 1</t>
  </si>
  <si>
    <t>Solution Design presentation - Review 1 (Ops.)</t>
  </si>
  <si>
    <t>Solution Design presentation - Review 2 (Engagement Manager)</t>
  </si>
  <si>
    <t>Solution Design - Final presentation to be shared with client</t>
  </si>
  <si>
    <t>Get Unum IDs created for DD and Documentation Team members</t>
  </si>
  <si>
    <t xml:space="preserve">UAT of Unum applications and Hardware testing </t>
  </si>
  <si>
    <t>Conduct Due Diligence</t>
  </si>
  <si>
    <t>Propose Qualtrics / QMS implementation for offshore operations</t>
  </si>
  <si>
    <t>Remote TTT &amp; Nesting</t>
  </si>
  <si>
    <t>Access to UNUM applications and VDI</t>
  </si>
  <si>
    <t>Schedule Training Sessions with Unum SMEs</t>
  </si>
  <si>
    <t>SOP signoff</t>
  </si>
  <si>
    <t>Finalize To-Be workflow for EXL team</t>
  </si>
  <si>
    <t>UAT Testing - For TTT SMEs</t>
  </si>
  <si>
    <t>UAT Testing - For Process Training Resources</t>
  </si>
  <si>
    <t>Involve Training team and align trainer for Pre-process training</t>
  </si>
  <si>
    <t xml:space="preserve">Prepare detailed offshore KT agenda </t>
  </si>
  <si>
    <t>Execution of Offshore Process Training and Nesting</t>
  </si>
  <si>
    <t>Ramp</t>
  </si>
  <si>
    <t>Ramp-up</t>
  </si>
  <si>
    <t>Salesforce</t>
  </si>
  <si>
    <t>Unum</t>
  </si>
  <si>
    <t>DD/TTT/Doc</t>
  </si>
  <si>
    <t>KT</t>
  </si>
  <si>
    <t>DD</t>
  </si>
  <si>
    <t>All</t>
  </si>
  <si>
    <t>High</t>
  </si>
  <si>
    <t>Medium</t>
  </si>
  <si>
    <t>Low</t>
  </si>
  <si>
    <t>Unum ID Request Date</t>
  </si>
  <si>
    <t>Unum ID Status</t>
  </si>
  <si>
    <t>Data</t>
  </si>
  <si>
    <t>Workshop</t>
  </si>
  <si>
    <t>Not Started</t>
  </si>
  <si>
    <t>In Progress - On Track</t>
  </si>
  <si>
    <t>In Progress - Delayed</t>
  </si>
  <si>
    <t>In Progress - At Risk</t>
  </si>
  <si>
    <t>On Hold</t>
  </si>
  <si>
    <t>Hiring/Skillset</t>
  </si>
  <si>
    <t>Risk</t>
  </si>
  <si>
    <t xml:space="preserve">Status </t>
  </si>
  <si>
    <t>Associate wise</t>
  </si>
  <si>
    <t>Contract &amp; Pricing</t>
  </si>
  <si>
    <t>No</t>
  </si>
  <si>
    <t>Confirmation pending - Lockdown restrictions</t>
  </si>
  <si>
    <t>Governance</t>
  </si>
  <si>
    <t>Procured but Delivery not initiated</t>
  </si>
  <si>
    <t>Pre-Process</t>
  </si>
  <si>
    <t>In Progress</t>
  </si>
  <si>
    <t>Facilities</t>
  </si>
  <si>
    <t>Doc</t>
  </si>
  <si>
    <t>Delayed</t>
  </si>
  <si>
    <t>Training</t>
  </si>
  <si>
    <t>At Risk</t>
  </si>
  <si>
    <t>Steady State</t>
  </si>
  <si>
    <t>Not working</t>
  </si>
  <si>
    <t>Compliance - EXL ISG</t>
  </si>
  <si>
    <t>Others</t>
  </si>
  <si>
    <t>MOM</t>
  </si>
  <si>
    <t>To be checked</t>
  </si>
  <si>
    <t>Agenda</t>
  </si>
  <si>
    <t>Pre-Due Diligence</t>
  </si>
  <si>
    <t>N/A</t>
  </si>
  <si>
    <t>Critical Activities - Due Diligence / Documentation / TTT</t>
  </si>
  <si>
    <t>Data analysis of  existing CTQs/ KPIs / To Be metrics</t>
  </si>
  <si>
    <t>Contract creation - Offshore KT, Ramp and BAU</t>
  </si>
  <si>
    <t>Internal ops. Review of DD report</t>
  </si>
  <si>
    <t>Internal Engagement Manager Review of DD report</t>
  </si>
  <si>
    <t>External (Drew) -  Review of DD report</t>
  </si>
  <si>
    <t>Final DD report out</t>
  </si>
  <si>
    <t>Finalize revised project timelines (If applicable)</t>
  </si>
  <si>
    <t>Share revised contract including commercials (If applicable)</t>
  </si>
  <si>
    <t>Review Governance plan on lockdown restrictions</t>
  </si>
  <si>
    <t>Preliminary Teach back sessions with Unum SMEs</t>
  </si>
  <si>
    <t>Session on Virtual training best practices, Do's and Don'ts (EXL Internal)</t>
  </si>
  <si>
    <t>Transitions, Training Team</t>
  </si>
  <si>
    <t>Offshore Training,  Nesting</t>
  </si>
  <si>
    <t>Day 1</t>
  </si>
  <si>
    <t>Day 2</t>
  </si>
  <si>
    <t>Day 3</t>
  </si>
  <si>
    <t>Day 4</t>
  </si>
  <si>
    <t>Day 5</t>
  </si>
  <si>
    <t>Census Manipulation</t>
  </si>
  <si>
    <t>Access Status - DD / Doc / TTT (SMEs)</t>
  </si>
  <si>
    <t>MS Teams</t>
  </si>
  <si>
    <t>Application Not Available</t>
  </si>
  <si>
    <t>Not Working</t>
  </si>
  <si>
    <t>SOP Update required? Yes / No</t>
  </si>
  <si>
    <t>Contract creation - DD, Documentation and TTT</t>
  </si>
  <si>
    <t>S.No:</t>
  </si>
  <si>
    <t>User Name</t>
  </si>
  <si>
    <t>Sharepoint</t>
  </si>
  <si>
    <t>Not Required</t>
  </si>
  <si>
    <t>Definitions</t>
  </si>
  <si>
    <t>Application not installed</t>
  </si>
  <si>
    <t>Application installed, working</t>
  </si>
  <si>
    <t>Application installed, not working</t>
  </si>
  <si>
    <t>Application not required</t>
  </si>
  <si>
    <t>Seeks inputs from Onshore  Operations Team</t>
  </si>
  <si>
    <t>Pre Work CBTs</t>
  </si>
  <si>
    <t>Offshore KT, Nesting  and Certification</t>
  </si>
  <si>
    <t>Establish training success criteria and seek approval</t>
  </si>
  <si>
    <t>Initial Case Set up</t>
  </si>
  <si>
    <t>Quality Management - QA Certification</t>
  </si>
  <si>
    <t>Discuss next steps for QMS deployment</t>
  </si>
  <si>
    <t>Share Trainer Certification criteria on QA</t>
  </si>
  <si>
    <t>Review QA Calibration mechanism with Unum Quality team</t>
  </si>
  <si>
    <t>Process Learnings</t>
  </si>
  <si>
    <t>Received From</t>
  </si>
  <si>
    <t>Received Date</t>
  </si>
  <si>
    <t>Current Status 
(Active / Closed)</t>
  </si>
  <si>
    <t xml:space="preserve">Initial Case Setup </t>
  </si>
  <si>
    <t xml:space="preserve">FES Coding </t>
  </si>
  <si>
    <t>iServices registration</t>
  </si>
  <si>
    <t>MyUnum registration</t>
  </si>
  <si>
    <t>Dental Takeover Coding</t>
  </si>
  <si>
    <t>Scanning Docs</t>
  </si>
  <si>
    <t>Bill Pay Confirmation</t>
  </si>
  <si>
    <t>Update shared with all the associates</t>
  </si>
  <si>
    <t>Access Status - KT</t>
  </si>
  <si>
    <t>Critical Activities - Offshore Knowledge Transfer</t>
  </si>
  <si>
    <t>Week Beginning</t>
  </si>
  <si>
    <t>Nesting</t>
  </si>
  <si>
    <t>Please do not change any values in cells below</t>
  </si>
  <si>
    <t>FTEs</t>
  </si>
  <si>
    <t>Calculation of Productivity/ audit sample size/Capacity requirements of auditors</t>
  </si>
  <si>
    <t>Initial Case Setup</t>
  </si>
  <si>
    <t>FES Coding</t>
  </si>
  <si>
    <t>Bill payment confirmation</t>
  </si>
  <si>
    <t>Total Production hours-@7.14 hrs. daily/associate</t>
  </si>
  <si>
    <t>Volume Mix (Weighted proportion of volume &amp; AHT)</t>
  </si>
  <si>
    <t>Task</t>
  </si>
  <si>
    <t>Audit Mix</t>
  </si>
  <si>
    <t>Audit Ratio</t>
  </si>
  <si>
    <t>Processing AHT (In Minutes)</t>
  </si>
  <si>
    <t>Audit AHT @200% of processing AHT</t>
  </si>
  <si>
    <t>AHT ratio</t>
  </si>
  <si>
    <t>Confidence level</t>
  </si>
  <si>
    <t>Value</t>
  </si>
  <si>
    <t>Monthly Volume Mix (Projection given by client)</t>
  </si>
  <si>
    <t>Weighted volume &amp; AHT</t>
  </si>
  <si>
    <t>Weighted Volume &amp;AHT  Ratio</t>
  </si>
  <si>
    <t>Expected production</t>
  </si>
  <si>
    <t>Weekly Production-Initial Case Setup</t>
  </si>
  <si>
    <t>Weekly Production-Census Manipulation</t>
  </si>
  <si>
    <t>Weekly Production-FES Coding</t>
  </si>
  <si>
    <t>Weekly Production-iServices registration</t>
  </si>
  <si>
    <t>Weekly Production-MyUnum registration</t>
  </si>
  <si>
    <t>Weekly Production-Scanning Docs</t>
  </si>
  <si>
    <t>Weekly Production-Bill payment confirmation</t>
  </si>
  <si>
    <t>Weekly Production-Dental Takeover Coding</t>
  </si>
  <si>
    <t>Weekly production of all task</t>
  </si>
  <si>
    <t>Confidence Interval (+/-5%)- Fixed</t>
  </si>
  <si>
    <t>Confidence level @95%- Fixed</t>
  </si>
  <si>
    <t>Maximum Expected Error Rate</t>
  </si>
  <si>
    <t>Statistical sample size (For audit)</t>
  </si>
  <si>
    <t>Team Accuracy - Expectation</t>
  </si>
  <si>
    <t>None</t>
  </si>
  <si>
    <t>Task wise sample size</t>
  </si>
  <si>
    <t>Average Handling time (For audit- In Minutes)</t>
  </si>
  <si>
    <t>QCA Capacity required (For audit)</t>
  </si>
  <si>
    <t>Total QCA Capacity required (For audit)</t>
  </si>
  <si>
    <t>EXL QCA availability (In Hours)</t>
  </si>
  <si>
    <t>EXL QCA availability (In FTEs)</t>
  </si>
  <si>
    <t>Onshore QCA requirements (In FTEs)</t>
  </si>
  <si>
    <t>Gain Points</t>
  </si>
  <si>
    <t>Total Points</t>
  </si>
  <si>
    <t>Accuracy</t>
  </si>
  <si>
    <t>Task ID</t>
  </si>
  <si>
    <t>Assessment Status - TTT SMEs</t>
  </si>
  <si>
    <t>Training Update - TTT</t>
  </si>
  <si>
    <t>Launch Unum - FAQs (KT)</t>
  </si>
  <si>
    <t>Launch Unum - FAQs (TTT)</t>
  </si>
  <si>
    <t>Final Teach back Sessions</t>
  </si>
  <si>
    <t>Written Assessment Status</t>
  </si>
  <si>
    <t>Question / Exception</t>
  </si>
  <si>
    <t>BAU</t>
  </si>
  <si>
    <t>Wk1</t>
  </si>
  <si>
    <t>Wk2</t>
  </si>
  <si>
    <t>Wk3</t>
  </si>
  <si>
    <t>Wk4</t>
  </si>
  <si>
    <t>Wk5</t>
  </si>
  <si>
    <t>Wk6</t>
  </si>
  <si>
    <t>Wk7</t>
  </si>
  <si>
    <t>iServices registrationn</t>
  </si>
  <si>
    <t>MyUnum Registration</t>
  </si>
  <si>
    <t>Bill pay confimrtion</t>
  </si>
  <si>
    <t>Dental takeover coding.</t>
  </si>
  <si>
    <t>Incoming Tier SBT</t>
  </si>
  <si>
    <t>Incoming Tier 1</t>
  </si>
  <si>
    <t>Incoming Tier 2 W/O RE</t>
  </si>
  <si>
    <t>Incoming DV</t>
  </si>
  <si>
    <t>Incoming</t>
  </si>
  <si>
    <t>Total</t>
  </si>
  <si>
    <t>Ramp Projected</t>
  </si>
  <si>
    <t>Per 18 Assc. each week</t>
  </si>
  <si>
    <t>Per 18 assc each day</t>
  </si>
  <si>
    <t>Average time per work activity (min) - 18 Assc</t>
  </si>
  <si>
    <t>Backlog(Assumes no Backlog at BAU)</t>
  </si>
  <si>
    <t>Increased Capacity Backlog(Assumes no Backlog at BAU)</t>
  </si>
  <si>
    <t>Updated AHT Backlog (30 per day)</t>
  </si>
  <si>
    <t>13 Associates</t>
  </si>
  <si>
    <t>Per 13 Assc. Each week</t>
  </si>
  <si>
    <t>Per 13 Assc. Each day</t>
  </si>
  <si>
    <t>Average time per work activity (min) - 13 Assc</t>
  </si>
  <si>
    <t>Normal Capacity (18 per day)</t>
  </si>
  <si>
    <t>Assumes no backlog at BAU</t>
  </si>
  <si>
    <t>Increased Capacity (22 per day)</t>
  </si>
  <si>
    <t>Updated Capacity (30 per day)</t>
  </si>
  <si>
    <t>AHT Minutes</t>
  </si>
  <si>
    <t>Task Count x AHT Minutes</t>
  </si>
  <si>
    <t>EXL AHT</t>
  </si>
  <si>
    <t>Total Projected Time During Ramp</t>
  </si>
  <si>
    <t>RAMP</t>
  </si>
  <si>
    <t>Minutes divided by Week/Day</t>
  </si>
  <si>
    <t>Minutes/Week 13 Assc.</t>
  </si>
  <si>
    <t>Minutes/Day 13 associate</t>
  </si>
  <si>
    <t>Hours/Day</t>
  </si>
  <si>
    <t>Weeks #</t>
  </si>
  <si>
    <t>Average Handling time (For processing- In Minutes)</t>
  </si>
  <si>
    <t>Training Update - KT / Nesting / Ramp</t>
  </si>
  <si>
    <t>Broker License Expired</t>
  </si>
  <si>
    <t>Incorrect Information for BOR</t>
  </si>
  <si>
    <t>License and appointment status missing</t>
  </si>
  <si>
    <t>License Expired</t>
  </si>
  <si>
    <t>License Terminated</t>
  </si>
  <si>
    <t>Missing Signing Broker Information</t>
  </si>
  <si>
    <t>Signing Broker and BOR same</t>
  </si>
  <si>
    <t>ID Deletion / Transfer Notification date</t>
  </si>
  <si>
    <t>Wk. 11/16</t>
  </si>
  <si>
    <t>W1</t>
  </si>
  <si>
    <t>W2</t>
  </si>
  <si>
    <t>W3</t>
  </si>
  <si>
    <t>Weekly sample
per person</t>
  </si>
  <si>
    <t>Overall team sample</t>
  </si>
  <si>
    <t>Sample %</t>
  </si>
  <si>
    <t>Categories</t>
  </si>
  <si>
    <t>Missing appointment of BOR</t>
  </si>
  <si>
    <t>Missing appointment of signing broker</t>
  </si>
  <si>
    <t>Missing BOR Information</t>
  </si>
  <si>
    <t>Missing information of state</t>
  </si>
  <si>
    <t xml:space="preserve">Launch Unum Phase II - Progress Report </t>
  </si>
  <si>
    <t>Ritu Bhari</t>
  </si>
  <si>
    <t>CBT</t>
  </si>
  <si>
    <t>Launch Unum Phase II - FAQs (SMEs Queries / Knowledge Gap)</t>
  </si>
  <si>
    <t>Activities and Timelines</t>
  </si>
  <si>
    <t>Jan ’21</t>
  </si>
  <si>
    <t>Feb ’21</t>
  </si>
  <si>
    <t>Mar ’21</t>
  </si>
  <si>
    <t>Apr ’21</t>
  </si>
  <si>
    <t>May ’21</t>
  </si>
  <si>
    <t>Jun ‘21</t>
  </si>
  <si>
    <t>Jul ‘21</t>
  </si>
  <si>
    <t>Aug ‘21</t>
  </si>
  <si>
    <t>Sep ‘21</t>
  </si>
  <si>
    <t>Oct ‘21</t>
  </si>
  <si>
    <t>Nov ‘21</t>
  </si>
  <si>
    <t>Pre-KT</t>
  </si>
  <si>
    <t>PDQ Submission</t>
  </si>
  <si>
    <t>Solution Design</t>
  </si>
  <si>
    <t>Contract for DD and TTTrainer</t>
  </si>
  <si>
    <t>Due Diligence</t>
  </si>
  <si>
    <t> 1</t>
  </si>
  <si>
    <t>2 </t>
  </si>
  <si>
    <t>Documentation</t>
  </si>
  <si>
    <t> 4</t>
  </si>
  <si>
    <t>KT - Training and Ramp</t>
  </si>
  <si>
    <t>Contract for TT-Team and Steady State</t>
  </si>
  <si>
    <t>3 </t>
  </si>
  <si>
    <t>Technology Readiness</t>
  </si>
  <si>
    <t>Offshore TT-Trainer</t>
  </si>
  <si>
    <t> 5</t>
  </si>
  <si>
    <t>Offshore TT-Team</t>
  </si>
  <si>
    <t>Program Activities</t>
  </si>
  <si>
    <t>Hiring, BGC &amp; Onboarding</t>
  </si>
  <si>
    <t>Date of Joining</t>
  </si>
  <si>
    <t>Pre-Process Training</t>
  </si>
  <si>
    <t>Process Training</t>
  </si>
  <si>
    <t>Certification (Trainer and QCA)</t>
  </si>
  <si>
    <t>Ramp/Parallel Run</t>
  </si>
  <si>
    <t>Share the names of the resources who would require system/application access during Due Diligence and Documentation Workshop</t>
  </si>
  <si>
    <t>Ritu</t>
  </si>
  <si>
    <t>Share outline for Group Life &amp; Voluntary Benefits Module with Kathryn</t>
  </si>
  <si>
    <t>Share the draft contract for DD, Documentation and TT-Trainer with Unum</t>
  </si>
  <si>
    <t>Bimal/Saurabh</t>
  </si>
  <si>
    <t>Share a recommendation on the FTE numbers and possible staffing approach with Unum</t>
  </si>
  <si>
    <t>Close the Commercials with Unum</t>
  </si>
  <si>
    <t xml:space="preserve">Prepare and share the Due Diligence and Documentation Workshop Agenda </t>
  </si>
  <si>
    <t>Ritu/Parrish</t>
  </si>
  <si>
    <t>Schedule meetings for Due Diligence and Documentation workshop</t>
  </si>
  <si>
    <t>Revert to EXL with the preferred approach and FTE number</t>
  </si>
  <si>
    <t>Ray/Drew</t>
  </si>
  <si>
    <t>Solutioning</t>
  </si>
  <si>
    <r>
      <rPr>
        <strike/>
        <sz val="10"/>
        <color theme="1"/>
        <rFont val="Arial"/>
        <family val="2"/>
      </rPr>
      <t>2/4/2021</t>
    </r>
    <r>
      <rPr>
        <sz val="10"/>
        <color theme="1"/>
        <rFont val="Arial"/>
        <family val="2"/>
      </rPr>
      <t xml:space="preserve">
02/11/2021</t>
    </r>
  </si>
  <si>
    <t>Planning</t>
  </si>
  <si>
    <t>Share SME names for DD and Documentation Workshops</t>
  </si>
  <si>
    <t>- Execute Offshore KT and Steady State Contract</t>
  </si>
  <si>
    <t>- Completion of BGC before offshore training starts</t>
  </si>
  <si>
    <t>- Orientation session of resources with EXL's Operations, HR 
  and Compliance teams</t>
  </si>
  <si>
    <r>
      <rPr>
        <i/>
        <sz val="10"/>
        <color theme="1"/>
        <rFont val="Arial"/>
        <family val="2"/>
      </rPr>
      <t>Software &amp; Applications- EXL</t>
    </r>
    <r>
      <rPr>
        <sz val="10"/>
        <color theme="1"/>
        <rFont val="Arial"/>
        <family val="2"/>
      </rPr>
      <t xml:space="preserve">
- Systems tested for access to all relevant applications - 
  ATLAS, LM/S (Ilearn), Bprompt</t>
    </r>
  </si>
  <si>
    <t>- Internal workshop with EXL SMEs on how to conduct remote 
  / virtual trainings</t>
  </si>
  <si>
    <t>- Schedule remote Pre-process sessions
- Block calendars of trainers and communicate details  to 
  trainees. Share training material with trainees before the 
  session</t>
  </si>
  <si>
    <t>- Dry run of training session with trainees</t>
  </si>
  <si>
    <t>- Conduct pre-process training as per schedule</t>
  </si>
  <si>
    <t>-  Schedule Daily status update calls (Daily check-in)</t>
  </si>
  <si>
    <t>- For manual reports, documented process available to extract 
  reports</t>
  </si>
  <si>
    <t>Pre-Offshore KT Activities and onboarding of resources</t>
  </si>
  <si>
    <t>Enablement</t>
  </si>
  <si>
    <t>Schedule Training Governance Meetings</t>
  </si>
  <si>
    <t>Reporting</t>
  </si>
  <si>
    <t>Workflow and 'Queue Management</t>
  </si>
  <si>
    <t>- Identification of Process Owners/SMEs &amp; availability mapping</t>
  </si>
  <si>
    <t>- Share list of resources for ID creation request (if reqd.) along with application access</t>
  </si>
  <si>
    <t>- Discuss Due Diligence and Documentation agenda with Unum Program Manager</t>
  </si>
  <si>
    <t>Training sessions : Train the Trainer</t>
  </si>
  <si>
    <t>DD Planning</t>
  </si>
  <si>
    <t>Due Diligence Reporting</t>
  </si>
  <si>
    <t>- Due-Diligence Reportout</t>
  </si>
  <si>
    <t>Quality Management</t>
  </si>
  <si>
    <t>- Finalize To be workflow</t>
  </si>
  <si>
    <t>- Prepare SOP on TO BE Workflow Management and seek approval</t>
  </si>
  <si>
    <t>- Prepare SOP on TO BE Quality Management and seek approval</t>
  </si>
  <si>
    <t>- Finalize To be Quality Mangement - Quality tool, Sampling mentods, Audit responsibilites etc</t>
  </si>
  <si>
    <t>Parrish/Ritu</t>
  </si>
  <si>
    <t>- Execute Contract including commercials for DD/Doc/TTT</t>
  </si>
  <si>
    <t xml:space="preserve">- Schedule DD and Documentation meetings including geovernance meetings with key stakeholders </t>
  </si>
  <si>
    <t>- Share names with Unum for Unum ID and VDI 
  provisioning</t>
  </si>
  <si>
    <t>Software &amp; Applications - Unum
- Access to process applications and SharePoint / shared 
  drive</t>
  </si>
  <si>
    <t>- Provisioning of EXL Queues in Unum Workflow</t>
  </si>
  <si>
    <t>- Schedule Training Sessions with Unum SMEs</t>
  </si>
  <si>
    <t xml:space="preserve"> - Agree on the process of updating Documentation</t>
  </si>
  <si>
    <t>- Create Training Agenda for remote TTT and obtain required approvals</t>
  </si>
  <si>
    <r>
      <rPr>
        <i/>
        <sz val="10"/>
        <color theme="1"/>
        <rFont val="Arial"/>
        <family val="2"/>
      </rPr>
      <t>Hardware (Work from Home)</t>
    </r>
    <r>
      <rPr>
        <sz val="10"/>
        <color theme="1"/>
        <rFont val="Arial"/>
        <family val="2"/>
      </rPr>
      <t xml:space="preserve">
- Deployment of  Desktops
- UPS, Wi-Fi receptors / Dongles</t>
    </r>
  </si>
  <si>
    <t>Manoj/Sudhish</t>
  </si>
  <si>
    <t>Parrish</t>
  </si>
  <si>
    <t>Ritu/Kathryn/Parrish</t>
  </si>
  <si>
    <t>Ritu/TBD</t>
  </si>
  <si>
    <t>Kathryn/Parrish</t>
  </si>
  <si>
    <t>Ritu/Gulshan</t>
  </si>
  <si>
    <t>Unable to hire resources with required proficiency in MS Excel</t>
  </si>
  <si>
    <t>Unable to hire resources with prior knowledge of Group Voluntary Benefits</t>
  </si>
  <si>
    <t>Incorrect calculation of ‘Hired Prior to Date’ while coding the case on the Enrollment tab of IP Tool can cause re-work</t>
  </si>
  <si>
    <t>Upfront discussion and agreement on MS Excel Assessment methods with the Recruitment team. Operations to ensure adherence to the agreed screening procedures</t>
  </si>
  <si>
    <t>Three day training scheduled on Group Life and Voluntary Benefits as a part of Pre-process Training schedule</t>
  </si>
  <si>
    <t>Focus audits during Ramp phase to timely coach and train the resource</t>
  </si>
  <si>
    <t>People</t>
  </si>
  <si>
    <t>Unum &amp; EXL</t>
  </si>
  <si>
    <t>TBD</t>
  </si>
  <si>
    <t>EXL unable to perform all the BGC as stated in the contract on time</t>
  </si>
  <si>
    <t>EXL could not do FTE validation due to lack of past performance data in terms of Activity wise AHT</t>
  </si>
  <si>
    <t>EXL team unable to access systems due to IT / hardware / broadband issues, etc.</t>
  </si>
  <si>
    <t>Unable to procure Desktops for associates within timelines</t>
  </si>
  <si>
    <t>Power/electricity outages might pose as a disruption during training due to insufficient power backup at home</t>
  </si>
  <si>
    <t>EXL resource(s) unable to access Unum applications via VDI</t>
  </si>
  <si>
    <t>BGC will be initiated as soon as offer is accepted and will be completed by the time Process Training of resources will start. If not, exception approval will be provided to allow EXL resources to access Unum network</t>
  </si>
  <si>
    <t xml:space="preserve">EXL to baseline AHT basis first three months of Steady state performance data </t>
  </si>
  <si>
    <t>Diligent check of all the systems proactively and resolve / escalate issues on time</t>
  </si>
  <si>
    <t xml:space="preserve">Start asset procurement in advance (existing systems – Win 10). </t>
  </si>
  <si>
    <t>Provisioning of UPS for resources working from home provided with the Desktops to manage power interruptions. Dongles to be provided as they can run for 5-6 hours without power source</t>
  </si>
  <si>
    <t>Unum to ensure appropriate access is provisioned upfront</t>
  </si>
  <si>
    <t>Stakeholder</t>
  </si>
  <si>
    <t>Role</t>
  </si>
  <si>
    <t>Name*</t>
  </si>
  <si>
    <t>Location</t>
  </si>
  <si>
    <t>Email Id</t>
  </si>
  <si>
    <t>Phone #</t>
  </si>
  <si>
    <t>Director, Operational Effectiveness</t>
  </si>
  <si>
    <t>Drew Nussbaum</t>
  </si>
  <si>
    <t>Portland,ME</t>
  </si>
  <si>
    <t>DNussbaum@unum.com</t>
  </si>
  <si>
    <t>Chattanooga, TN</t>
  </si>
  <si>
    <t>Director, Client Success</t>
  </si>
  <si>
    <t>Ray Russell</t>
  </si>
  <si>
    <t>RRussell@unum.com</t>
  </si>
  <si>
    <t>+1 423.294.8053</t>
  </si>
  <si>
    <t>VP, Client Success</t>
  </si>
  <si>
    <t>Tiffany Breau-Metivier</t>
  </si>
  <si>
    <t>TBreau-Metivier@unum.com</t>
  </si>
  <si>
    <t>+1 207.575.6157</t>
  </si>
  <si>
    <t>SME, Operations</t>
  </si>
  <si>
    <t xml:space="preserve"> Noida, India</t>
  </si>
  <si>
    <t>Senior Assistant Vice President, Transitions</t>
  </si>
  <si>
    <t>Amitdeep Singh</t>
  </si>
  <si>
    <t>Manila, Philippines</t>
  </si>
  <si>
    <t>Amitdeep.Singh@exlservice.com</t>
  </si>
  <si>
    <t>+63 917.590.9905</t>
  </si>
  <si>
    <t>Assistant Vice President, Technology Operations</t>
  </si>
  <si>
    <t>Deepak Kaul</t>
  </si>
  <si>
    <t>Deepak.Kaul@exlservice.com</t>
  </si>
  <si>
    <t>+91 987.333.4297</t>
  </si>
  <si>
    <t>Senior Manager, QPE</t>
  </si>
  <si>
    <t>Gulshan Kumar</t>
  </si>
  <si>
    <t>Gulshan.Kumar@exlservice.com</t>
  </si>
  <si>
    <t>+91 981.819.7245</t>
  </si>
  <si>
    <t>Assistant Vice President, Transitions</t>
  </si>
  <si>
    <t>Manoj Jacob</t>
  </si>
  <si>
    <t>Manoj.Jacob@exlservice.com</t>
  </si>
  <si>
    <t>+91 981.179.6141</t>
  </si>
  <si>
    <t>Vice Presiident, Operations</t>
  </si>
  <si>
    <t>Niti Sethi</t>
  </si>
  <si>
    <t>Niti.Sethi@exlservice.com</t>
  </si>
  <si>
    <t>+91 989.929.0714</t>
  </si>
  <si>
    <t>Assistant Manager, Transitions</t>
  </si>
  <si>
    <t>Manager, Operations</t>
  </si>
  <si>
    <t>Sudhish Pathak</t>
  </si>
  <si>
    <t>+91 852.754.7333</t>
  </si>
  <si>
    <t>Vikas Sharma</t>
  </si>
  <si>
    <t>Vikas.Sharma4@exlservice.com</t>
  </si>
  <si>
    <t>+91 981.116.2111</t>
  </si>
  <si>
    <t>Niharika Tyagi</t>
  </si>
  <si>
    <t>Niharika Tyagi@exlservice.com</t>
  </si>
  <si>
    <t>+91 885.162.0129</t>
  </si>
  <si>
    <t>Scott Foster</t>
  </si>
  <si>
    <t>Kathryn Teel</t>
  </si>
  <si>
    <t>Keri Varner</t>
  </si>
  <si>
    <t>KVarner@unum.com</t>
  </si>
  <si>
    <t>SFoster@unum.com</t>
  </si>
  <si>
    <t>Senior Onboarding Specialist</t>
  </si>
  <si>
    <t>Director - Enrollment Tech.</t>
  </si>
  <si>
    <t>Parrish Behles</t>
  </si>
  <si>
    <t>Enrollment Technology Consultant</t>
  </si>
  <si>
    <t>Alicia Vanhorn</t>
  </si>
  <si>
    <t>Project Manager</t>
  </si>
  <si>
    <t>pbehles@unum.com</t>
  </si>
  <si>
    <t>Due-diligence</t>
  </si>
  <si>
    <t>Meet and greet on call with UNUM leadership
Agenda overview "
Launch Unum Phase II: High Level Process Understanding
- Understand end-to-end process, including handoffs and exceptions handling
- Understand in-scope &amp; out of scope work
- Process complexity"
Process Overview: Review Enrollment Event
- Review Case Notes on CSR
- Review All sections of Enrollment Event
- Understand the concept of Dates on CSR
- Identify best practices &amp; pain areas
- Understand process exceptions, hand offs and dependencies"</t>
  </si>
  <si>
    <t>Kathryn/Alicia</t>
  </si>
  <si>
    <t>Bimal/Nevin</t>
  </si>
  <si>
    <t>Share existing Reference Material for Link &amp; Plane.biz notes</t>
  </si>
  <si>
    <t xml:space="preserve"> +1 207.575.3142</t>
  </si>
  <si>
    <t>KTeel@unum.com</t>
  </si>
  <si>
    <t>Alicia/Scott</t>
  </si>
  <si>
    <t>Kathryn</t>
  </si>
  <si>
    <t>Kathryn/Cindy</t>
  </si>
  <si>
    <t xml:space="preserve">Implementation and Enrollment Planning Tool   </t>
  </si>
  <si>
    <t xml:space="preserve">Case Setup   (Enterprise Enrollment Platform) </t>
  </si>
  <si>
    <t xml:space="preserve">Workflow Portal </t>
  </si>
  <si>
    <t xml:space="preserve">Enrollment Data Decision Tool </t>
  </si>
  <si>
    <t>Plane.biz  DEMO</t>
  </si>
  <si>
    <t xml:space="preserve">Windows Harness (Link/Xpress Link) </t>
  </si>
  <si>
    <t>Not Due</t>
  </si>
  <si>
    <t>Meet and greet on call with UNUM leadership
Agenda overview "
Launch Unum Phase II: High Level Process Understanding
- Understand end-to-end process, including handoffs and exceptions handling
- Understand in-scope &amp; out of scope work
- Process complexity"
Process Overview: Review Enrollment Event
- Review Case Notes on CSR
- Review All sections of Enrollment Event
- Understand the concept of Dates on CSR
- Identify best practices &amp; pain areas
- Understand process exceptions, hand offs and dependencies"
Overview to IP Coding</t>
  </si>
  <si>
    <t>Create Draft version of SOW</t>
  </si>
  <si>
    <t>- Process Overview: Coding Case in IP Tool
- Review /Update following tabs - 
    - Event Details
    - Customer Details
    - Billing Details
    - Product / Plan Design
    - Enrollment
- Final validation
- Identify best practices &amp; pain areas
- Understand process exceptions, hand offs and dependencies</t>
  </si>
  <si>
    <t>- Process Overview: Case Set-up in EEP 
- List Key information from Enrollment Event
- Review All tabs on EEP
- Review/assign Log-on(s)
- Address nuances related to Self-service and Link/Xpresslink Enrollments
- Identify best practices &amp; Pain areas 
- Understand process exceptions, hand offs and dependencies</t>
  </si>
  <si>
    <t>- High level process understanding was shared
- Each activity involved in the Re-enrollment process was discussed in detail, including inscope and out of scope tasks
- Enrollment Event/Opportunity was discussed in detail - important fields including notes were covered</t>
  </si>
  <si>
    <r>
      <t xml:space="preserve">Day 1, Week 1 of DD and Documentation Completed as planned. Following activities were covered - 
</t>
    </r>
    <r>
      <rPr>
        <b/>
        <sz val="11"/>
        <color theme="1"/>
        <rFont val="Arial"/>
        <family val="2"/>
      </rPr>
      <t>Due Diligence Track</t>
    </r>
    <r>
      <rPr>
        <sz val="11"/>
        <color theme="1"/>
        <rFont val="Arial"/>
        <family val="2"/>
      </rPr>
      <t xml:space="preserve">
'Meet and greet on call with UNUM leadership
Agenda overview "
Launch Unum Phase II: High Level Process Understanding
- Understand end-to-end process, including handoffs and exceptions handling
- Understand in-scope &amp; out of scope work
- Process complexity"
Process Overview: Review Enrollment Event
- Review Case Notes on CSR
- Review All sections of Enrollment Event
- Understand the concept of Dates on CSR
- Identify best practices &amp; pain areas
- Understand process exceptions, hand offs and dependencies"
</t>
    </r>
    <r>
      <rPr>
        <b/>
        <sz val="11"/>
        <color theme="1"/>
        <rFont val="Arial"/>
        <family val="2"/>
      </rPr>
      <t>Documentation Track</t>
    </r>
    <r>
      <rPr>
        <sz val="11"/>
        <color theme="1"/>
        <rFont val="Arial"/>
        <family val="2"/>
      </rPr>
      <t xml:space="preserve">
- Case Set-up in EEP - Day 1</t>
    </r>
  </si>
  <si>
    <r>
      <t xml:space="preserve">Day 2, Week 1 of DD and Documentation Completed as planned. Following activities were covered - 
</t>
    </r>
    <r>
      <rPr>
        <b/>
        <sz val="11"/>
        <color theme="1"/>
        <rFont val="Arial"/>
        <family val="2"/>
      </rPr>
      <t>Due Diligence Track</t>
    </r>
    <r>
      <rPr>
        <sz val="11"/>
        <color theme="1"/>
        <rFont val="Arial"/>
        <family val="2"/>
      </rPr>
      <t xml:space="preserve">
'- Process Overview: Coding Case in IP Tool
- Review /Update following tabs - 
    - Event Details
    - Customer Details
    - Billing Details
    - Product / Plan Design
    - Enrollment
- Final validation
- Identify best practices &amp; pain areas
- Understand process exceptions, hand offs and dependencies
Kathryn shared detailed documentation on -
- Salesforce Enrollment Event
- VBCP vs Merlin policies
- Enrollment Frequencies
- Perpetual logic for coding IP tool
</t>
    </r>
    <r>
      <rPr>
        <b/>
        <sz val="11"/>
        <color theme="1"/>
        <rFont val="Arial"/>
        <family val="2"/>
      </rPr>
      <t>Documentation Track</t>
    </r>
    <r>
      <rPr>
        <sz val="11"/>
        <color theme="1"/>
        <rFont val="Arial"/>
        <family val="2"/>
      </rPr>
      <t xml:space="preserve">
- Case Set-up in EEP - Day 2
- Introduction to Census Formatting</t>
    </r>
  </si>
  <si>
    <r>
      <t xml:space="preserve">3/5/2021
</t>
    </r>
    <r>
      <rPr>
        <strike/>
        <sz val="10"/>
        <color theme="1"/>
        <rFont val="Arial"/>
        <family val="2"/>
      </rPr>
      <t>2/23/2021</t>
    </r>
  </si>
  <si>
    <t xml:space="preserve">Kathryn </t>
  </si>
  <si>
    <t>Follow-up on workflow/Queue set-up request</t>
  </si>
  <si>
    <t>Keri</t>
  </si>
  <si>
    <t>02/23: Initial outline of scope shared. Kathryn would discuss the same with Ray and revert</t>
  </si>
  <si>
    <t>02/23: Keri will discuss the request with Scott and revert</t>
  </si>
  <si>
    <t>02/23: Dates revised as suggested by Kathryn</t>
  </si>
  <si>
    <t>Case Set-up</t>
  </si>
  <si>
    <t>Scope</t>
  </si>
  <si>
    <t>- Cases pertaining to ER paid GHI will be out of scope for EXL. They are low volume (3-4 cases per year) and high complexity cases</t>
  </si>
  <si>
    <t>Kathryn/Scott</t>
  </si>
  <si>
    <t>Will be incorporated under scope section of Contract</t>
  </si>
  <si>
    <t>- Detailed review/walthrough of all tabs of IP Tool conducted
- 2 examples covered - Enrollment through Plane.biz and Link</t>
  </si>
  <si>
    <t xml:space="preserve">3 Examples covered - 
Example 1 – Plane.biz/Unum Enroll/Telephonic – This will not be a self-serve since this is telephonic
Example 2 - 3rd party broker enroll, telephonic, self-serve – This will have Census
Example 3 - Unum Link/Enrollment App/Annual Perpetual
</t>
  </si>
  <si>
    <r>
      <t xml:space="preserve">Day 3, Week 1 of DD and Documentation Completed as planned. Following activities were covered - 
</t>
    </r>
    <r>
      <rPr>
        <b/>
        <sz val="11"/>
        <color theme="1"/>
        <rFont val="Arial"/>
        <family val="2"/>
      </rPr>
      <t>Due Diligence Track</t>
    </r>
    <r>
      <rPr>
        <sz val="11"/>
        <color theme="1"/>
        <rFont val="Arial"/>
        <family val="2"/>
      </rPr>
      <t xml:space="preserve">
'- More examples on Coding on IP Tool
Example 1 – Plane.biz/Unum Enroll/Telephonic – This will not be a self-serve since this is telephonic
Example 2 - 3rd party broker enroll, telephonic, self-serve – This will have Census
Example 3 - Unum Link/Enrollment App/Annual Perpetual
</t>
    </r>
    <r>
      <rPr>
        <b/>
        <sz val="11"/>
        <color theme="1"/>
        <rFont val="Arial"/>
        <family val="2"/>
      </rPr>
      <t>Documentation Track</t>
    </r>
    <r>
      <rPr>
        <sz val="11"/>
        <color theme="1"/>
        <rFont val="Arial"/>
        <family val="2"/>
      </rPr>
      <t xml:space="preserve">
- Case Set-up in EEP - Day 3
- SOP review and improvisation</t>
    </r>
  </si>
  <si>
    <t>Update the Sequencing of Salesforce notes as per input in IP Coding tool</t>
  </si>
  <si>
    <t>Rearrange Documentation schedule to include additional time for Case set-up and Census Formatting in week 2</t>
  </si>
  <si>
    <t>- High level process understanding was shared</t>
  </si>
  <si>
    <r>
      <t xml:space="preserve">Day 4, Week 1 of DD and Documentation Completed as planned. Following activities were covered - 
</t>
    </r>
    <r>
      <rPr>
        <b/>
        <sz val="11"/>
        <color theme="1"/>
        <rFont val="Arial"/>
        <family val="2"/>
      </rPr>
      <t>Due Diligence Track</t>
    </r>
    <r>
      <rPr>
        <sz val="11"/>
        <color theme="1"/>
        <rFont val="Arial"/>
        <family val="2"/>
      </rPr>
      <t xml:space="preserve">
'- Process Overview: Case Set-up in EEP 
- List Key information from Enrollment Event
- Review All tabs on EEP
- Review/assign Log-on(s)
- Address nuances related to Self-service and Link/Xpresslink Enrollments
- Identify best practices &amp; Pain areas 
- Understand process exceptions, hand offs and dependencies
</t>
    </r>
    <r>
      <rPr>
        <b/>
        <sz val="11"/>
        <color theme="1"/>
        <rFont val="Arial"/>
        <family val="2"/>
      </rPr>
      <t>Documentation Track</t>
    </r>
    <r>
      <rPr>
        <sz val="11"/>
        <color theme="1"/>
        <rFont val="Arial"/>
        <family val="2"/>
      </rPr>
      <t xml:space="preserve">
- Case Set-up in EEP - SOP updation
- Process Map &amp; SIPOC creation and review</t>
    </r>
  </si>
  <si>
    <r>
      <t xml:space="preserve">03/01/2021
</t>
    </r>
    <r>
      <rPr>
        <strike/>
        <sz val="10"/>
        <color theme="1"/>
        <rFont val="Arial"/>
        <family val="2"/>
      </rPr>
      <t>2/25/2021</t>
    </r>
  </si>
  <si>
    <r>
      <t xml:space="preserve">03/01/2021
</t>
    </r>
    <r>
      <rPr>
        <strike/>
        <sz val="10"/>
        <color theme="1"/>
        <rFont val="Arial"/>
        <family val="2"/>
      </rPr>
      <t>2/26/2021</t>
    </r>
    <r>
      <rPr>
        <sz val="10"/>
        <color theme="1"/>
        <rFont val="Arial"/>
        <family val="2"/>
      </rPr>
      <t xml:space="preserve">
</t>
    </r>
    <r>
      <rPr>
        <strike/>
        <sz val="10"/>
        <color theme="1"/>
        <rFont val="Arial"/>
        <family val="2"/>
      </rPr>
      <t>2/22/2021</t>
    </r>
  </si>
  <si>
    <t>Share existing Training Plans for OS and ETC</t>
  </si>
  <si>
    <t>Share volume split by Enrollment type</t>
  </si>
  <si>
    <t>Establish SharePoint path and access</t>
  </si>
  <si>
    <t>Check licensing requirements for states</t>
  </si>
  <si>
    <t>Share AHT dataset for Rework –category-wise</t>
  </si>
  <si>
    <t>Provision Shared drive access for Plane.biz data repository</t>
  </si>
  <si>
    <t xml:space="preserve">Design the work flow in a manner that same person will do the end to end re-enrollment </t>
  </si>
  <si>
    <t>Once coding is successfully completed and the case is released it could be easily assigned to anyone for case-set-up. It would then not follow the AHT assumptions as it may break continuity</t>
  </si>
  <si>
    <t>For Demo Employee checks currently the ETC saves the screen prints in the data repository folder for records – it is manually saved. EXL could miss doing this important step</t>
  </si>
  <si>
    <t>Impact of Rush requests on SLAs and FTE calculation</t>
  </si>
  <si>
    <t>Share detailed scope in/out post discussing with Ray/Keri</t>
  </si>
  <si>
    <t>02/26: Susan is working on the same</t>
  </si>
  <si>
    <r>
      <t xml:space="preserve">Day 1, Week 2 of DD and Documentation Completed as planned. Following activities were covered - 
</t>
    </r>
    <r>
      <rPr>
        <b/>
        <sz val="11"/>
        <color theme="1"/>
        <rFont val="Arial"/>
        <family val="2"/>
      </rPr>
      <t>Due Diligence Track</t>
    </r>
    <r>
      <rPr>
        <sz val="11"/>
        <color theme="1"/>
        <rFont val="Arial"/>
        <family val="2"/>
      </rPr>
      <t xml:space="preserve">
'- Process Overview: Census Formatting
- Downloading Census file from Salesforce
- Formatting columns 
- Running macro 
- Highlighting missing information
- Identify best practices &amp; pain areas
- Understand process exceptions, hand offs and dependencies
</t>
    </r>
    <r>
      <rPr>
        <b/>
        <sz val="11"/>
        <color theme="1"/>
        <rFont val="Arial"/>
        <family val="2"/>
      </rPr>
      <t>Documentation Track</t>
    </r>
    <r>
      <rPr>
        <sz val="11"/>
        <color theme="1"/>
        <rFont val="Arial"/>
        <family val="2"/>
      </rPr>
      <t xml:space="preserve">
- Process Overview - Coding case in IP</t>
    </r>
  </si>
  <si>
    <t xml:space="preserve">02/23: Will close along with the above action point
02/28: FTE agreed - 6 + 5 FTEs </t>
  </si>
  <si>
    <t>03/01: Data shared with EXL</t>
  </si>
  <si>
    <t>Case Set-up in EEP SOP</t>
  </si>
  <si>
    <t>Coding Case in IP Tool SOP</t>
  </si>
  <si>
    <t>Queue Management/ Workflow SOP</t>
  </si>
  <si>
    <t>System/ Application login SOP</t>
  </si>
  <si>
    <t>Reporting SOP</t>
  </si>
  <si>
    <t>Share steps to add the Census Macro in MS Excel</t>
  </si>
  <si>
    <t>Revert on EXL Scope in Census Formatting of files received via FTP</t>
  </si>
  <si>
    <t>Check if a pre-filled template from the dropdown can be used to configure Persons Fields tab</t>
  </si>
  <si>
    <t>Census Files received via FTP may impact TAT for EXL</t>
  </si>
  <si>
    <t>- Process Overview: Census Formatting
- Downloading Census file from Salesforce
- Formatting columns 
- Running macro 
- Highlighting missing information
- Identify best practices &amp; pain areas
- Understand process exceptions, hand offs and dependencies</t>
  </si>
  <si>
    <t>- Process Overview: Rework Cases
- Cover all possible reasons of Rework
- Identify best practices &amp; pain areas
- Understand process exceptions, hand offs and dependencies</t>
  </si>
  <si>
    <t>- 4 examples of Census Formatting covered</t>
  </si>
  <si>
    <t>- AHT of a Census file would depend on Number of employees – Larger the file, it would carry more data, and would need more time for manipulation
- In case of missing/incomplete/revised Census -  
   - EXL to Chatter with OS and check if updated file is to be released shortly
   - Email to OS in cases information is not complete / unclear for Census
- Usage of Pivots while formatting Census is not in scope for EXL
FTP (File Transfer Protocol)
- Kathryn will check the following points and revert with more clarity – 
      a. FTP follow-ups/Ongoing Maintenance - Check if it is in scope for EXL. If yes then is there a way of automating EXL’s involvement
      d. TAT – if these files are open and ongoing then they are outside our preview of EXL completing them in 1 day
      e. Volumes of such files received in past and how does team gets informed of such cases
Train the team
- FTE number and Staffing approach agreed
- EXL will proceed with 6 (Annual staffing) + 5 (Peak staffing) FTEs
- Considering that the first peak period for EXL will start will Ramp closure, EXL will hire 11 FTEs to get trained in the pilot batch</t>
  </si>
  <si>
    <r>
      <t xml:space="preserve">Day 2, Week 2 of DD and Documentation Completed as planned. Following activities were covered - 
</t>
    </r>
    <r>
      <rPr>
        <b/>
        <sz val="11"/>
        <color theme="1"/>
        <rFont val="Arial"/>
        <family val="2"/>
      </rPr>
      <t>Due Diligence Track</t>
    </r>
    <r>
      <rPr>
        <sz val="11"/>
        <color theme="1"/>
        <rFont val="Arial"/>
        <family val="2"/>
      </rPr>
      <t xml:space="preserve">
'- Re-work Cases - Walkthrough of all possible scenarios
</t>
    </r>
    <r>
      <rPr>
        <b/>
        <sz val="11"/>
        <color theme="1"/>
        <rFont val="Arial"/>
        <family val="2"/>
      </rPr>
      <t>Documentation Track</t>
    </r>
    <r>
      <rPr>
        <sz val="11"/>
        <color theme="1"/>
        <rFont val="Arial"/>
        <family val="2"/>
      </rPr>
      <t xml:space="preserve">
- SOP Review - Coding case in IP</t>
    </r>
  </si>
  <si>
    <t>In case someone misses to perform Deploy and Sync steps post making changes to the system, the changes will not be registered. In case the CSR is closed without this important step there will be customer call backs as the changes would not reflect in the system</t>
  </si>
  <si>
    <t>In a re-work item changes made by ETC can be overturned by LU OS for a technical reason. There is no audit trail in the system to see who updated last change</t>
  </si>
  <si>
    <t>Share Post enrollment Pre enrollment– segregation of Re-work items</t>
  </si>
  <si>
    <t>Scott/John</t>
  </si>
  <si>
    <t>Check if OS Rework items are in scope for EXL</t>
  </si>
  <si>
    <t>Share Full Contract for Phase II with EXL</t>
  </si>
  <si>
    <t>-Schedule adjusted as Census and Sample case Review completed ahead of time</t>
  </si>
  <si>
    <r>
      <t xml:space="preserve">3/4/2021
</t>
    </r>
    <r>
      <rPr>
        <strike/>
        <sz val="10"/>
        <color theme="1"/>
        <rFont val="Arial"/>
        <family val="2"/>
      </rPr>
      <t>3/2/2021</t>
    </r>
  </si>
  <si>
    <t>- One CSR will have one re-work only. All reworks for the same PSR will be counted separately. EXL will get different CSRs for each re-work item
- In a re-work item changes made by ETC can be overturned by LU OS for a technical reason. There is no audit trail in the system to see who updated last change
- Rework falling under 'Other' category could be a re-work due to any reason (inscope/out of scope for EXL). OS to ensure that correct category is selected while creating a CSR for Re-work
- All requests need U/W approval before they are released 
- In case someone misses to perform Deploy and Sync steps post making changes to the system, the changes will not be registered. In case the CSR is closed without this important step there will be customer call backs as the changes would not reflect in the system
- Kathryn to confirm if EXL will work on re-work cases received by OS
FTP (File Transfer Protocol)
- Ray and Keri will check the following points and revert with more clarity – 
      a. FTP follow-ups/Ongoing Maintenance - Check if it is in scope for EXL. If yes then is there a way of automating EXL’s involvement
      b. TAT – if these files are open and ongoing then they are outside our preview of EXL completing them in 1 day
      c. Volumes of such files received in past and how does team gets informed of such cases
- Draft Agenda for TTTrainer discussed with Kathryn and Parrish for further inputs/suggestions</t>
  </si>
  <si>
    <t>03/03: Plane.biz notes - Templates on plane.biz direct and link notes reconfigured and sent to Ray, Keri, Scott and management for approvals – It includes future state and exceptions – Will be shared with the larger group once approved</t>
  </si>
  <si>
    <t>- Understand "As Is" and "To Be" work allocation methodology and schedule
- Understand 'As Is' and 'To Be' queue management 
- Hand-Offs/Systems used 
- Best practices in managing queue</t>
  </si>
  <si>
    <t>- Review AHT Data</t>
  </si>
  <si>
    <r>
      <t xml:space="preserve">Day 3, Week 2 of DD and Documentation Completed as planned. Following activities were covered - 
</t>
    </r>
    <r>
      <rPr>
        <b/>
        <sz val="11"/>
        <color theme="1"/>
        <rFont val="Arial"/>
        <family val="2"/>
      </rPr>
      <t>Due Diligence Track</t>
    </r>
    <r>
      <rPr>
        <sz val="11"/>
        <color theme="1"/>
        <rFont val="Arial"/>
        <family val="2"/>
      </rPr>
      <t xml:space="preserve">
'- Understand "As Is" and "To Be" work allocation methodology and schedule
- Understand 'As Is' and 'To Be' queue management 
- Hand-Offs/Systems used 
- Best practices in managing queue
</t>
    </r>
    <r>
      <rPr>
        <b/>
        <sz val="11"/>
        <color theme="1"/>
        <rFont val="Arial"/>
        <family val="2"/>
      </rPr>
      <t>Documentation Track</t>
    </r>
    <r>
      <rPr>
        <sz val="11"/>
        <color theme="1"/>
        <rFont val="Arial"/>
        <family val="2"/>
      </rPr>
      <t xml:space="preserve">
- SOP Review - Case Set-up in EEP</t>
    </r>
  </si>
  <si>
    <r>
      <t xml:space="preserve">Day 4, Week 2 of DD and Documentation Completed as planned. Following activities were covered - 
</t>
    </r>
    <r>
      <rPr>
        <b/>
        <sz val="11"/>
        <color theme="1"/>
        <rFont val="Arial"/>
        <family val="2"/>
      </rPr>
      <t>Due Diligence Track</t>
    </r>
    <r>
      <rPr>
        <sz val="11"/>
        <color theme="1"/>
        <rFont val="Arial"/>
        <family val="2"/>
      </rPr>
      <t xml:space="preserve">
'- Understand Average Handling Time - Datasets
</t>
    </r>
    <r>
      <rPr>
        <b/>
        <sz val="11"/>
        <color theme="1"/>
        <rFont val="Arial"/>
        <family val="2"/>
      </rPr>
      <t>Documentation Track</t>
    </r>
    <r>
      <rPr>
        <sz val="11"/>
        <color theme="1"/>
        <rFont val="Arial"/>
        <family val="2"/>
      </rPr>
      <t xml:space="preserve">
- SOP Review - Case Set-up in EEP</t>
    </r>
  </si>
  <si>
    <t xml:space="preserve">- Average handling Time for Re-enrollment requests is captured manually by OS and ETC Team members for their respective tasks
- Re-work Handling time is pre-populated by OS while assigning the case to ETC
- Documentation for Case Set-up for Link/Xpresslink Technologies in progress
</t>
  </si>
  <si>
    <t xml:space="preserve">Volumes
- Most of the companies choose Sep - Nov for enrolling and hence high volumes during those months
Workflow
- There will be two types of CSRs that will be assigned to 'Others' category under EXL LU Queue - Re-Enrollment New &amp; Re-Enrollment Rework
- Workflow and Queue creation initiated by Kathryn. Follow-up requested
Out of scope:
- CAV/CCP review will be out of scope for EXL since OS will prefill this information in the Re-Enrollment event
- Troubleshooting
Re-work:
- Originated mostly due to Reps/Brokers/Partners
- Reduction may be possible by setting right expectations with them
IP Coding
- Tedious process - Errors possible due to manual data entry
- System will only notify in case a field is not populated. However if it is populated with incorrect data, IP Tool will still move to the next screen
- Group component in a request will impact time ( higher AHT)
Plane.biz notes 
- Templates need to be built/improvised for EXL 
Observations on Documentation Track
- Issues with audio quality for Niharika. Mitigation discussed and she will be dialing in through phone for audio while sharing screen through Unum Teams
</t>
  </si>
  <si>
    <t>- IP Tool is similar to FES and it houses everything for a specific year’s Enrollment details for Unum Customers. It can be a repository of all previous enrollments for a Customer. Once the case is coded in IP Tool a Plane.biz file is developed which acts as a feed for ETC for Case Set-up (Yet to be covered in detail with Scott on 02/25)
Manual calculation of the following dates – “Hire Prior to Date” and “Previously Eligible Date” can cause errors/escalations and re-work but Unum will add all this information within the notes and we will ensure all the exceptions / scenarios are highlighted in the SOP
Rush Requests
As-is rules for Rush request
I. Enrollment Start date minus today’s date must lesser than 3 BDs for a request to qualify as Rush
ii. Cut off time for receiving the request is 3 PM EST. Day 1 for requests received post 3 PM EST will be the next day
iii. These rules will be re-defined for EXL once workflow is agreed
iv. ‘Rush Request’ will be mentioned in case notes for EXL’s reference
Plane.biz notes
- Checking feasibility for Plane.biz notes be in the same sequence as the information that is required to be filled in the tabs
- OS’s and ETC’s Enrollment Event view is different – Needs to be validated as EXL will require a combination of both OS and ETC view
- Clear understanding on scope in terms of Enrollment Systems/Technologies is requested – Kathryn will revert post discussion with Ray
- Observations on Documentation track:
- Audio issues reduced however still exist - Working on a mitigation plan
- Covering exceptions and different scenarios in the SOPs - Ritu/Sudhish to review the draft document along with Kathryn/Scott to understand the gaps and then guide Niharika and Scott on the best approach going forward</t>
  </si>
  <si>
    <r>
      <t xml:space="preserve">Major portion of IP coding is same for all scenarios with minor exceptions in cases with QLE Cancellation, Open Enrollments, Annual vs Perpetual, Census vs No Census.
</t>
    </r>
    <r>
      <rPr>
        <b/>
        <sz val="11"/>
        <rFont val="Arial"/>
        <family val="2"/>
      </rPr>
      <t xml:space="preserve">
Access levels OS vs ETC:</t>
    </r>
    <r>
      <rPr>
        <sz val="11"/>
        <rFont val="Arial"/>
        <family val="2"/>
      </rPr>
      <t xml:space="preserve">
SOS and ETC cannot have same role. EXL will have OS view of Salesforce. All SOPs (including those of ETC activities) will reflect OS screen prints for Salesforce. 
Senior OS’s access level is an enhancement of OS access level
</t>
    </r>
    <r>
      <rPr>
        <b/>
        <sz val="11"/>
        <rFont val="Arial"/>
        <family val="2"/>
      </rPr>
      <t>Post validation error:</t>
    </r>
    <r>
      <rPr>
        <sz val="11"/>
        <rFont val="Arial"/>
        <family val="2"/>
      </rPr>
      <t xml:space="preserve">
Post validation there might be a latency in receiving a confirmation email. If the case row turns red then there is an error. EXL will contact OS via chatter. They will work with IT to get it resolved and let EXL know when to refresh next - Usually it takes 10-12 mins
</t>
    </r>
    <r>
      <rPr>
        <b/>
        <sz val="11"/>
        <rFont val="Arial"/>
        <family val="2"/>
      </rPr>
      <t>Re-work:</t>
    </r>
    <r>
      <rPr>
        <sz val="11"/>
        <rFont val="Arial"/>
        <family val="2"/>
      </rPr>
      <t xml:space="preserve">
1. 4th qtr. Is usually busy and hence there is a lot of rework. For few selective Enrollment firms OS usually keep extra time for processing – they extend Enrollment end date to recheck things and avoid re-work
2. Census – Field has to receive it from customer. OS always checks it with field and add notes accordingly so that ETC will know and they can hold files if they are expecting it soon to avoid re-work
3. They are evaluating the feasibility of Upfront keeping enrollment end date till end of month to avoid rework by later changing Enrollment end dates
</t>
    </r>
    <r>
      <rPr>
        <b/>
        <sz val="11"/>
        <rFont val="Arial"/>
        <family val="2"/>
      </rPr>
      <t xml:space="preserve">
Rush Requests:</t>
    </r>
    <r>
      <rPr>
        <sz val="11"/>
        <rFont val="Arial"/>
        <family val="2"/>
      </rPr>
      <t xml:space="preserve">
1. Will be tagged differently in the EXL LU queue – under discussion. 
2. Target completion date/time will be specified by OS in notes
3. They get requests that need to be completed within few hours
4. EXL will have to Prioritize the Rush cases over others
</t>
    </r>
    <r>
      <rPr>
        <b/>
        <sz val="11"/>
        <rFont val="Arial"/>
        <family val="2"/>
      </rPr>
      <t>Other observations:</t>
    </r>
    <r>
      <rPr>
        <sz val="11"/>
        <rFont val="Arial"/>
        <family val="2"/>
      </rPr>
      <t xml:space="preserve">
1. IP tool – High latency during most of the duration of post lunch session. Per Alicia IP tool sometimes does not work in the mornings. They do other work during that time
2. In case of errors on IP Tool before the final validation, EXL will try resolve however in case they need support they will get in touch with Kathryn/OS via chat. A repository of Errors can be created during Documentation, TTT and Ramp – living document
3. Documentation issues addressed. Audio issue resolved. Continued monitoring and guidance to be provided to the documentation team (Unum &amp; EXL) to ensure we get the expected level of detailing in the SOPs</t>
    </r>
  </si>
  <si>
    <r>
      <t xml:space="preserve">- Most of the information in EEP is already fed from IP Tool however ETC can make required adjustments/editions as required. 
- There are three tabs that will be reviewed/updated for each case while setting it up on EEP. They are simply called Screens 1, 2 and 3. We would need to Refer to plane notes and verify information, if anything missing then we will manually add/edit/delete information
</t>
    </r>
    <r>
      <rPr>
        <b/>
        <sz val="11"/>
        <rFont val="Arial"/>
        <family val="2"/>
      </rPr>
      <t xml:space="preserve">Inscope Products:
</t>
    </r>
    <r>
      <rPr>
        <sz val="11"/>
        <rFont val="Arial"/>
        <family val="2"/>
      </rPr>
      <t xml:space="preserve">Whole Life, Accident, Critical Illness, Short Term Disability and Hospital Indemnity
</t>
    </r>
    <r>
      <rPr>
        <b/>
        <sz val="11"/>
        <rFont val="Arial"/>
        <family val="2"/>
      </rPr>
      <t>Types of Enrollment:</t>
    </r>
    <r>
      <rPr>
        <sz val="11"/>
        <rFont val="Arial"/>
        <family val="2"/>
      </rPr>
      <t xml:space="preserve">
1. Unum Link
2. Xpress Link
3. Plane.Biz / Direct 
4. Enrollment App Technology
- Future state workflow of activities to be defined since EXL will have the same resource work on all the activities related to one particular case
- In future the Plane.biz notes will include contact names with their email ids and not the positions. This will make it easier for EXL to add contacts/logons
- Keri/Kathryn will work to change the sequence to make it easy for both IP and EEP. It would not be in absolute order but will be helpful
- Plane.biz notes will have 80% information however if EXL, while coding case in IP tool finds something in the Enrollment Event which was not in Plane.biz notes and could also be used for setting up the case, they can add that after their initials and current date
- Rework AHT is being manually keyed in by the person working on a rework item using a drop down. </t>
    </r>
  </si>
  <si>
    <r>
      <t xml:space="preserve">Day 5, Week 1 of DD and Documentation Completed as planned. Following activities were covered - 
</t>
    </r>
    <r>
      <rPr>
        <b/>
        <sz val="11"/>
        <color theme="1"/>
        <rFont val="Arial"/>
        <family val="2"/>
      </rPr>
      <t>Due Diligence Track</t>
    </r>
    <r>
      <rPr>
        <sz val="11"/>
        <color theme="1"/>
        <rFont val="Arial"/>
        <family val="2"/>
      </rPr>
      <t xml:space="preserve">
'- More examples of Case Set-up in Keep covered
</t>
    </r>
    <r>
      <rPr>
        <b/>
        <sz val="11"/>
        <color theme="1"/>
        <rFont val="Arial"/>
        <family val="2"/>
      </rPr>
      <t>Documentation Track</t>
    </r>
    <r>
      <rPr>
        <sz val="11"/>
        <color theme="1"/>
        <rFont val="Arial"/>
        <family val="2"/>
      </rPr>
      <t xml:space="preserve">
- Process Overview 
   - Review Enrollment Event
   - Coding case in IP</t>
    </r>
  </si>
  <si>
    <t xml:space="preserve">- Additional products will impact AHT of Demo check, however AHT for Case Set-up in EEP and Coding in IP AHT will remain unaffected by number of products
- During Training, EXL would require as many test cases as possible with different Enrollment types, etc. else team won't have exposure to the variations within Case Set Up
- Unum trainers are yet to be finalized
</t>
  </si>
  <si>
    <t xml:space="preserve">- Queue management will be very similar to Launch Unum Phase I
- Unum OS to create a CSR which will automatically get assigned to EXL LU ‘Other’ Queue as Re-enrollment New and Re-enrollment Re-work. EXL manager will have access to assign cases to the team members
- EXL to work basis the Target Date
- Pending Status will be applicable for scenarios where EXL is waiting for a info from OS and without which they cannot deliver - Census, SSN etc.
- Withdrawn / Cancelled status will be applicable when
    I. Coverage effective date changes or field (Policy Holder) decides they don’t want to move ahead with this
    ii. If case build was outside framework/scope of EXL
-There could be multiple rework requests under the same CSR – AHT will increase. Multiple requests may be a mixture of in scope and out of scope – In this scenario the entire re-work request will be done by Onshore E.g.; BSWIFT for a conference call and update to Enrollment dates will not come to EXL as they cannot do conference calls
- Under the Re-work category "Others", EXL will only process the request if the Re-work is related to the inscope reasons. All others will be handled Onshore. Section for Re-Enrollment will be created under uKnow and OS will be educated as well
</t>
  </si>
  <si>
    <r>
      <t xml:space="preserve">3/8/2021
</t>
    </r>
    <r>
      <rPr>
        <strike/>
        <sz val="10"/>
        <color theme="1"/>
        <rFont val="Arial"/>
        <family val="2"/>
      </rPr>
      <t>3/4/2021</t>
    </r>
  </si>
  <si>
    <t>03/04: Closed</t>
  </si>
  <si>
    <t>Rework items with multiple requests might impact the overall TAT of a Re-enrollment work type</t>
  </si>
  <si>
    <t>Re-work cases</t>
  </si>
  <si>
    <t>Not Applicable</t>
  </si>
  <si>
    <r>
      <t xml:space="preserve">Day 5, Week 2 of DD and Documentation Completed as planned. Following activities were covered - 
</t>
    </r>
    <r>
      <rPr>
        <b/>
        <sz val="11"/>
        <color theme="1"/>
        <rFont val="Arial"/>
        <family val="2"/>
      </rPr>
      <t>Due Diligence Track</t>
    </r>
    <r>
      <rPr>
        <sz val="11"/>
        <color theme="1"/>
        <rFont val="Arial"/>
        <family val="2"/>
      </rPr>
      <t xml:space="preserve">
'- Understand Train the Trainer Framework
</t>
    </r>
    <r>
      <rPr>
        <b/>
        <sz val="11"/>
        <color theme="1"/>
        <rFont val="Arial"/>
        <family val="2"/>
      </rPr>
      <t>Documentation Track</t>
    </r>
    <r>
      <rPr>
        <sz val="11"/>
        <color theme="1"/>
        <rFont val="Arial"/>
        <family val="2"/>
      </rPr>
      <t xml:space="preserve">
- SOP Review - Case Set-up in EEP</t>
    </r>
  </si>
  <si>
    <r>
      <rPr>
        <b/>
        <u/>
        <sz val="11"/>
        <rFont val="Arial"/>
        <family val="2"/>
      </rPr>
      <t xml:space="preserve">Trainers – </t>
    </r>
    <r>
      <rPr>
        <sz val="11"/>
        <rFont val="Arial"/>
        <family val="2"/>
      </rPr>
      <t xml:space="preserve">
Launch Unum High Level Overview – Kathryn
Coding in IP Tool – Alicia + Kathryn
Case Set-up in EEP – Scott + One additional ETC SME for 04/19 week (when Scott is on PTO)
- Written Assessments to be replaced by Weekly Interactive Quizzes/Teach backs
</t>
    </r>
  </si>
  <si>
    <r>
      <t xml:space="preserve">Day 1, Week 3 of DD and Documentation Completed as planned. Following activities were covered - 
</t>
    </r>
    <r>
      <rPr>
        <b/>
        <sz val="11"/>
        <color theme="1"/>
        <rFont val="Arial"/>
        <family val="2"/>
      </rPr>
      <t>Due Diligence Track</t>
    </r>
    <r>
      <rPr>
        <sz val="11"/>
        <color theme="1"/>
        <rFont val="Arial"/>
        <family val="2"/>
      </rPr>
      <t xml:space="preserve">
'- Understand Reporting Requirements - Salesforce and Qlikview
</t>
    </r>
    <r>
      <rPr>
        <b/>
        <sz val="11"/>
        <color theme="1"/>
        <rFont val="Arial"/>
        <family val="2"/>
      </rPr>
      <t>Documentation Track</t>
    </r>
    <r>
      <rPr>
        <sz val="11"/>
        <color theme="1"/>
        <rFont val="Arial"/>
        <family val="2"/>
      </rPr>
      <t xml:space="preserve">
- Census Manipulation</t>
    </r>
  </si>
  <si>
    <r>
      <t xml:space="preserve">3/10/2021
</t>
    </r>
    <r>
      <rPr>
        <strike/>
        <sz val="10"/>
        <color theme="1"/>
        <rFont val="Arial"/>
        <family val="2"/>
      </rPr>
      <t>3/8/2021</t>
    </r>
    <r>
      <rPr>
        <sz val="10"/>
        <color theme="1"/>
        <rFont val="Arial"/>
        <family val="2"/>
      </rPr>
      <t xml:space="preserve">
</t>
    </r>
    <r>
      <rPr>
        <strike/>
        <sz val="10"/>
        <color theme="1"/>
        <rFont val="Arial"/>
        <family val="2"/>
      </rPr>
      <t>3/4/2021</t>
    </r>
  </si>
  <si>
    <t>Application testing for TTT resources</t>
  </si>
  <si>
    <t>Kathryn/Ritu</t>
  </si>
  <si>
    <t>Share day-wise Agenda for TTTrainer and TTTeam</t>
  </si>
  <si>
    <t>Gather example case videos (IP Coding/Case Set-up) for TTTrainer sessions</t>
  </si>
  <si>
    <t>Prepare Supplemental Training Materials for TTTrainer/Team</t>
  </si>
  <si>
    <t>Amy/Kathryn</t>
  </si>
  <si>
    <t xml:space="preserve">Lack of live examples and practice cases during TTT and Nesting will impact the training quality </t>
  </si>
  <si>
    <t>- Training plan (including assessments) and modules used by Unum to onboard their resources
- Validation of training plan with the list of processes in-scope for EXL
- SME certification criteria
- Recent training progress onshore</t>
  </si>
  <si>
    <t>- Understand various management reports currently being used
- Understand type of system access required for supervisors to access production reports
- Finalize list of reports and system access requirement for EXL to access reports</t>
  </si>
  <si>
    <t>Very similar to LU I</t>
  </si>
  <si>
    <r>
      <t xml:space="preserve">All reports to be categorized by Re-enrollment New and Re-enrollment Rework requests
Following Reports discussed for LU Phase II -
</t>
    </r>
    <r>
      <rPr>
        <b/>
        <u/>
        <sz val="11"/>
        <rFont val="Arial"/>
        <family val="2"/>
      </rPr>
      <t>Dashboard for Completed Reports</t>
    </r>
    <r>
      <rPr>
        <sz val="11"/>
        <rFont val="Arial"/>
        <family val="2"/>
      </rPr>
      <t xml:space="preserve">
1. Completed CSRs by Activity Type
2. TAT by Activity Type
3. AHT by Activity Type – Status wise
4. Completed CSR by Owner
5. Priority Level of Completed CSR (Rush)
6. Week wise completion count Activity-wise
7. Completed by Status – Complete/Withdrawn/Cancelled
8. Completed by Parent Service Request 
9. Outreach/Chatter with OS activity wise – This will help to identify genuine chatter or not
10. Escalated re-work ticket where ETC has to deliver on something EXL already delivered</t>
    </r>
    <r>
      <rPr>
        <b/>
        <u/>
        <sz val="11"/>
        <rFont val="Arial"/>
        <family val="2"/>
      </rPr>
      <t xml:space="preserve">
Dashboard for WIP Reports</t>
    </r>
    <r>
      <rPr>
        <sz val="11"/>
        <rFont val="Arial"/>
        <family val="2"/>
      </rPr>
      <t xml:space="preserve">
1. Open CSR by Activity type/Owner/Priority
2. Average CSR by Activity type/Owner/
3. Average CSR age by activity types
4. Average age in Current Status
5. All other Activities &gt;24 Hrs. by Owner/Activity Type
- Rework cannot be differentiated basis re-work reasons. Identifier in the Notes section/ Description field proposed for accurate measurement of metrics. The description has to be short. Acronyms will help – Eg RWK4, RWK5..
- AHT for each activity cannot be measured separately. Reports will reflect an end to end AHT for each Re-enrollment New and Re-enrollment Rework case
- No system driven reports will be able to report if a Census file or Demo Test Screen-print has been saved for a case 
</t>
    </r>
    <r>
      <rPr>
        <b/>
        <u/>
        <sz val="11"/>
        <rFont val="Arial"/>
        <family val="2"/>
      </rPr>
      <t xml:space="preserve">
Documentation</t>
    </r>
    <r>
      <rPr>
        <sz val="11"/>
        <rFont val="Arial"/>
        <family val="2"/>
      </rPr>
      <t xml:space="preserve">: 'Demo Check documentation approach to be discussed with John/Keri
</t>
    </r>
  </si>
  <si>
    <t>Check feasibility on synchronizing Plane.biz notes with the process steps</t>
  </si>
  <si>
    <t>02/23: Bimal and Nevin working on closing the commercials on 6/5 FTE approach
02/28: Commercials closed</t>
  </si>
  <si>
    <t>03/01: Per Kathryn the current approach is OJT and hence no plans exists for a classroom training</t>
  </si>
  <si>
    <t>AHT for each activity cannot be recorded and reported separately - Will not be able to measure process efficiencies</t>
  </si>
  <si>
    <t>Incorrect calculation of “Hire Prior to Date” and “Previously Eligible Date” can cause errors/escalations and re-work</t>
  </si>
  <si>
    <t>Live cases will be recorded for training as less volumes available at present
OS and ETC will hold examples as much as possible for EXL's training purposes</t>
  </si>
  <si>
    <t>Not a current process for Re-enrollments</t>
  </si>
  <si>
    <t>Ray/Kathryn/Ritu</t>
  </si>
  <si>
    <t xml:space="preserve">Ray </t>
  </si>
  <si>
    <t>SLAs/KPI discussion for LU Phase II</t>
  </si>
  <si>
    <t>Share System report for OS Tasks for possible TAT calculations</t>
  </si>
  <si>
    <t>Gathering screenprints and creating Demo Check section of Case Set-up SOP may require more time for documentation than what was anticipated initially. This may impact overall documentation timelines</t>
  </si>
  <si>
    <t>John/Keri working to gather reqired screenprints for Demo Check procedures</t>
  </si>
  <si>
    <t>- Review existing process SLAs/Critical KPIs
- Formula/Methodology to calculate SLAs/KPIs
- Data considered to calculate SLAs/KPIs
- Baseline of historical SLA performance
- Document existing CTQs/ KPIs, along with their operational definition
- Understand current reporting capability of metrics reporting</t>
  </si>
  <si>
    <t>Initiated the discussion however it could not be driven to closure as Unum is internally discussing the metrics in detail on 03/11. 
Revised closure on 03/12</t>
  </si>
  <si>
    <r>
      <t xml:space="preserve">Day 2, Week 3 of DD and Documentation Completed. Following activities were covered - 
</t>
    </r>
    <r>
      <rPr>
        <b/>
        <sz val="11"/>
        <color theme="1"/>
        <rFont val="Arial"/>
        <family val="2"/>
      </rPr>
      <t>Due Diligence Track</t>
    </r>
    <r>
      <rPr>
        <sz val="11"/>
        <color theme="1"/>
        <rFont val="Arial"/>
        <family val="2"/>
      </rPr>
      <t xml:space="preserve">
'- Discussion initiated for Metrics - SLA/KPIs
</t>
    </r>
    <r>
      <rPr>
        <b/>
        <sz val="11"/>
        <color theme="1"/>
        <rFont val="Arial"/>
        <family val="2"/>
      </rPr>
      <t>Documentation Track</t>
    </r>
    <r>
      <rPr>
        <sz val="11"/>
        <color theme="1"/>
        <rFont val="Arial"/>
        <family val="2"/>
      </rPr>
      <t xml:space="preserve">
- Re-work Cases</t>
    </r>
  </si>
  <si>
    <r>
      <t xml:space="preserve">Day 3, Week 3 of DD and Documentation Completed. Following activities were covered - 
</t>
    </r>
    <r>
      <rPr>
        <b/>
        <sz val="11"/>
        <color theme="1"/>
        <rFont val="Arial"/>
        <family val="2"/>
      </rPr>
      <t>Due Diligence Track</t>
    </r>
    <r>
      <rPr>
        <sz val="11"/>
        <color theme="1"/>
        <rFont val="Arial"/>
        <family val="2"/>
      </rPr>
      <t xml:space="preserve">
'- Quality Framework - As-is and To-be
</t>
    </r>
    <r>
      <rPr>
        <b/>
        <sz val="11"/>
        <color theme="1"/>
        <rFont val="Arial"/>
        <family val="2"/>
      </rPr>
      <t>Documentation Track</t>
    </r>
    <r>
      <rPr>
        <sz val="11"/>
        <color theme="1"/>
        <rFont val="Arial"/>
        <family val="2"/>
      </rPr>
      <t xml:space="preserve">
- Case set-up SOP - Demo check scenarios</t>
    </r>
  </si>
  <si>
    <t>03/10: Contractual meeting for SLA KPI scheduled for 03/10</t>
  </si>
  <si>
    <t>Track Documentation towards timely closure. Highlight deviations real time to Kathryn/Keri</t>
  </si>
  <si>
    <t>03/10: Refer documentation tab</t>
  </si>
  <si>
    <t>John/Scott</t>
  </si>
  <si>
    <t>Conduct QMS Demo</t>
  </si>
  <si>
    <t xml:space="preserve">Align an ETC Consultant to perform Audits during Nesting/Ramp </t>
  </si>
  <si>
    <t>John/Keri</t>
  </si>
  <si>
    <t>"As Is" Quality Framework and calculation methodology
- Peer Audit Program
- Review historical data
- Sampling methodology
- Appeal process if any</t>
  </si>
  <si>
    <t>Privacy incident due to inputting/uploading incorrect information provided in the Enrollment Event</t>
  </si>
  <si>
    <t>OS will review all the information sent over to EXL. For EXL the information received on Enrollment Event will the final information</t>
  </si>
  <si>
    <r>
      <t xml:space="preserve">17-Mar-21
</t>
    </r>
    <r>
      <rPr>
        <strike/>
        <sz val="11"/>
        <rFont val="Arial"/>
        <family val="2"/>
      </rPr>
      <t>3/11/2021</t>
    </r>
  </si>
  <si>
    <r>
      <t xml:space="preserve">16-Mar-21
</t>
    </r>
    <r>
      <rPr>
        <strike/>
        <sz val="11"/>
        <rFont val="Arial"/>
        <family val="2"/>
      </rPr>
      <t>3/10/2021</t>
    </r>
  </si>
  <si>
    <r>
      <t xml:space="preserve">17-Mar-21
</t>
    </r>
    <r>
      <rPr>
        <strike/>
        <sz val="11"/>
        <rFont val="Arial"/>
        <family val="2"/>
      </rPr>
      <t>3/15/2021</t>
    </r>
  </si>
  <si>
    <t>Ritu/Manoj</t>
  </si>
  <si>
    <t>Re-calculate Effort/FTE numbers basis - 
- Perpetual files volume addition (AHT 24 mins)
- Rework items - 60% of forecasted volumes (AHT 23.22 mins)</t>
  </si>
  <si>
    <r>
      <rPr>
        <b/>
        <sz val="11"/>
        <rFont val="Arial"/>
        <family val="2"/>
      </rPr>
      <t xml:space="preserve">As-is Quality Framework – ETC </t>
    </r>
    <r>
      <rPr>
        <sz val="11"/>
        <rFont val="Arial"/>
        <family val="2"/>
      </rPr>
      <t xml:space="preserve">
- For VB/Link (EXL scope) – Peer reviews are done - involves conducting Demo test and saving the screen print on shared drive – Benefit Election Authorization
- Sample size - 3 random VB cases a month for each ETC
- For a New ETC –10-15 parameters listed to conduct audits for few months after hiring – Case build checklist is used
</t>
    </r>
    <r>
      <rPr>
        <b/>
        <sz val="11"/>
        <rFont val="Arial"/>
        <family val="2"/>
      </rPr>
      <t>Possible Privacy issues</t>
    </r>
    <r>
      <rPr>
        <sz val="11"/>
        <rFont val="Arial"/>
        <family val="2"/>
      </rPr>
      <t xml:space="preserve"> – Incorrect data on the census files – Names, SSNs etc.
- In a To-be state OS will review all the information sent over to EXL. For EXL the information received on Enrollment Event will hold true
</t>
    </r>
    <r>
      <rPr>
        <b/>
        <sz val="11"/>
        <rFont val="Arial"/>
        <family val="2"/>
      </rPr>
      <t>As-is Quality Framework – OS</t>
    </r>
    <r>
      <rPr>
        <sz val="11"/>
        <rFont val="Arial"/>
        <family val="2"/>
      </rPr>
      <t xml:space="preserve">
Two sections to the Quality Framework for Unum OS (In-Progress)
a) Initial case review – 
     a. Review Enrollment Event and add what’s missing
     b. Ensure they get quality information from Field partners – mandatory fields re-defined
b) Coding – All required info coded correctly for ETC to build case correctly
</t>
    </r>
    <r>
      <rPr>
        <b/>
        <sz val="11"/>
        <rFont val="Arial"/>
        <family val="2"/>
      </rPr>
      <t xml:space="preserve">
To-be Quality Approach
</t>
    </r>
    <r>
      <rPr>
        <sz val="11"/>
        <rFont val="Arial"/>
        <family val="2"/>
      </rPr>
      <t xml:space="preserve">- EXL audits will be done on Case Set-up only
- Parameters will be defined by Unum. Total three checklists to be created
     a) For Ramp cases (New and Rework) (all the parameters) until proficiency is gained
     b) For Re-enrollments New BAU (lesser Parameters)
     c) For Re-enrollments Rework BAU (lesser Parameters) 
</t>
    </r>
    <r>
      <rPr>
        <b/>
        <sz val="11"/>
        <rFont val="Arial"/>
        <family val="2"/>
      </rPr>
      <t xml:space="preserve">
Audit timelines</t>
    </r>
    <r>
      <rPr>
        <sz val="11"/>
        <rFont val="Arial"/>
        <family val="2"/>
      </rPr>
      <t xml:space="preserve">
1. TTT/Nesting/first few weeks of Ramp – Real time
2. Mid- Ramp  and BAU (New and Re-work items) – Next day
Challenges discussed on Documentation completion within timelines. Kathryn will follow-up with John/Keri to ensure completion of the Case-set-up SOP by Friday (3/12) EOD
EXL Scope change - Perpetual files added to EXL scope. Effort revalidation to be conducted.</t>
    </r>
  </si>
  <si>
    <r>
      <t xml:space="preserve">Day 4, Week 3 of DD and Documentation Completed. Following activities were covered - 
</t>
    </r>
    <r>
      <rPr>
        <b/>
        <sz val="11"/>
        <color theme="1"/>
        <rFont val="Arial"/>
        <family val="2"/>
      </rPr>
      <t>Due Diligence Track</t>
    </r>
    <r>
      <rPr>
        <sz val="11"/>
        <color theme="1"/>
        <rFont val="Arial"/>
        <family val="2"/>
      </rPr>
      <t xml:space="preserve">
'- FMEA Walkthrough
- Metrics Discussion
</t>
    </r>
    <r>
      <rPr>
        <b/>
        <sz val="11"/>
        <color theme="1"/>
        <rFont val="Arial"/>
        <family val="2"/>
      </rPr>
      <t>Documentation Track</t>
    </r>
    <r>
      <rPr>
        <sz val="11"/>
        <color theme="1"/>
        <rFont val="Arial"/>
        <family val="2"/>
      </rPr>
      <t xml:space="preserve">
- Case set-up SOP - Validation Session 1</t>
    </r>
  </si>
  <si>
    <t>Re-enrollments - Perpetual</t>
  </si>
  <si>
    <t>03/11: Kathryn to share access details on Monday 03/15</t>
  </si>
  <si>
    <t>Check with John if Peer Review quality data is available – share with EXL accordingly</t>
  </si>
  <si>
    <t xml:space="preserve">Discuss Accuracy goals for the pre-baselining period with Nevin/Ray and share with EXL </t>
  </si>
  <si>
    <t>Parrish/Kathryn</t>
  </si>
  <si>
    <t xml:space="preserve">Draft initial pointers on FMEA and share with John/Scott to build the FMEA document further </t>
  </si>
  <si>
    <t xml:space="preserve">Ritu </t>
  </si>
  <si>
    <t>Follow-up and close on FMEA with John/Scott</t>
  </si>
  <si>
    <r>
      <rPr>
        <b/>
        <sz val="11"/>
        <rFont val="Arial"/>
        <family val="2"/>
      </rPr>
      <t>Current Approach for Accuracy measurement</t>
    </r>
    <r>
      <rPr>
        <sz val="11"/>
        <rFont val="Arial"/>
        <family val="2"/>
      </rPr>
      <t xml:space="preserve">
- At present the Accuracy Approach for Unum OS Tasks is being built 
- For ETC function initially an Audit structure was being followed however was not very effective – Real time corrections were made and hence the scores were mostly 100%
- Currently ETC consultants do Peer reviews – Scores are mostly 100% however no data available for the same
</t>
    </r>
    <r>
      <rPr>
        <b/>
        <sz val="11"/>
        <rFont val="Arial"/>
        <family val="2"/>
      </rPr>
      <t xml:space="preserve">
Current TAT metric</t>
    </r>
    <r>
      <rPr>
        <sz val="11"/>
        <rFont val="Arial"/>
        <family val="2"/>
      </rPr>
      <t xml:space="preserve">
2 business days for OS Activities
3 business days for ETC Activities
- Discussion on Metrics for EXL to be internally closed by Unum on 03/11 and with EXL on 03/12
- All metrics will be baselined during Steady state
- Prior to baselining, EXL will be expected to follow a TAT for 1 Business day
- Cut-off time for Re-enrollment New, Rework and Rush requests - 3 PM ET. Anything that is received post 3 PM ET will be worked upon the following day
- Metrics discussion with EXL scheduled for 03/12
- For Unum's Contracting session, following points to be considered while defining metrics for EXL
    - Rush requests which would have a shorter TAT window may constitute ~40% of total incoming during peak period 
    - ~80% of Re-enrollments may come back as Re-work which would have a shorter TAT window
    - TAT for Rework and Rush work items received after cut-off time
</t>
    </r>
  </si>
  <si>
    <t>Schedule a follow-up session on Reporting of metrics on Qlikview with Cindy</t>
  </si>
  <si>
    <t>- Perpetual Files to be sent over to EXL as added scope. 220 files per month with an AHT of 24 minutes per file (Effort validation to be done)</t>
  </si>
  <si>
    <r>
      <t xml:space="preserve">
' -</t>
    </r>
    <r>
      <rPr>
        <b/>
        <sz val="11"/>
        <rFont val="Arial"/>
        <family val="2"/>
      </rPr>
      <t>Walkthrough of FMEA Template</t>
    </r>
    <r>
      <rPr>
        <sz val="11"/>
        <rFont val="Arial"/>
        <family val="2"/>
      </rPr>
      <t xml:space="preserve"> - Team discussed the possible causes of Failures under People, Process and Technology categories
</t>
    </r>
    <r>
      <rPr>
        <b/>
        <sz val="11"/>
        <rFont val="Arial"/>
        <family val="2"/>
      </rPr>
      <t>Metrics discussion- 
SLA – Turnaround Time</t>
    </r>
    <r>
      <rPr>
        <sz val="11"/>
        <rFont val="Arial"/>
        <family val="2"/>
      </rPr>
      <t xml:space="preserve">
1. Re-enrollment New – 8 Business Hours eg. Received case at 10 AM ET today – can complete it before 10 AM ET nest Business Day
2. Re-enrollment Re-work – 2 business hours. Cut-off time is 3 PM ET. In case a Re-work item is received post 3 PM ET on a date, it can be completed by 10 AM ET next Business Day
3. Re-enrollment Perpetual – 48 hrs/2 Business days. Eg Received case at 10 AM ET today – can complete it before 10 AM ET day after tomorrow (Tomorrow and day after tomorrow are business days)
4. Rush – Same business day. Cut off time 3 PM ET – Details pending as Parrish to check if this is a part of contract or not
For all Work types, pre-baselining expected goal would be complete 100% items within the defined TAT. Threshold TBD. 
• Re-work before assignment to be done Priority basis - EXL to monitor and manage the Queue accordingly 
• For Re-work requests which are  also Rush, currently Field/OS sometimes reaches out to ETC to complete the re-work on priority. In the To-be scenario those will be managed by ETC Onshore.
• No historic data available for Re-work and Rush TAT
• Baselining will be done for ALL metrics for EXL
</t>
    </r>
    <r>
      <rPr>
        <b/>
        <sz val="11"/>
        <rFont val="Arial"/>
        <family val="2"/>
      </rPr>
      <t>SLA - Accuracy</t>
    </r>
    <r>
      <rPr>
        <sz val="11"/>
        <rFont val="Arial"/>
        <family val="2"/>
      </rPr>
      <t xml:space="preserve">
• EXL to audit only the ETC part of Re-enrollments
• John/Scott working on the following parameter lists –
    o Ramp cases (New and Rework) (all the parameters) until proficiency is gained
    o Re-enrollments New BAU (lesser Parameters)
    o Re-enrollments Perpetual
    o Re-enrollments Rework BAU (lesser Parameters) 
• Accuracy Goals for Pre-baselining period TBD - Kathryn/Parrish to discuss with Ray/Nevin and confirm
• EXL will gather data for 3 months in BAU for baselining, however quality performance will be reported throughout the baselining period – Action plans will be implemented in case there are errors and Quality drops
</t>
    </r>
  </si>
  <si>
    <r>
      <t xml:space="preserve">3/16/2021
</t>
    </r>
    <r>
      <rPr>
        <strike/>
        <sz val="10"/>
        <color theme="1"/>
        <rFont val="Arial"/>
        <family val="2"/>
      </rPr>
      <t>3/5/2021</t>
    </r>
  </si>
  <si>
    <r>
      <t xml:space="preserve">12-Mar-21
</t>
    </r>
    <r>
      <rPr>
        <strike/>
        <sz val="11"/>
        <rFont val="Arial"/>
        <family val="2"/>
      </rPr>
      <t>8-Mar-21</t>
    </r>
    <r>
      <rPr>
        <sz val="11"/>
        <rFont val="Arial"/>
        <family val="2"/>
      </rPr>
      <t xml:space="preserve">
</t>
    </r>
    <r>
      <rPr>
        <strike/>
        <sz val="11"/>
        <rFont val="Arial"/>
        <family val="2"/>
      </rPr>
      <t>3/2/2021</t>
    </r>
  </si>
  <si>
    <r>
      <t xml:space="preserve">15-Mar-21
</t>
    </r>
    <r>
      <rPr>
        <strike/>
        <sz val="11"/>
        <rFont val="Arial"/>
        <family val="2"/>
      </rPr>
      <t>12-Mar-21</t>
    </r>
    <r>
      <rPr>
        <sz val="11"/>
        <rFont val="Arial"/>
        <family val="2"/>
      </rPr>
      <t xml:space="preserve">
</t>
    </r>
    <r>
      <rPr>
        <strike/>
        <sz val="11"/>
        <rFont val="Arial"/>
        <family val="2"/>
      </rPr>
      <t>3/10/2021</t>
    </r>
  </si>
  <si>
    <t>3/16//2021
3/12/2021</t>
  </si>
  <si>
    <r>
      <t>Check with IT on a existing/</t>
    </r>
    <r>
      <rPr>
        <b/>
        <u/>
        <sz val="10"/>
        <color theme="1"/>
        <rFont val="Arial"/>
        <family val="2"/>
      </rPr>
      <t>new status</t>
    </r>
    <r>
      <rPr>
        <sz val="10"/>
        <color theme="1"/>
        <rFont val="Arial"/>
        <family val="2"/>
      </rPr>
      <t xml:space="preserve"> that can be used for tagging IT coding from an AHT reporting view</t>
    </r>
  </si>
  <si>
    <r>
      <t xml:space="preserve">3/15/2021
3/12/2021
</t>
    </r>
    <r>
      <rPr>
        <strike/>
        <sz val="10"/>
        <color theme="1"/>
        <rFont val="Arial"/>
        <family val="2"/>
      </rPr>
      <t>3/8/2021</t>
    </r>
    <r>
      <rPr>
        <sz val="10"/>
        <color theme="1"/>
        <rFont val="Arial"/>
        <family val="2"/>
      </rPr>
      <t xml:space="preserve">
</t>
    </r>
    <r>
      <rPr>
        <strike/>
        <sz val="10"/>
        <color theme="1"/>
        <rFont val="Arial"/>
        <family val="2"/>
      </rPr>
      <t>3/4/2021</t>
    </r>
  </si>
  <si>
    <r>
      <t xml:space="preserve">3/15/2021
</t>
    </r>
    <r>
      <rPr>
        <strike/>
        <sz val="10"/>
        <color theme="1"/>
        <rFont val="Arial"/>
        <family val="2"/>
      </rPr>
      <t>3/12/2021</t>
    </r>
    <r>
      <rPr>
        <sz val="10"/>
        <color theme="1"/>
        <rFont val="Arial"/>
        <family val="2"/>
      </rPr>
      <t xml:space="preserve">
</t>
    </r>
    <r>
      <rPr>
        <strike/>
        <sz val="10"/>
        <color theme="1"/>
        <rFont val="Arial"/>
        <family val="2"/>
      </rPr>
      <t>3/5/2021</t>
    </r>
  </si>
  <si>
    <t>03/12: Contracting sessions in progress. Last session scheduled with Nevin 0n 3/12</t>
  </si>
  <si>
    <r>
      <t xml:space="preserve">3/19/2021
</t>
    </r>
    <r>
      <rPr>
        <strike/>
        <sz val="10"/>
        <color theme="1"/>
        <rFont val="Arial"/>
        <family val="2"/>
      </rPr>
      <t>3/15/2021
3/12/2021</t>
    </r>
  </si>
  <si>
    <t>No data available</t>
  </si>
  <si>
    <r>
      <t xml:space="preserve">Day 4, Week 3 of DD and Documentation Completed. Following activities were covered - 
</t>
    </r>
    <r>
      <rPr>
        <b/>
        <sz val="11"/>
        <color theme="1"/>
        <rFont val="Arial"/>
        <family val="2"/>
      </rPr>
      <t>Due Diligence Track</t>
    </r>
    <r>
      <rPr>
        <sz val="11"/>
        <color theme="1"/>
        <rFont val="Arial"/>
        <family val="2"/>
      </rPr>
      <t xml:space="preserve">
'- Datasets Review
</t>
    </r>
    <r>
      <rPr>
        <b/>
        <sz val="11"/>
        <color theme="1"/>
        <rFont val="Arial"/>
        <family val="2"/>
      </rPr>
      <t>Documentation Track</t>
    </r>
    <r>
      <rPr>
        <sz val="11"/>
        <color theme="1"/>
        <rFont val="Arial"/>
        <family val="2"/>
      </rPr>
      <t xml:space="preserve">
- Case set-up SOP - Demo test Scenarios</t>
    </r>
  </si>
  <si>
    <t>- 4 Scenarios on Demo testing Documented
- Greg shared the recordings for 5 Re-work scenarios</t>
  </si>
  <si>
    <t>Geetanjali Jain</t>
  </si>
  <si>
    <t>Aatish Mathur</t>
  </si>
  <si>
    <t>03/12: Exploring options to add a New status to Salesforce. Ray to discuss the same with IT
Apr 9th</t>
  </si>
  <si>
    <t>Added to the procedures</t>
  </si>
  <si>
    <r>
      <t xml:space="preserve">17-Mar-21
</t>
    </r>
    <r>
      <rPr>
        <strike/>
        <sz val="11"/>
        <color theme="1"/>
        <rFont val="Arial"/>
        <family val="2"/>
      </rPr>
      <t>3/15/2021</t>
    </r>
  </si>
  <si>
    <r>
      <t xml:space="preserve">Day 1, Week 4 of DD and Documentation Completed. Following activities were covered - 
</t>
    </r>
    <r>
      <rPr>
        <b/>
        <sz val="11"/>
        <color theme="1"/>
        <rFont val="Arial"/>
        <family val="2"/>
      </rPr>
      <t>Due Diligence Track</t>
    </r>
    <r>
      <rPr>
        <sz val="11"/>
        <color theme="1"/>
        <rFont val="Arial"/>
        <family val="2"/>
      </rPr>
      <t xml:space="preserve">
'- Report out Validation - Scope and Documentation
- SIPOC Walkthrough
</t>
    </r>
    <r>
      <rPr>
        <b/>
        <sz val="11"/>
        <color theme="1"/>
        <rFont val="Arial"/>
        <family val="2"/>
      </rPr>
      <t>Documentation Track</t>
    </r>
    <r>
      <rPr>
        <sz val="11"/>
        <color theme="1"/>
        <rFont val="Arial"/>
        <family val="2"/>
      </rPr>
      <t xml:space="preserve">
- Coding in IP Tool - 3 additional scenarios
- Re-work Cases</t>
    </r>
  </si>
  <si>
    <t>- Walkthrough of TTTeam day-wise Agenda
- Certification Criteria discussed
- Reviewed DD findings on Scope, Documentation and SIPOCs
- Full Contract shared with EXL - To be reviewed and red-lined version to be shared with Unum by end of the week
- Application testing for TTT resources in progress</t>
  </si>
  <si>
    <r>
      <t xml:space="preserve">Day 2, Week 4 of DD and Documentation Completed. Following activities were covered - 
</t>
    </r>
    <r>
      <rPr>
        <b/>
        <sz val="11"/>
        <color theme="1"/>
        <rFont val="Arial"/>
        <family val="2"/>
      </rPr>
      <t>Due Diligence Track</t>
    </r>
    <r>
      <rPr>
        <sz val="11"/>
        <color theme="1"/>
        <rFont val="Arial"/>
        <family val="2"/>
      </rPr>
      <t xml:space="preserve">
'- Report out Validation - Training Approach and Certification Criteria
</t>
    </r>
    <r>
      <rPr>
        <b/>
        <sz val="11"/>
        <color theme="1"/>
        <rFont val="Arial"/>
        <family val="2"/>
      </rPr>
      <t>Documentation Track</t>
    </r>
    <r>
      <rPr>
        <sz val="11"/>
        <color theme="1"/>
        <rFont val="Arial"/>
        <family val="2"/>
      </rPr>
      <t xml:space="preserve">
- Re-work Cases</t>
    </r>
  </si>
  <si>
    <t>Revert with red-lined version of Full Contract</t>
  </si>
  <si>
    <r>
      <rPr>
        <b/>
        <sz val="11"/>
        <rFont val="Arial"/>
        <family val="2"/>
      </rPr>
      <t>Training and Certification Approach (TTTrainer)</t>
    </r>
    <r>
      <rPr>
        <sz val="11"/>
        <rFont val="Arial"/>
        <family val="2"/>
      </rPr>
      <t xml:space="preserve">
</t>
    </r>
    <r>
      <rPr>
        <b/>
        <sz val="11"/>
        <rFont val="Arial"/>
        <family val="2"/>
      </rPr>
      <t>-Weekly Interactive Quiz</t>
    </r>
    <r>
      <rPr>
        <sz val="11"/>
        <rFont val="Arial"/>
        <family val="2"/>
      </rPr>
      <t xml:space="preserve">
• Passing Criteria : 90% 
• 15 questions for each quiz – Kathryn and Amy to decide upon the overall scoring and weightage
• Kathryn will share examples of the questions with Manoj and Ritu
• No Assessment to be covered over Workday. MS Office based tool to be used instead
</t>
    </r>
    <r>
      <rPr>
        <b/>
        <sz val="11"/>
        <rFont val="Arial"/>
        <family val="2"/>
      </rPr>
      <t>Practical Assessments</t>
    </r>
    <r>
      <rPr>
        <sz val="11"/>
        <rFont val="Arial"/>
        <family val="2"/>
      </rPr>
      <t xml:space="preserve">
• Practical assessment to be conducted in week 3 of Nesting - EXL Trainers will be shown a demo case and then will be given live cases to process
• Kathryn will let us know how many cases will be audited per Trainer for Practical Certification
• Kathryn to review the Quality parameters shared by John/Scott and then simplify/reduce them to be used for auditing cases during Practical certification
</t>
    </r>
    <r>
      <rPr>
        <b/>
        <sz val="11"/>
        <rFont val="Arial"/>
        <family val="2"/>
      </rPr>
      <t>Teach backs</t>
    </r>
    <r>
      <rPr>
        <sz val="11"/>
        <rFont val="Arial"/>
        <family val="2"/>
      </rPr>
      <t xml:space="preserve">
• Teach back sessions –Practice and Final, to be conducted on already completed cases
• EXL trainers will be given the case numbers for already completed cases one day before the Practice and Final teach back
• Assessment sheet that was used in launch Unum Phase I can be leveraged for Launch Unum Phase II – Kathryn to review and confirm</t>
    </r>
    <r>
      <rPr>
        <b/>
        <sz val="11"/>
        <rFont val="Arial"/>
        <family val="2"/>
      </rPr>
      <t xml:space="preserve">
Metrics Discussion</t>
    </r>
    <r>
      <rPr>
        <sz val="11"/>
        <rFont val="Arial"/>
        <family val="2"/>
      </rPr>
      <t xml:space="preserve">
- Daily/Hourly data for Re-work not available
- No huge influx of volumes expected in the afternoon however there may be cases from California. Incase a CA case is sent to the Queue at/post 3 PM ET and has to be completed same day, it will processed by Onshore team based on the urgency
- If high volumes of Re-works are seen to be sent over in EXL Queue around/post 3 PM ET, then Onshore Team will specify which ones need to be finished before 10AM ET the next Business day
- Rush Requests not in scope for EXL
- No backlog on Re-enrollments New, Rework or Perpetual as of today
- Reporting will include 'Other considerations specified for TAT' so that the relevant data can be pulled out for review as and when required 
- TAT for Perpetual files to be corrected to 2 Business Days
- Baselining of all metrics will be done separately for peak and non peak periods 
- Volume mix will be considered during baselining of metrics
- Automation of Workflow is not feasible for LU Phase II </t>
    </r>
  </si>
  <si>
    <t>- Final SOP submitted for approval to Alicia 
- Validation successfully completed by another SME
- Per Kathryn she will be able to share a final approval by mid-day tomorrow (03/18)</t>
  </si>
  <si>
    <t>DD Reportout Validation</t>
  </si>
  <si>
    <t>Review Datasets</t>
  </si>
  <si>
    <t>Final session</t>
  </si>
  <si>
    <t>- Check Documentation tab for status</t>
  </si>
  <si>
    <t>Approved</t>
  </si>
  <si>
    <t>- Approved for OS Applications
- Pending from Scott for ETC applications</t>
  </si>
  <si>
    <t>- Final SOP submitted for approval to Scott
- First level validation was completed on 03/11 (link scenario)
- Multiple review sessionsconducted  with Scott as there are additional updates each time</t>
  </si>
  <si>
    <r>
      <t xml:space="preserve">19-Mar-21
</t>
    </r>
    <r>
      <rPr>
        <strike/>
        <sz val="11"/>
        <color theme="1"/>
        <rFont val="Arial"/>
        <family val="2"/>
      </rPr>
      <t>3/18/2021</t>
    </r>
  </si>
  <si>
    <t>- Final Draft of SOP shared for SME review</t>
  </si>
  <si>
    <r>
      <t xml:space="preserve">Day 4, Week 4 of DD and Documentation Completed. Following activities were covered - 
</t>
    </r>
    <r>
      <rPr>
        <b/>
        <sz val="11"/>
        <color theme="1"/>
        <rFont val="Arial"/>
        <family val="2"/>
      </rPr>
      <t>Documentation Track</t>
    </r>
    <r>
      <rPr>
        <sz val="11"/>
        <color theme="1"/>
        <rFont val="Arial"/>
        <family val="2"/>
      </rPr>
      <t xml:space="preserve">
- Case-set up in EEP - SOP &amp; Process Map review
- Coding Case in IP Tool - SOP &amp; Process Map review
- Rework - SOP review</t>
    </r>
  </si>
  <si>
    <t>Approval Date for SOP and Process Map</t>
  </si>
  <si>
    <t>Green</t>
  </si>
  <si>
    <t>Existing Unum resource aligned to Phase II</t>
  </si>
  <si>
    <t>- E-meet &amp; Greet
- Agenda run through 
- Expectations setting
- Application testing
- Troubleshooting, if required
- CBTs/Play Recordings &amp; Videos
- Recap &amp; Closure Notes</t>
  </si>
  <si>
    <t>- Previous Day's Recap - Short Quiz
- Review current day agenda"
- Overview of Enrollment Event 
- Review Case Notes on CSR
- Review All sections of Enrollment Event
- Understand the concept of Dates on CSR
- Introduction to IP Tool - Significance of coding, Detailed view of all 5 tabs and various fields in them
- Recap &amp; Closure Notes</t>
  </si>
  <si>
    <t>Week 1 (03/22 - 03/26)</t>
  </si>
  <si>
    <t>- Previous Day's Recap - Short Quiz
- Review current day agenda
- Coding in IP Tool - Example Walkthrough - Plane.biz Direct
- Recap &amp; Closure Notes</t>
  </si>
  <si>
    <r>
      <t xml:space="preserve">- Previous Day's Recap - Short Quiz
- Review current day agenda"
- Coding in IP Tool - Example Walkthrough - Plane.biz Direct - EXL Practice on screenshare
</t>
    </r>
    <r>
      <rPr>
        <b/>
        <sz val="8"/>
        <rFont val="Arial"/>
        <family val="2"/>
      </rPr>
      <t>- Interactive Quiz -  Salesforce &amp; Enrollment Event</t>
    </r>
    <r>
      <rPr>
        <sz val="8"/>
        <color rgb="FF000000"/>
        <rFont val="Arial"/>
        <family val="2"/>
      </rPr>
      <t xml:space="preserve">
- Coding in IP Tool - Example Walkthrough - Plane.biz Direct - EXL Practice on screenshare
- Recap &amp; Closure Notes</t>
    </r>
  </si>
  <si>
    <t>- Previous Day's Recap
- Review current day agenda
- Launch Unum Phase II: High Level Process Understanding
- Understand end-to-end process, including handoffs and exceptions handling
- Understand in-scope &amp; out of scope work"
- Details of Plane.biz, Link, Xpresslink, Enrollment App and Merlin
- Details of Enrollment methods - Face-to-Face; Self-Service; Telephonic; Group Meetings - Third Party and Assisted Self-Service
- Introduction to Salesforce - Application features, functionalities
- Overview of Enrollment Event 
- Review Case Notes on CSR
- Review All sections of Enrollment Event
- Understand the concept of Dates on CSR
- Recap &amp; Closure Notes</t>
  </si>
  <si>
    <t>Train the Trainer</t>
  </si>
  <si>
    <r>
      <t xml:space="preserve">Day 5, Week 4 of DD and Documentation Completed. Following activities were covered - 
</t>
    </r>
    <r>
      <rPr>
        <b/>
        <sz val="11"/>
        <color theme="1"/>
        <rFont val="Arial"/>
        <family val="2"/>
      </rPr>
      <t>Documentation Track</t>
    </r>
    <r>
      <rPr>
        <sz val="11"/>
        <color theme="1"/>
        <rFont val="Arial"/>
        <family val="2"/>
      </rPr>
      <t xml:space="preserve">
- Case-set up in EEP - SOP &amp; Process Map review
- Coding Case in IP Tool - SOP &amp; Process Map review
- Rework - SOP review</t>
    </r>
  </si>
  <si>
    <t>Day 1 Week 1 of Train the Trainer completed as planned
'- E-meet &amp; Greet
- Agenda run through 
- Expectations setting
- Application testing
- CBTs/Play Recordings &amp; Videos
- Recap &amp; Closure Notes</t>
  </si>
  <si>
    <t>On Track</t>
  </si>
  <si>
    <t>- Completed Application testing at an access level
   - Salesforce
   - IP Tool
   - MS Outlook - DEF Folders
- Kathryn conducted a detailed walkthrough of the End-to end Re-enrollment Process using the Snake diagram
- Covered Foundation videos on Group and VB Products</t>
  </si>
  <si>
    <t>Perpetual Files loads added as a new CSR</t>
  </si>
  <si>
    <t>Rush not in scope for EXL</t>
  </si>
  <si>
    <t>Day 2 Week 1 of Train the Trainer completed as planned
- Launch Unum Phase II: High Level Process Understanding
- Understand end-to-end process, including handoffs and exceptions handling
- Understand in-scope &amp; out of scope work"
- Details of Plane.biz, Link, Xpresslink, Enrollment App and Merlin
- Details of Enrollment methods - Face-to-Face; Self-Service; Telephonic; Group Meetings - Third Party and Assisted Self-Service
- Introduction to Salesforce - Application features, functionalities
- Overview of Enrollment Event 
- Review Case Notes on CSR
- Review All sections of Enrollment Event
- Understand the concept of Dates on CSR</t>
  </si>
  <si>
    <t>- In addition to the topics planned, a knowledge check was conducted on Salesforce Event examples</t>
  </si>
  <si>
    <t>03/23: Shared draft document with Scott. Follow-up meeting to be scheduled for next week to drive closure</t>
  </si>
  <si>
    <t>- VMWare was down for the entire day with minimal impact on the training progress
- Plane.biz Direct and Link examples covered during IP Tool demonstration</t>
  </si>
  <si>
    <t>Day 3 Week 1 of Train the Trainer completed as planned
- Overview of Enrollment Event (Continued) 
- Review Case Notes on CSR
- Review All sections of Enrollment Event
- Understand the concept of Dates on CSR
- Introduction to IP Tool - Significance of coding, Detailed view of all 5 tabs and various fields in them</t>
  </si>
  <si>
    <t>Whenever we received Re-enrollment, do we receive as internal then it will route it back as external?</t>
  </si>
  <si>
    <t xml:space="preserve">Yes, External enrollment event for the customer triggers the internal enrollment event in SF. </t>
  </si>
  <si>
    <t>Yes</t>
  </si>
  <si>
    <t>From where we can find out the list of technology partner?</t>
  </si>
  <si>
    <t>If we found check mark in front of Group on Plane.biz. What action needs to be taken on this?</t>
  </si>
  <si>
    <t>We will do chatter in this case and will notify to Unum OS.  If vbcp plane.biz and group plane.biz both are marked then it would be out of scope for EXL OS.</t>
  </si>
  <si>
    <t>n</t>
  </si>
  <si>
    <t>Day 4 Week 1 of Train the Trainer completed as planned
- Coding in IP Tool - Live examples</t>
  </si>
  <si>
    <t>Train the Team</t>
  </si>
  <si>
    <t>Closure on Full Contract</t>
  </si>
  <si>
    <t>- Covered more examples on IP Coding - Plane.biz Direct, Link
- Team was given 1 case each to code on IP Tool
- Discussed CSRs - How will they be received and what would they look like
- Alicia to provide clarity on Perpetual set-up dates on Whole life products
- Additional steps/pointers noted for IP Coding SOP - EXL Trainers will update the SOP and share with Kathryn before TTT Closure</t>
  </si>
  <si>
    <t>Reworks will have a shorter TAT and hence the work-type mix can impact Staffing and Queue Management  especially during peak volumes</t>
  </si>
  <si>
    <t>Week 2 (03/30 - 04/02)</t>
  </si>
  <si>
    <t>Previous Day's Recap - Short Quiz
Review current day agenda
Coding in IP Tool - Example Walkthrough - Plane.biz Link/Xpresslink
Recap &amp; Closure Notes</t>
  </si>
  <si>
    <t>Previous Day's Recap - Short Quiz
Review current day agenda
Coding in IP Tool - EXL Practice on screenshare - Plane.biz Link/Xpresslink
Recap &amp; Closure Notes</t>
  </si>
  <si>
    <t>Previous Day's Recap - Short Quiz
Review current day agenda
Coding in IP Tool - Example Walkthrough - Plane.biz Link/Xpresslink (with Enrollment App)
Coding in IP Tool - EXL Practice on screenshare - Plane.biz Link/Xpresslink (with Enrollment App)
Recap &amp; Closure Notes</t>
  </si>
  <si>
    <t>Holiday</t>
  </si>
  <si>
    <t>Previous Day's Recap - Short Quiz
Review current day agenda
Coding in IP Tool - Example Walkthrough - Plane.biz Link/Xpresslink
Introduction to Case-set up - Example walkthrough
Recap &amp; Closure Notes</t>
  </si>
  <si>
    <t>Day 2 Week 2 of Train the Trainer completed as planned
- Previous Day's Recap - Short Quiz
- Coding in IP Tool - Example Walkthrough 
- Introduction to Case-set up - Example walkthrough</t>
  </si>
  <si>
    <t xml:space="preserve">- Initial walkthrough conducted on Case-set end to end steps. To be continued through this week </t>
  </si>
  <si>
    <t>Interactive Quiz 1</t>
  </si>
  <si>
    <t>Interactive Quiz 2</t>
  </si>
  <si>
    <t>Interactive Quiz 3</t>
  </si>
  <si>
    <t>Interactive Quiz 4</t>
  </si>
  <si>
    <t>Interactive Quiz 5</t>
  </si>
  <si>
    <t>Share LU Phase I Quality parameter Checklist with John</t>
  </si>
  <si>
    <t>Manoj</t>
  </si>
  <si>
    <t>Share updated FMEA document with John</t>
  </si>
  <si>
    <r>
      <t xml:space="preserve">4/16/2021
</t>
    </r>
    <r>
      <rPr>
        <strike/>
        <sz val="10"/>
        <color theme="1"/>
        <rFont val="Arial"/>
        <family val="2"/>
      </rPr>
      <t>4/2/2021</t>
    </r>
    <r>
      <rPr>
        <sz val="10"/>
        <color theme="1"/>
        <rFont val="Arial"/>
        <family val="2"/>
      </rPr>
      <t xml:space="preserve">
</t>
    </r>
    <r>
      <rPr>
        <strike/>
        <sz val="10"/>
        <color theme="1"/>
        <rFont val="Arial"/>
        <family val="2"/>
      </rPr>
      <t>3/26/2021</t>
    </r>
  </si>
  <si>
    <t>John/Greg</t>
  </si>
  <si>
    <t xml:space="preserve">Build Practical Certification worksheet basis the parameters </t>
  </si>
  <si>
    <r>
      <t xml:space="preserve">5/7/2021
</t>
    </r>
    <r>
      <rPr>
        <strike/>
        <sz val="10"/>
        <color theme="1"/>
        <rFont val="Arial"/>
        <family val="2"/>
      </rPr>
      <t>4/16/2021</t>
    </r>
  </si>
  <si>
    <t>Add possible reasons for privacy incidents and Failure modes to FMEA</t>
  </si>
  <si>
    <t>Finalize Quality parameters for Re-enrollments New, Rework and Perpetual</t>
  </si>
  <si>
    <t>Previous Day's Recap - Short Quiz
Review current day agenda
Coding in IP Tool - EXL playback on screenshare
Introduction to Case-set up - EXL playback on screenshare
Recap &amp; Closure Notes</t>
  </si>
  <si>
    <t xml:space="preserve">Kathryn/Ray </t>
  </si>
  <si>
    <t>04/02: Will be closed by EOD</t>
  </si>
  <si>
    <t>Day 4 Week 2 of Train the Trainer completed as planned
- End to end playback by EXL Trainers on Case coding and set-up</t>
  </si>
  <si>
    <t>Day 5 Week 2 of Train the Trainer completed as planned
- End to end playback by EXL Trainers on Case coding and set-up</t>
  </si>
  <si>
    <t>- Quiz for week 2 conducted - All trainers scored 100%</t>
  </si>
  <si>
    <t>Week 3 (04/05 - 04/09)</t>
  </si>
  <si>
    <t>Previous Day's Recap - Short Quiz
Review current day agenda
Coding in IP Tool - Example Walkthrough - Plane.biz Link/Xpresslink (with Enrollment App)
Coding in IP Tool - EXL Practice on screenshare - Plane.biz Link/Xpresslink (with Enrollment App)
Week 2 Interactive Quiz - Coding case in IP Tool
Recap &amp; Closure Notes</t>
  </si>
  <si>
    <t>Previous Day's Recap - Short Quiz
End to end hands on practice - Coding case in IP and Case Set-up</t>
  </si>
  <si>
    <t>Previous Day's Recap - Short Quiz
Week 3 Interactive Quiz - Case Set-up
End to end hands on practice - Coding case in IP and Case Set-up</t>
  </si>
  <si>
    <t>Day 1 Week 3 of Train the Trainer completed as planned
- End to end case Practice - Coding in IP Tool and Case Set-up by EXL Trainers under SME Guidance</t>
  </si>
  <si>
    <t xml:space="preserve">- SOP validation in progress
- Hiring in Progress - Offers rolled out to six (6) resources. All accepted </t>
  </si>
  <si>
    <t>Day 2 Week 3 of Train the Trainer completed as planned
- End to end case Practice - 2 cases processed
    - Link - With Enrollment App (Annual Enrollment/Call Center/Self Serve)
    - Plane.biz Direct</t>
  </si>
  <si>
    <t xml:space="preserve">- SOP validation in progress
- EXL will be using Partner Technology Functionality Grid instead of the Decision Tool for Vendor information
- Hiring in Progress - Offers rolled out to seven (7) resources. All accepted </t>
  </si>
  <si>
    <r>
      <t xml:space="preserve">4/12/2021
</t>
    </r>
    <r>
      <rPr>
        <strike/>
        <sz val="10"/>
        <color theme="1"/>
        <rFont val="Arial"/>
        <family val="2"/>
      </rPr>
      <t>4/9/2021</t>
    </r>
    <r>
      <rPr>
        <sz val="10"/>
        <color theme="1"/>
        <rFont val="Arial"/>
        <family val="2"/>
      </rPr>
      <t xml:space="preserve">
</t>
    </r>
    <r>
      <rPr>
        <strike/>
        <sz val="10"/>
        <color theme="1"/>
        <rFont val="Arial"/>
        <family val="2"/>
      </rPr>
      <t>3/19/2021</t>
    </r>
  </si>
  <si>
    <t>Delay in closure of Audit parameters will impact the timelines of QA Certification of EXL Trainers</t>
  </si>
  <si>
    <t>Day 3 Week 3 of Train the Trainer completed as planned
- End to end case Practice - 2 cases processed - Plane.biz Direct
- Reviewed one processed case - Plane.biz Link</t>
  </si>
  <si>
    <r>
      <t xml:space="preserve">Day 3, Week 4 of DD and Documentation Completed. Following activities were covered - 
</t>
    </r>
    <r>
      <rPr>
        <b/>
        <sz val="11"/>
        <color theme="1"/>
        <rFont val="Arial"/>
        <family val="2"/>
      </rPr>
      <t>Due Diligence Track</t>
    </r>
    <r>
      <rPr>
        <sz val="11"/>
        <color theme="1"/>
        <rFont val="Arial"/>
        <family val="2"/>
      </rPr>
      <t xml:space="preserve">
'- Report out Validation - Documentation Status
</t>
    </r>
    <r>
      <rPr>
        <b/>
        <sz val="11"/>
        <color theme="1"/>
        <rFont val="Arial"/>
        <family val="2"/>
      </rPr>
      <t>Documentation Track</t>
    </r>
    <r>
      <rPr>
        <sz val="11"/>
        <color theme="1"/>
        <rFont val="Arial"/>
        <family val="2"/>
      </rPr>
      <t xml:space="preserve">
- Case-set up in EEP - SOP &amp; Process Map
- Coding Case in IP Tool - SOP Validation</t>
    </r>
  </si>
  <si>
    <t xml:space="preserve">- Validation conducted for Coding Case in IP Tool SOP - Ashlee successfully processed a live case using the instructions laid down in the SOP
- Documentation status discussed - (Refer Documentation Status tab) </t>
  </si>
  <si>
    <t>Day 5 Week 1 of Train the Trainer completed as planned
- Interactive Quiz -  Salesforce &amp; Enrollment Event
- Coding in IP Tool - Example Walkthrough - Plane.biz Direct/link/Xpresslink - EXL Practice on screen share</t>
  </si>
  <si>
    <t>- First Interactive Quiz conducted - All Trainers scored 100%
- Hands-on practice on IP Tool coding - Trainers were given live cases to code on screen share
- SOP for IP Tool updated with additional steps noted during week one</t>
  </si>
  <si>
    <t>Day 3 Week 2 of Train the Trainer completed as planned
- Coding in IP Tool - EXL playback on screen share
- Introduction to Case-set up - EXL playback on screen share</t>
  </si>
  <si>
    <t xml:space="preserve">- EXL Trainers processed IP Coding and Case Set-up on live case under Greg's guidance
- SOP validation for Case Set-up in progress 
Meeting conducted on Accuracy Parameters and FMEA. Below is the summary of discussion points -
- Case set-up to be audited for Launch Unum Phase II. No audits for IP coding
- Case Build Checklist and Process specific Failure Modes from FMEA, to serve as a guideline for drafting the - Quality Checklists for Launch Unum Phase II
- Parameters to be outlined for the following work types –
      - Re-enrollment New
      - Re-enrollment Rework
      - Perpetual Load Files
- Separate Checklists to be created for Practical Certification and Quality Audits
- Practical Certification worksheet to be derived from the main Audit Checklist
- Each parameter on the checklist to carry a weightage according to its criticality eg 1-10 weightage points as used for LU Phase I. 
- Higher the criticality higher the weightage. Potential Privacy exposures to carry high weightage
- Once finalized the Audit parameters to be loaded to QMS for further testing 
- In case of a delay in finalizing of Audit Parameters, the QCA Certification might get delayed. In such scenario Unum would support for Quality Audits during TTTeam, Nesting and Ramp
</t>
  </si>
  <si>
    <t>- Covered multiple scenarios during the playback sessions
- Plane.biz notes reviewed for possible updation</t>
  </si>
  <si>
    <t>- SOP validation in progress
- Covered a 'New-hire Enrollment only' scenario - Concept of start and end dates explained by Scott
- Hiring in Progress - Offers rolled out to twelve (12) resources. Five (5) more to be offered. 
- Audit Parameters reviewed 
      - Response choices to be updated for all parameters for New, Re-work and Perpetual
      - TAT to be measured as a separate metric hence parameters referring to Timeliness to be removed from the checklist 
      - Parameters to be checked for duplicity 
- Parameter list for Practical certification yet to be discussed and finalized</t>
  </si>
  <si>
    <t xml:space="preserve">- SOP validation in progress
- Hiring in Progress - Offers rolled out to sixteen (16) resources. One (1) more to be offered
- Internal follow-up meeting conducted on Audit Parameters. Next internal meeting to be conducted early next week. </t>
  </si>
  <si>
    <t>Day 4 Week 3 of Train the Trainer completed as planned
- End to end case Practice - 3 cases processed - Plane.biz Direct and Link</t>
  </si>
  <si>
    <t>Day 5 Week 3 of Train the Trainer completed as planned
- End to end case Practice - 3 cases processed - Plane.biz Direct and Link
- Week 3 Quiz conducted. All trainers scored 100%</t>
  </si>
  <si>
    <t>- SOP validation in progress</t>
  </si>
  <si>
    <t>Day 1 Week 4 of Train the Trainer completed as planned
- End to end case Practice - 3 cases processed - Plane.biz Direct and Link</t>
  </si>
  <si>
    <t xml:space="preserve">- SOP validation in progress
- Updated Audit Parameters and FMEA document shared by John. EXL to review and revert in case of any questions </t>
  </si>
  <si>
    <t>03/23: Follow-up note shared
03/31: Discussion conducted - Refer to daily progress update tab for 03/31
04/12: Updated FMEA shared by John on 04/12. EXL to review and revert with questions if any</t>
  </si>
  <si>
    <t>Week 4 (04/12 - 04/16)</t>
  </si>
  <si>
    <t>Day 2 Week 4 of Train the Trainer completed as planned
- End to end case Practice - 2 cases processed - Plane.biz Direct and Link</t>
  </si>
  <si>
    <t>- SOP validation in progress
- Updated Audit Parameters reviewed by Gulshan. Follow-up session to be scheduled with John before 04/16
- Full Contract received by EXL for signature</t>
  </si>
  <si>
    <t>Day 3 Week 4 of Train the Trainer completed as planned
- End to end case Practice - 2 cases processed - Plane.biz Direct and Link
- Census Manipulation &amp; Uploading - Self study video 
- Census file formatting practice on 2 cases</t>
  </si>
  <si>
    <t xml:space="preserve">- SOP validation in progress
- Follow-up meeting conducted on Reporting
     - Per Cindy's proposal, LU Phase II Dashboard will be added to the LU Phase I Dashboard in Salesforce - segregated by a dropdown  
     - Additional Reports on Rework will be created on Qlikview </t>
  </si>
  <si>
    <t>Previous Day's Recap - Short Quiz
End to end hands on practice - Coding case in IP and Case Set-up
Census Manipulation and Uploading</t>
  </si>
  <si>
    <t>03/23: Follow-up note shared
03/31: Discussion conducted - John/Kathryn to share the updated list - Refer to daily Progress Update tab for 04/07
04/08: Parameters shared by John/Scott on 04/07. Follow up discussion conducted internally on 04/08. Expected closure by 04/16
04/12: Updated Parameters shared by John on 04/12. EXL to review and revert with questions if any
04/14: Parameters reviewed by EXL. Follow-up discussion to be scheduled with John/Kathryn before 04/16
04/16: Final Follow-up discussion scheduled for today</t>
  </si>
  <si>
    <t>Day 4 Week 4 of Train the Trainer completed as planned
- End to end case Practice - 1 case processed 
- Census file formatting practice on 6 cases</t>
  </si>
  <si>
    <t xml:space="preserve">Finalize Quality and Production Ramp Plan </t>
  </si>
  <si>
    <t>Gulshan/Ritu</t>
  </si>
  <si>
    <t>- Follow-up meeting conducted on Audit Parameters
- Changes made to the Re-enrollments New parameters. Final discussion scheduled to cover Re-enrollments Rework and Perpetual Files</t>
  </si>
  <si>
    <t>Day 5 Week 4 of Train the Trainer completed as planned
- End to end case Practice - 1 case processed 
- Census file formatting practice on 4 cases</t>
  </si>
  <si>
    <t>- Audit Parameters finalized
- Week 4 Quiz conducted. All trainers scored 100%</t>
  </si>
  <si>
    <t>Previous Day's Recap - Short Quiz
Week 4 Interactive Quiz - Case Set-up
End to end hands on practice - Coding case in IP and Case Set-up</t>
  </si>
  <si>
    <t>Day 1 Week 5 of Train the Trainer completed 
- End to end case Practice - 1 case processed 
- Self study through videos</t>
  </si>
  <si>
    <t>Day 3 Week 5 of Train the Trainer completed
- End to end case Practice - 2 cases processed (Unum link) and 1 case processed on IP tool
- Self Study through videos</t>
  </si>
  <si>
    <t>- Meeting for QMS Demo scheduled for 04/23
- Follow-up meet scheduled with Cindy on Reporting</t>
  </si>
  <si>
    <t>From UKNOW site we will get technology partner grid and needs to be updated that link in SOP.</t>
  </si>
  <si>
    <t>How many technology partner not in scope?</t>
  </si>
  <si>
    <t>2 tech partner not in scope accordware &amp; benefit focus.</t>
  </si>
  <si>
    <t>What is rolling effective dates?</t>
  </si>
  <si>
    <t>Rolling effective dates will be use when case has QLE cancellation</t>
  </si>
  <si>
    <t>How to refresh the case in code case setup?</t>
  </si>
  <si>
    <t>To refresh the case in code case setup, login back to Demo Region and then again login back to ground control production region</t>
  </si>
  <si>
    <t>If contact phone number not mentioned in notes but email id is there then?</t>
  </si>
  <si>
    <t xml:space="preserve">Then we will update email id in contact phone box </t>
  </si>
  <si>
    <t>How we can add contacts in multiple classes?</t>
  </si>
  <si>
    <t>Add one contact and then click on copy, then select all. It will apply to all classes.</t>
  </si>
  <si>
    <t>April 1,2021</t>
  </si>
  <si>
    <t>If 2 or more states then how can add states?</t>
  </si>
  <si>
    <t>If 2 or more states and only 1 state is there in list, then click on Import</t>
  </si>
  <si>
    <t>April 5,2021</t>
  </si>
  <si>
    <t>In which scenario all locations should be checked?</t>
  </si>
  <si>
    <t>In link/express link cases all locations boxes should be selected</t>
  </si>
  <si>
    <t>When we change learn offer description in benefits?</t>
  </si>
  <si>
    <t>Only in Group Critical illness products for NY/NC state we will change learn offer description to “Group Specified Disease”</t>
  </si>
  <si>
    <t>After completing the census, in which production we import the census first?</t>
  </si>
  <si>
    <t>We will import the census file in ground control production first.</t>
  </si>
  <si>
    <t>Learn Quality Audits - Train EXL Trainers on how to conduct Quality Audits basis the agreed parameters</t>
  </si>
  <si>
    <t>Hands-on practice/Pre Assessment - Provide cases to EXL Trainers to audit using QMS and to gain proficiency with the audit process</t>
  </si>
  <si>
    <t>Q&amp;A - Doubt clearing session - Answer EXL Queries and guide them where required</t>
  </si>
  <si>
    <t xml:space="preserve">QCA Certification of EXL Trainers - Conduct Audits on the audits done by EXL Trainers using QMS - ATA (Audit the Auditor)
- Note variance and publish results </t>
  </si>
  <si>
    <t>Provide additional cases to EXL Trainers to audit using QMS If ATA variance below threshold</t>
  </si>
  <si>
    <t>Ritu/Aparna</t>
  </si>
  <si>
    <t>April 15,2021</t>
  </si>
  <si>
    <t>- Practical certification approach finalized by Kathryn/Parrish</t>
  </si>
  <si>
    <t>- Practical Certification Approach - Kathryn and Greg are comfortable with 2 cases for each trainer with the option to add a third if necessary. To be discussed in our bi-weekly meeting on 04/20</t>
  </si>
  <si>
    <r>
      <t xml:space="preserve">4/26/2021
</t>
    </r>
    <r>
      <rPr>
        <strike/>
        <sz val="10"/>
        <color theme="1"/>
        <rFont val="Arial"/>
        <family val="2"/>
      </rPr>
      <t>4/23/2021</t>
    </r>
    <r>
      <rPr>
        <sz val="10"/>
        <color theme="1"/>
        <rFont val="Arial"/>
        <family val="2"/>
      </rPr>
      <t xml:space="preserve">
</t>
    </r>
    <r>
      <rPr>
        <strike/>
        <sz val="10"/>
        <color theme="1"/>
        <rFont val="Arial"/>
        <family val="2"/>
      </rPr>
      <t>4/9/2021</t>
    </r>
  </si>
  <si>
    <t>Parameter added in Quality Checklist</t>
  </si>
  <si>
    <t>Quality Checklist discussed and agreed</t>
  </si>
  <si>
    <t>Week 5 (04/19 - 04/23)</t>
  </si>
  <si>
    <t>Previous Day's Recap - Short Quiz
Week 5 Interactive Quiz - Case Set-up
End to end hands on practice - Coding case in IP and Case Set-up</t>
  </si>
  <si>
    <t>Unavailability of Trainers/SMEs due to COVID might impact Training Timelines</t>
  </si>
  <si>
    <t>04/27: Demo session held with the team. Follow up session will be scheduled to address any follow up questions and show QCA certification approach
04/23: Meeting rescheduled due to unavailability to few attendees</t>
  </si>
  <si>
    <t>04/21: Practical certification approach discussed and finalized. Separate practical certification worksheet may not be required; however, this will be confirmed post QMS demo. This will be closed basis Action Item # 1</t>
  </si>
  <si>
    <r>
      <t xml:space="preserve">5/14/2021
</t>
    </r>
    <r>
      <rPr>
        <strike/>
        <sz val="10"/>
        <color theme="1"/>
        <rFont val="Arial"/>
        <family val="2"/>
      </rPr>
      <t>4/30/2021</t>
    </r>
    <r>
      <rPr>
        <sz val="10"/>
        <color theme="1"/>
        <rFont val="Arial"/>
        <family val="2"/>
      </rPr>
      <t xml:space="preserve">
</t>
    </r>
    <r>
      <rPr>
        <strike/>
        <sz val="10"/>
        <color theme="1"/>
        <rFont val="Arial"/>
        <family val="2"/>
      </rPr>
      <t>3/26/2021</t>
    </r>
  </si>
  <si>
    <t>Define QCA Certification approach</t>
  </si>
  <si>
    <t>Training on hold</t>
  </si>
  <si>
    <t>4/22/2021 - 05/04/2021</t>
  </si>
  <si>
    <t xml:space="preserve">Refresher session conducted - Greg walked Vikas &amp; Geetanjali through a live case with the following specifications – Unum Link, Self-Serve Enrollment Method with Enrollment App 2.0 and QLE Cancellations. </t>
  </si>
  <si>
    <t>Simplify/reduce Audit Parameters to use them for auditing cases during Practical certification</t>
  </si>
  <si>
    <t>04/20: Per Parrish's last email - All Parameters can be added to QMS - Need clarity if all need to be considered for Practical Certification as well.
04/21: All Parameters will be considered for Practical certification</t>
  </si>
  <si>
    <t>02/22: Request raised with Business Programmers. Follow-up requested
04/12: Queue established. To be reviewed once on screenshare before closing the action item. Kathryn to touch base with Cindy for a suitable time slot for Reporting follow-up</t>
  </si>
  <si>
    <r>
      <t xml:space="preserve">5/07/2021
</t>
    </r>
    <r>
      <rPr>
        <strike/>
        <sz val="10"/>
        <color theme="1"/>
        <rFont val="Arial"/>
        <family val="2"/>
      </rPr>
      <t>4/30/2021</t>
    </r>
  </si>
  <si>
    <t xml:space="preserve">05/06: All sessions being recorded to ensure EXL Trainers have examples of each scenario for TTTeam. </t>
  </si>
  <si>
    <t>.- Reporting instances available in Salesforce &amp; Qlikview</t>
  </si>
  <si>
    <t>Cindy/Parrish</t>
  </si>
  <si>
    <t>Description field to be utilized</t>
  </si>
  <si>
    <t>Metrics to be baselined during Steady State</t>
  </si>
  <si>
    <t>Training Timelines</t>
  </si>
  <si>
    <t>Remote TTT</t>
  </si>
  <si>
    <t>TTT timelines were readjusted without impacting the end to end transition timelines</t>
  </si>
  <si>
    <t>- Clear and timely communication with Unum and building a mitigation plan in partnership to ensure best results
- Conduct shorter revision sessions with the available team members and record them for future purpose
- Review timelines to identify the activities that can overlapp without impacting each other and make adjustments</t>
  </si>
  <si>
    <t>EXL Trainer's unavailability due to COVID caused a hold on training for 2 weeks</t>
  </si>
  <si>
    <t>Refresher Session - End to End Case Building</t>
  </si>
  <si>
    <t>Practice Session - End to End Case Building</t>
  </si>
  <si>
    <t>Teachback</t>
  </si>
  <si>
    <t>Practical Assessment</t>
  </si>
  <si>
    <t>Ankit Kumar</t>
  </si>
  <si>
    <t>Ashish Solomon</t>
  </si>
  <si>
    <t>Gyan Prakash Tiwari</t>
  </si>
  <si>
    <t>Jhanvi Manek</t>
  </si>
  <si>
    <t>Jilson John</t>
  </si>
  <si>
    <t>Khursheed alam</t>
  </si>
  <si>
    <t>Mohit Verma</t>
  </si>
  <si>
    <t>Priyanka Kashyap</t>
  </si>
  <si>
    <t>Rajat Arora</t>
  </si>
  <si>
    <t>Rajiv Kumar Jha</t>
  </si>
  <si>
    <t>Sakshi Sharma</t>
  </si>
  <si>
    <t>Sumit Khatana</t>
  </si>
  <si>
    <t>Tapan Kumar Behera</t>
  </si>
  <si>
    <t>Tripti Mittal</t>
  </si>
  <si>
    <t>Amit Kumar</t>
  </si>
  <si>
    <t>Rahul Sharma</t>
  </si>
  <si>
    <t>Rakesh Kumar Jha</t>
  </si>
  <si>
    <t>Roshan Kanojia</t>
  </si>
  <si>
    <t>Shivam Singh</t>
  </si>
  <si>
    <t>Tushar Kumar</t>
  </si>
  <si>
    <t>To be created</t>
  </si>
  <si>
    <t>In-progress</t>
  </si>
  <si>
    <t>Practice session conducted - Vikas Processed a live case with the following specifications – Plane.biz, Unum Enroll with Enrollment Method as Telephonic. No Census file on the case and it was an Annual Enrollment</t>
  </si>
  <si>
    <t>- Pre-process trainings scheduled for EXL Team
- BGC in progress
- Unum IDs requested. Credentials will be shared with EXL post successful BGC</t>
  </si>
  <si>
    <t>- Practice sessions (2 hrs each day) to resume from 05/05
- Revised agenda shared and agreed with Kathryn and Greg</t>
  </si>
  <si>
    <t>05:06: Will be closed on 05/7 as per Manish</t>
  </si>
  <si>
    <t>04/21: Kathryn and Parrish are comfortable with 2 cases for each trainer with the option to add a third if necessary. All Parameters will be considered for Practical certification
04/27: To be addressed in the follow up meeting this week
05/05: QCA Certification Approach discussed with Unum. Gulshan to share the variance calculation file with Greg and Kathryn</t>
  </si>
  <si>
    <t>Practice session conducted - Geetanjali Processed a live case under Greg's supervision</t>
  </si>
  <si>
    <t>Training resumed - Team processed 3 live cases</t>
  </si>
  <si>
    <t>- IT issues noticed a few times during the day, however there was no impact on the planned agenda
- QMS Testing - QMS and Dummy production tracker shared with the auditors to begin testing</t>
  </si>
  <si>
    <t>Deploy QMS</t>
  </si>
  <si>
    <t>Previous Day's Recap 
End to end hands on practice - Coding case in IP and Case Set-up</t>
  </si>
  <si>
    <t>End to end hands on practice - Coding case in IP and Case Set-up</t>
  </si>
  <si>
    <t>Greg/Scott</t>
  </si>
  <si>
    <t>- End to end case Practice - 3 cases processed end to end (Unum link with Enrollment App) and 1 case coded on IP tool</t>
  </si>
  <si>
    <t xml:space="preserve">- Assigned some self study time to team on 05/12 afternoon for Teach-back preparation </t>
  </si>
  <si>
    <t>Day 2 Week 5 of Train the Trainer completed
- End to end case Practice - 2 cases processed (Unum link and plane.biz with enrollment)
- 4 census manipulations
- Reviewed/Validated SOP changes</t>
  </si>
  <si>
    <t xml:space="preserve">Topics for Teach back shared with the team - 
Aatish - Enrollment App with Link  - what is it, when is it used, how does it work in IP tool, case set up,  when is it turned on and why, what support do you use to identify and include this tech feature
Geetanjali - Census Formatting  - use a census in the 4Greg folder and walk us through what took place and why, provide insight to enrollment method, log on types, validating information. 
Vikas - Case set up Overview - screens, Demo, production, ground control, persons fields etc. 
</t>
  </si>
  <si>
    <t>- End to end case Practice - 2 cases processed end to end 
- QMS Testing conducted. Greg processed a live audit using QMS Tool</t>
  </si>
  <si>
    <t xml:space="preserve">
- Next steps on QMS/Quality are as follows -
1. We will be utilizing the QMS tool to conduct audits during Practical Certification of EXL Trainers in the week of 05/24 – Greg/Scott will be expected to do 2 audits per EXL trainer and 1-2 additional audits if required (depending on the results)
2. EXL trainers will be conducting 4-5 audits each (~2 Re-enrollment New, ~2-3 Reworks)  for their QCA Certification in the week of 05/31. Greg/Scott will then be conducting ATAs on these audits to certify EXL Trainers as QCAs. Looking at the variance we may have ~1-2 additional audit requirement - I will share a detailed plan by 05/19
3. EXL and Unum SMEs will then conduct audits for the EXL Team during their Nesting and Ramp Phase – I will be sharing a detailed ramp plan by 06/15 which will clearly outline the number of audits required by each auditor on any given day
</t>
  </si>
  <si>
    <t>05/11: Meeting scheduled for 05/12
05/12: Session conducted. Greg processed a live audit using QMS Tool</t>
  </si>
  <si>
    <t>- Track Pre-process Trainings to Closure</t>
  </si>
  <si>
    <t>End to end hands on practice - Re-work Cases
SOP Updation</t>
  </si>
  <si>
    <t>Previous Day's Recap 
End to end hands on practice</t>
  </si>
  <si>
    <t>- Offshore KT Team covered the following modules in the Pre-process workshop
     - US Culture Orientation
     - Business Writing Skills (Day 1 &amp; 2)
- BGC in progress
- Desktop deployment to be initiated on 05/17</t>
  </si>
  <si>
    <t>Drive BGC for Offshore KT Team to closure</t>
  </si>
  <si>
    <t>Facilitate VDI login and Application testing for Offshore KT Team</t>
  </si>
  <si>
    <t>- Hands-on practice continued - 2 live cases processed under Scott's guidance
- Final assessment conducted - All 3 Trainers cleared</t>
  </si>
  <si>
    <t>- Global Technology issue with VMWare login encountered during the second half of the day. Issue was resolved around 3:15 pm ET</t>
  </si>
  <si>
    <t>Validate to-be reporting/dashboard in Salesforce and Qlikview</t>
  </si>
  <si>
    <t>Manoj/Aparna</t>
  </si>
  <si>
    <t>05/12: Greg and Scott aligned</t>
  </si>
  <si>
    <t>Practice Teachback
End to end hands on practice</t>
  </si>
  <si>
    <t>End to end hands on practice
Weekly Assessment - Final Interactive Quiz</t>
  </si>
  <si>
    <t>Yellow</t>
  </si>
  <si>
    <t>Week 7 (05/10 - 05/14)</t>
  </si>
  <si>
    <t>Previous Day's Recap 
End to end hands on practice
Final Teachback 1</t>
  </si>
  <si>
    <t>- Assets delivered to all 20 resources. UAT in progress</t>
  </si>
  <si>
    <t>Previous Day's Recap 
End to end hands on practice
Final Teachback 2</t>
  </si>
  <si>
    <t xml:space="preserve">- Hands-on practice continued - Team processed three New cases </t>
  </si>
  <si>
    <t>Interim Green</t>
  </si>
  <si>
    <t xml:space="preserve">- Introduction session with Unum SMEs and Managers </t>
  </si>
  <si>
    <r>
      <t xml:space="preserve">5/28/2021
</t>
    </r>
    <r>
      <rPr>
        <strike/>
        <sz val="10"/>
        <color theme="1"/>
        <rFont val="Arial"/>
        <family val="2"/>
      </rPr>
      <t>5/21/2021</t>
    </r>
  </si>
  <si>
    <t>End to end hands on practice</t>
  </si>
  <si>
    <t>Week 0 (04/26 - 04/30) On Hold</t>
  </si>
  <si>
    <t>Week 6 (05/03 - 05/07)</t>
  </si>
  <si>
    <t>Week 8 (05/17 - 05/21)</t>
  </si>
  <si>
    <t>Week 9 (05/24 - 05/28)</t>
  </si>
  <si>
    <t>End to end hands on practice
Final Teachback 3
Practical Assessment</t>
  </si>
  <si>
    <t>TBD before TTTeam closure</t>
  </si>
  <si>
    <t>Escalation Point</t>
  </si>
  <si>
    <t xml:space="preserve">Aparna Sharma </t>
  </si>
  <si>
    <t>Level 1 (Ops)</t>
  </si>
  <si>
    <t>Level 2 (Ops)</t>
  </si>
  <si>
    <t>Level 3 (Ops)</t>
  </si>
  <si>
    <t>Level 2 (Transitions )</t>
  </si>
  <si>
    <t>Level 2 (Transitions)</t>
  </si>
  <si>
    <t>Level 1 (Transitions )</t>
  </si>
  <si>
    <t>Ritu.Bhari@exlservice.com</t>
  </si>
  <si>
    <t>+918860490595</t>
  </si>
  <si>
    <t>Aparna.Sharma@exlservice.com</t>
  </si>
  <si>
    <t>Received</t>
  </si>
  <si>
    <t>05/25: Refer BGC tab</t>
  </si>
  <si>
    <t>05/25: Audits being done on screenshare to ensure EXL Trainers are aligned with Greg on the Audit process</t>
  </si>
  <si>
    <t xml:space="preserve">- UAT in progress for the Offshore KT team
- Pre-process Training in progress - Census Overview and Formatting session planned for 05/27
- Discussed the involvement of Trainers in building cases individually during initial weeks of TTTeam (1-2 cases per week) </t>
  </si>
  <si>
    <t xml:space="preserve">Harbor Development </t>
  </si>
  <si>
    <t xml:space="preserve">SpyGlass Corporation </t>
  </si>
  <si>
    <t xml:space="preserve">Hotel Monteleone </t>
  </si>
  <si>
    <t xml:space="preserve">KISWIRE Incorporated </t>
  </si>
  <si>
    <t xml:space="preserve">FUN.com </t>
  </si>
  <si>
    <t xml:space="preserve">Great Scott Tree Service </t>
  </si>
  <si>
    <t>Friendship Village of Dublin Inc</t>
  </si>
  <si>
    <t xml:space="preserve">Upper Sioux Community </t>
  </si>
  <si>
    <t xml:space="preserve">Vikas </t>
  </si>
  <si>
    <t xml:space="preserve">Geetanjali </t>
  </si>
  <si>
    <t>Aatish</t>
  </si>
  <si>
    <t xml:space="preserve">Aatish </t>
  </si>
  <si>
    <t>Approval received</t>
  </si>
  <si>
    <t>- Hands-on Practice in Progress. Team processed 2 Link/Enrollment App cases independently for practice. Scored 100% on audits on both cases.
- In addition to the above the team received a unique Plane.biz direct scenario and all 3 trainers were aligned to build it individually on screen share. Focus areas were - 
   - Missing information on Census file - liaising with OS in case of missing information
   - Persons Field updation basis the Product types
   - Logons - Unum Enroll case</t>
  </si>
  <si>
    <t>Candidate dropped. ID Deletion request raised</t>
  </si>
  <si>
    <t>First Login</t>
  </si>
  <si>
    <t>VMWare Status</t>
  </si>
  <si>
    <t>Teams</t>
  </si>
  <si>
    <t>Outlook DEF</t>
  </si>
  <si>
    <t>SF</t>
  </si>
  <si>
    <t>IP Tool</t>
  </si>
  <si>
    <t>Case Setup</t>
  </si>
  <si>
    <t>Plane.biz Demo</t>
  </si>
  <si>
    <t xml:space="preserve">Bay Community </t>
  </si>
  <si>
    <t>Carroll County BOC</t>
  </si>
  <si>
    <t>Charlotte Symphony Orchestra</t>
  </si>
  <si>
    <t xml:space="preserve">Becker Morgan Group </t>
  </si>
  <si>
    <r>
      <rPr>
        <sz val="10"/>
        <rFont val="Verdana"/>
        <family val="2"/>
      </rPr>
      <t xml:space="preserve">Vikas </t>
    </r>
    <r>
      <rPr>
        <b/>
        <sz val="10"/>
        <rFont val="Verdana"/>
        <family val="2"/>
      </rPr>
      <t xml:space="preserve">  </t>
    </r>
  </si>
  <si>
    <t>Date Completed</t>
  </si>
  <si>
    <t>Dropped</t>
  </si>
  <si>
    <t>Deletion raised</t>
  </si>
  <si>
    <t>Red</t>
  </si>
  <si>
    <t>05/28: Closed as per plan</t>
  </si>
  <si>
    <t>- Practical Certification completed
- Team continued working on Practice</t>
  </si>
  <si>
    <t xml:space="preserve">
</t>
  </si>
  <si>
    <t>- E-meet &amp; Greet
- Agenda run through 
- Expectations setting
Launch Unum Phase II: High Level Process Understanding
- Understand end-to-end process, including handoffs and exceptions handling
- Understand in-scope &amp; out of scope work
- Details of Plane.biz, Link, Xpresslink, Enrollment App and Merlin
- Details of Enrollment methods - Face-to-Face; Self-Service; Telephonic; Group Meetings - Third Party and Assisted Self-Service
- Introduction to Salesforce - Application features, functionalities</t>
  </si>
  <si>
    <t>Day 1 Week 1 of Train the Team completed as planned. Following sessions conducted -
'- E-meet &amp; Greet
- Agenda run through 
- Expectations setting
Launch Unum Phase II: High Level Process Understanding
- Understand end-to-end process, including handoffs and exceptions handling
- Understand in-scope &amp; out of scope work
- Details of Plane.biz, Link, Xpresslink, Enrollment App and Merlin
- Details of Enrollment methods - Face-to-Face; Self-Service; Telephonic; Group Meetings - Third Party and Assisted Self-Service
- Introduction to Salesforce - Application features, functionalities</t>
  </si>
  <si>
    <t>5/28/2021</t>
  </si>
  <si>
    <t>To be mitigated Real time
TTTrainer impacted by 2 weeks however no impact on end to end timelines</t>
  </si>
  <si>
    <t xml:space="preserve">- Salesforce access to be tested on 06/01. Hannah  to share the links
- All 19 team members were present on day 1 </t>
  </si>
  <si>
    <t>Week 1 (5/31 - 6/4)</t>
  </si>
  <si>
    <t xml:space="preserve">05/25: AdS working with Bimal/Nevin to close the Contract
03/31: Response to redlined version shared with Nevin. Follow-up discussion between Nevin and Bimal to occur on 04/01
04/14: Final Contract received by EXL for signatures
02/25: Bimal and Nevin working on the redlined version </t>
  </si>
  <si>
    <r>
      <t xml:space="preserve">Day 2 Week 1 of Train the Team completed as planned. Following sessions conducted -
</t>
    </r>
    <r>
      <rPr>
        <b/>
        <sz val="11"/>
        <color theme="1"/>
        <rFont val="Arial"/>
        <family val="2"/>
      </rPr>
      <t xml:space="preserve">Overview of Enrollment Event </t>
    </r>
    <r>
      <rPr>
        <sz val="11"/>
        <color theme="1"/>
        <rFont val="Arial"/>
        <family val="2"/>
      </rPr>
      <t xml:space="preserve">
- Review Case Notes on CSR
- Review All sections of Enrollment Event
- Understand the concept of Dates on CSR
</t>
    </r>
    <r>
      <rPr>
        <b/>
        <sz val="11"/>
        <color theme="1"/>
        <rFont val="Arial"/>
        <family val="2"/>
      </rPr>
      <t xml:space="preserve">Introduction to IP Tool </t>
    </r>
    <r>
      <rPr>
        <sz val="11"/>
        <color theme="1"/>
        <rFont val="Arial"/>
        <family val="2"/>
      </rPr>
      <t xml:space="preserve">- Significance of coding, Detailed view of all 5 tabs and various fields in them
</t>
    </r>
    <r>
      <rPr>
        <b/>
        <sz val="11"/>
        <color theme="1"/>
        <rFont val="Arial"/>
        <family val="2"/>
      </rPr>
      <t>Coding in IP Tool</t>
    </r>
    <r>
      <rPr>
        <sz val="11"/>
        <color theme="1"/>
        <rFont val="Arial"/>
        <family val="2"/>
      </rPr>
      <t xml:space="preserve"> - Example Walkthrough </t>
    </r>
  </si>
  <si>
    <r>
      <t xml:space="preserve">6/02/2021
</t>
    </r>
    <r>
      <rPr>
        <strike/>
        <sz val="10"/>
        <color theme="1"/>
        <rFont val="Arial"/>
        <family val="2"/>
      </rPr>
      <t>6/01/2021</t>
    </r>
    <r>
      <rPr>
        <sz val="10"/>
        <color theme="1"/>
        <rFont val="Arial"/>
        <family val="2"/>
      </rPr>
      <t xml:space="preserve">
</t>
    </r>
    <r>
      <rPr>
        <strike/>
        <sz val="10"/>
        <color theme="1"/>
        <rFont val="Arial"/>
        <family val="2"/>
      </rPr>
      <t>5/28/2021</t>
    </r>
    <r>
      <rPr>
        <sz val="10"/>
        <color theme="1"/>
        <rFont val="Arial"/>
        <family val="2"/>
      </rPr>
      <t xml:space="preserve">
</t>
    </r>
    <r>
      <rPr>
        <strike/>
        <sz val="10"/>
        <color theme="1"/>
        <rFont val="Arial"/>
        <family val="2"/>
      </rPr>
      <t>5/14/2021</t>
    </r>
    <r>
      <rPr>
        <sz val="10"/>
        <color theme="1"/>
        <rFont val="Arial"/>
        <family val="2"/>
      </rPr>
      <t xml:space="preserve">
</t>
    </r>
    <r>
      <rPr>
        <strike/>
        <sz val="10"/>
        <color theme="1"/>
        <rFont val="Arial"/>
        <family val="2"/>
      </rPr>
      <t>4/30/2021</t>
    </r>
  </si>
  <si>
    <t>06/01: SF working for all except 1. Issue raised with IT
05/31: Salesforce and Plane.biz to be tested on 06/01
05/28: UAT in progress</t>
  </si>
  <si>
    <r>
      <t xml:space="preserve">6/02/2021
</t>
    </r>
    <r>
      <rPr>
        <strike/>
        <sz val="10"/>
        <rFont val="Arial"/>
        <family val="2"/>
      </rPr>
      <t>'5/28/2021</t>
    </r>
    <r>
      <rPr>
        <sz val="10"/>
        <rFont val="Arial"/>
        <family val="2"/>
      </rPr>
      <t xml:space="preserve">
</t>
    </r>
    <r>
      <rPr>
        <strike/>
        <sz val="10"/>
        <rFont val="Arial"/>
        <family val="2"/>
      </rPr>
      <t>4/30/2021</t>
    </r>
  </si>
  <si>
    <t>Detailed status on Actions items on Action log tab</t>
  </si>
  <si>
    <t xml:space="preserve">-Overview of Enrollment Event 
- Review Case Notes on CSR
- Review All sections of Enrollment Event
- Understand the concept of Dates on CSR
Introduction to IP Tool - Significance of coding, Detailed view of all 5 tabs and various fields in them
Coding in IP Tool - Example Walkthrough </t>
  </si>
  <si>
    <t>End to end hands on practice
Practical Assessment</t>
  </si>
  <si>
    <r>
      <t xml:space="preserve">6/03/2021
</t>
    </r>
    <r>
      <rPr>
        <strike/>
        <sz val="10"/>
        <color theme="1"/>
        <rFont val="Arial"/>
        <family val="2"/>
      </rPr>
      <t>5/28/2021</t>
    </r>
    <r>
      <rPr>
        <sz val="10"/>
        <color theme="1"/>
        <rFont val="Arial"/>
        <family val="2"/>
      </rPr>
      <t xml:space="preserve">
</t>
    </r>
    <r>
      <rPr>
        <strike/>
        <sz val="10"/>
        <color theme="1"/>
        <rFont val="Arial"/>
        <family val="2"/>
      </rPr>
      <t>5/21/2021</t>
    </r>
  </si>
  <si>
    <r>
      <t xml:space="preserve">6/03/2021
</t>
    </r>
    <r>
      <rPr>
        <strike/>
        <sz val="10"/>
        <rFont val="Arial"/>
        <family val="2"/>
      </rPr>
      <t>'5/28/2021</t>
    </r>
  </si>
  <si>
    <t>What is link, Xpress link, etc. ?</t>
  </si>
  <si>
    <t>If the case is Self Service and plane.biz then Census is required. Other methods like UNUM Link, Express Link, plane.biz face to face and call center will not require a Census file.</t>
  </si>
  <si>
    <t>What is waiting period ?</t>
  </si>
  <si>
    <t>Waiting period is a perticular information which is given in plane.biz notes</t>
  </si>
  <si>
    <t>What we can check in Uknow ?</t>
  </si>
  <si>
    <t>Uknow is a platform where we can check abbreviations full form</t>
  </si>
  <si>
    <t>Can we make changes in event name which is in IP tool ?</t>
  </si>
  <si>
    <t>It is pre populated information while adding information in IP Tool but in case of any correction we can make the changes.</t>
  </si>
  <si>
    <t>What are the Inscope related products ?</t>
  </si>
  <si>
    <t>Products In Scope for Voluntary Products - Whole Life, Group Accident, Individual Accident, Critical Illness, Group Critical Illness Enhanced Group Critical Illness, Individual Short Term Disability, Group Hospital Indemnity</t>
  </si>
  <si>
    <t>NA</t>
  </si>
  <si>
    <t>Introduction to IP Tool - Significance of coding, Detailed view of all 5 tabs and various fields in them
Coding in IP Tool - Example Walkthrough 
IP Coding Example walkthrough</t>
  </si>
  <si>
    <t>IP Coding Example walkthrough</t>
  </si>
  <si>
    <t>June 3,2021</t>
  </si>
  <si>
    <t>Difference between HO and HO Tpe</t>
  </si>
  <si>
    <t>HO stands for Home office and HO Tpe stands for  Home office third party. The main difference is HO Tpe is used for third party broker and HO used for internal employees</t>
  </si>
  <si>
    <t>What is under writing in IP Tool ?</t>
  </si>
  <si>
    <t>It is used to add Enrollment manager in IP Tool using plane.biz notes</t>
  </si>
  <si>
    <t>What is QLE and what impact occurs if there are multiple classes ?</t>
  </si>
  <si>
    <t>QLE is Qualifying life event. For example : Marriage, Divorce, New arrival / Born</t>
  </si>
  <si>
    <t>What are Timeline Enrollment methods ?</t>
  </si>
  <si>
    <t>This is just a mode of getting insured. So, enrollment methods face, to face, call center and self-serve</t>
  </si>
  <si>
    <t>QCA Certification</t>
  </si>
  <si>
    <t>Certified</t>
  </si>
  <si>
    <t>- Salesforce access working for 18 resources. Not working for Ankit Kumar. Issue raised with Unum IT
- All 19 team members were present on day 2
- Started QC certification - Aatish audited 2 cases in QMS. To be ATA later this week by Greg/Scott</t>
  </si>
  <si>
    <t>- All 19 team members were present on day 5</t>
  </si>
  <si>
    <r>
      <t xml:space="preserve">Day 1 Week 2 of Train the Team completed -
Covered 1 case on </t>
    </r>
    <r>
      <rPr>
        <b/>
        <sz val="11"/>
        <color theme="1"/>
        <rFont val="Arial"/>
        <family val="2"/>
      </rPr>
      <t>Coding in IP Tool</t>
    </r>
    <r>
      <rPr>
        <sz val="11"/>
        <color theme="1"/>
        <rFont val="Arial"/>
        <family val="2"/>
      </rPr>
      <t xml:space="preserve"> - Plane.biz case with Triage issues. Ticket raised by Geetanjali
One Rework case (Census upload) completed by Vikas</t>
    </r>
  </si>
  <si>
    <t>- Kathryn and John to connect with Janet on the Triaging issues. Regular monitoring and prioritizing of these cases to be discussed
- VMWare issues for the entire team from 1 PM EST
- Ramp plan discussed with the PMO Team. Discussion to be scheduled with the larger group during this week</t>
  </si>
  <si>
    <r>
      <t xml:space="preserve">6/9/2021
</t>
    </r>
    <r>
      <rPr>
        <strike/>
        <sz val="10"/>
        <color theme="1"/>
        <rFont val="Arial"/>
        <family val="2"/>
      </rPr>
      <t>6/3/2021</t>
    </r>
  </si>
  <si>
    <t>06/07: QMS issue resolved for 2 ATA that were on hold
06/01: Aatish audited 2 cases on QMS - Certified. Vikas and Geetanjali have audited their cases - ATA scores awaited</t>
  </si>
  <si>
    <t>IP Coding Example walkthrough
First week assessment completed</t>
  </si>
  <si>
    <t>VMWare downtime during second half of the day</t>
  </si>
  <si>
    <t>Week 2 (6/7 - 6/11)</t>
  </si>
  <si>
    <t>Week 1</t>
  </si>
  <si>
    <t>Week 2</t>
  </si>
  <si>
    <t>Week 3</t>
  </si>
  <si>
    <t>Week 4</t>
  </si>
  <si>
    <t>Week 5</t>
  </si>
  <si>
    <t>June 4,2021</t>
  </si>
  <si>
    <t>When Census file is mandatory ?</t>
  </si>
  <si>
    <t>Whenever, enrollment method is is self service then required census file.</t>
  </si>
  <si>
    <t>IF census file is not available then what will do ?</t>
  </si>
  <si>
    <t>We will put dummy file in case setup.</t>
  </si>
  <si>
    <t>June 7,2021</t>
  </si>
  <si>
    <t>If Event manager name is not clear. So, do we release case in IP Tool ?</t>
  </si>
  <si>
    <t>Till the time you don't know event enrollment manager name you are not allowed to release case in IP Tool. Also, we will do chatter to get manager name.</t>
  </si>
  <si>
    <t>What is UE-TES ?</t>
  </si>
  <si>
    <t>UE-TES comes under subject line in Sales force. The full form of UE-TES is Unum enroll Telephonic.</t>
  </si>
  <si>
    <t>What we will change in billing tab if starts deduction is Unum ?</t>
  </si>
  <si>
    <t>We will make 4 changes : 1- Deduction provided, 2- deduction date=VB payroll deduct file delivery date, 3- Format=With coverage detail, 4 - Content = Changes with addition.</t>
  </si>
  <si>
    <t>Schedule and facilitate EXL Team's introduction session with Unum team</t>
  </si>
  <si>
    <t>Discuss and agree on Staffing approach for non-peak season</t>
  </si>
  <si>
    <t>- Ramp meeting scheduled for 06/10 with the larger group. Plan shared for reference
- Rahul Sharma from the offshore Training team dropped due to insufficient background verification. ID deletion request raised.</t>
  </si>
  <si>
    <t>- Re-work Live case processed under Greg guidance 
- Walkthrough of different Re-work scenarios using a closed case
- SOP Updation for Rework scenarios conducted over screen share</t>
  </si>
  <si>
    <t>- Practice Teach back conducted for Vikas and Geetanjali - Improvement areas and observations shared with the trainers
- One live case processed</t>
  </si>
  <si>
    <t xml:space="preserve">- Hands-on practice continued - Team processed cases independently
- The team received a case for Merlin Supplemental Health with Whole Life Coverage - Scott processed the same on scree share </t>
  </si>
  <si>
    <t>- Discussed teach back schedule - One teach back to be conducted each day starting 05/19 -
    - Vikas - 05/19
    - Geetanjali - 05/20
    - Aatish - 05/21</t>
  </si>
  <si>
    <t>- Hands-on practice continued - Team processed three cases independently
- Final teach back conducted for Vikas - Positive feedback received from the SMEs, final scores awaited</t>
  </si>
  <si>
    <t>- Hands-on practice continued - Team processed three New cases and two Re-work cases
- Final teach back conducted for Geetanjali on Census Manipulation - Positive feedback received from the SMEs</t>
  </si>
  <si>
    <t>- Aatish' s teach back to be conducted on 05/24
- Practical Teach back approach to be discussed on 05/21</t>
  </si>
  <si>
    <t>- Hands-on practice continued - Team processed one Re-work case
- Final teach back conducted for Aatish 
- Practical Certification in progress - To be closed by end of this week</t>
  </si>
  <si>
    <t>- All three trainers scored 100% in their Teach backs</t>
  </si>
  <si>
    <t>- Team processed one Re-work correction case on Census
- Practical Certification in progress. Two (2) cases build by each EXL Trainer. Third (3rd) case build to completed on 05/26
- Audits being done on screen share to ensure EXL Trainers are aligned with Greg on the Audit process</t>
  </si>
  <si>
    <t xml:space="preserve">- UAT and BGC in progress for the Offshore KT team
- Pre-process Training in progress - MS Excel Session conducted for the batch. Outline of the module -
1. Data entry and alignment
2. Insertion and deletion of rows and columns
3. Addition, Subtraction, Multiplication and Division of data
4. Sorting data
5. Applying filters
6. Formatting of data (formatting Dates, SSNs etc.)
7. Usage of –
     a. Length Formula
     b. Trim Formula
     c. Text to columns
     d. Concatenate
     e. VLookup
8. Conversion of .txt files to .xls files
9. Flash Fill – This will replace the current use of Text to columns and Concatenate formula
10. XLOOKUP – This is more advance formula and is easy to use as compared to VLookup, since for virtual desktops have Office 365 hence this formula is compatible </t>
  </si>
  <si>
    <t xml:space="preserve">- Practical Certification - All 3 trainers completed 3 cases each. Final case for Geetanjali to be audited on 05/28
- Team continued working on Practice cases including Re-work
- Covered a Re-work case for Census upload where Census file did not include the SSNs or Employee IDs. Greg advised that going forward, to add fictitious Employee IDs to enable the system to accept the Census file. SOP to be updated for the same
- As discussed with the team, in case of a discrepancy between the instructions in the SOP and the steps in the Case Build Checklist, the latter will take precedence </t>
  </si>
  <si>
    <t xml:space="preserve">- UAT in progress. 18 of 19 resources are able to login to VMware, Outlook and MS Teams. Application testing to continue on 05/28 - Detailed status on Access Tab
- Pre-process Trainings completed as planned
- TTTeam invites shared with the EXL team
- EXL TCoE review for TTTeam scheduled for 05/28
- One resource from 20 hired for TTTeam, dropped due to insufficient BGC. ID Deletion request raised. Confirmation received from Susan.
- Update on Aatish
</t>
  </si>
  <si>
    <r>
      <t xml:space="preserve">Day 3 Week 1 of Train the Team completed as planned. Following session(s) conducted -
</t>
    </r>
    <r>
      <rPr>
        <b/>
        <sz val="11"/>
        <color theme="1"/>
        <rFont val="Arial"/>
        <family val="2"/>
      </rPr>
      <t>Coding in IP Tool</t>
    </r>
    <r>
      <rPr>
        <sz val="11"/>
        <color theme="1"/>
        <rFont val="Arial"/>
        <family val="2"/>
      </rPr>
      <t xml:space="preserve"> - Examples Walkthrough on screen share - two cases Unum link with Enrollment app covered </t>
    </r>
  </si>
  <si>
    <t>- Salesforce access not working for Ankit Kumar. Issue raised with Unum IT
- All 19 team members were present on day 3
- QC certification status is as below -
   - Aatish certified as QCA
   - Vikas conduced 2 audits on 06/02 - 1 ATA completed 
   - Geetanjali conducted 2 audits on 06/02 - ATA yet to be completed</t>
  </si>
  <si>
    <r>
      <t xml:space="preserve">Day 4 Week 1 of Train the Team completed as planned. Following session(s) conducted -
</t>
    </r>
    <r>
      <rPr>
        <b/>
        <sz val="11"/>
        <color theme="1"/>
        <rFont val="Arial"/>
        <family val="2"/>
      </rPr>
      <t>Coding in IP Tool</t>
    </r>
    <r>
      <rPr>
        <sz val="11"/>
        <color theme="1"/>
        <rFont val="Arial"/>
        <family val="2"/>
      </rPr>
      <t xml:space="preserve"> - Examples Walkthrough on screen share - Covered two cases Unum link with Enrollment app, QLE Cancellations and Multiple Classes </t>
    </r>
  </si>
  <si>
    <t xml:space="preserve">- All 19 team members were present on day 4
- QC status is as below -
   - Vikas conduced 2 audits on 06/02 - 1 ATA completed 
   - Geetanjali conducted 2 audits on 06/02  - 1 ATA completed </t>
  </si>
  <si>
    <r>
      <t xml:space="preserve">Day 5 Week 1 of Train the Team completed as planned. Following session(s) conducted -
</t>
    </r>
    <r>
      <rPr>
        <b/>
        <sz val="11"/>
        <color theme="1"/>
        <rFont val="Arial"/>
        <family val="2"/>
      </rPr>
      <t>Coding in IP Tool</t>
    </r>
    <r>
      <rPr>
        <sz val="11"/>
        <color theme="1"/>
        <rFont val="Arial"/>
        <family val="2"/>
      </rPr>
      <t xml:space="preserve"> - Examples Walkthrough on screen share 
First week assessment conducted for the batch. All cleared.</t>
    </r>
  </si>
  <si>
    <r>
      <t xml:space="preserve">Day 2 Week 2 of Train the Team completed, as planned -
Covered more cases on </t>
    </r>
    <r>
      <rPr>
        <b/>
        <sz val="11"/>
        <color theme="1"/>
        <rFont val="Arial"/>
        <family val="2"/>
      </rPr>
      <t>Coding in IP Tool</t>
    </r>
    <r>
      <rPr>
        <sz val="11"/>
        <color theme="1"/>
        <rFont val="Arial"/>
        <family val="2"/>
      </rPr>
      <t xml:space="preserve"> - Unum Link with Enrollment App with QLE Cancellations
Team got an opportunity to review cases where they would be required to reach out to Unum OS via Chatter
Successful certification of all 3 trainers as QCAs</t>
    </r>
  </si>
  <si>
    <r>
      <t xml:space="preserve">Day 3 Week 2 of Train the Team completed, as planned -
Covered more cases on </t>
    </r>
    <r>
      <rPr>
        <b/>
        <sz val="11"/>
        <color theme="1"/>
        <rFont val="Arial"/>
        <family val="2"/>
      </rPr>
      <t>Coding in IP Tool</t>
    </r>
    <r>
      <rPr>
        <sz val="11"/>
        <color theme="1"/>
        <rFont val="Arial"/>
        <family val="2"/>
      </rPr>
      <t xml:space="preserve"> - Unum Link with Enrollment App with QLE Cancellations
Covered 4 already processed cases as examples during training</t>
    </r>
  </si>
  <si>
    <t>From where we can use chatter?</t>
  </si>
  <si>
    <t>We need to go into the CSR section, then we need to click on the Show feed, after that need to check to whome we need to send the chatter and select by using @ and name, then we need to type the concern.</t>
  </si>
  <si>
    <t>How we can determine if the attached file in the file section is census file?</t>
  </si>
  <si>
    <t>In the files section there will always mention the Census after the file name. If the Census is not mentinoed in the file name we will then consider no census in the file.</t>
  </si>
  <si>
    <t>June8,2021</t>
  </si>
  <si>
    <t>When we put manager name in Enrollment name under IP Tool Timeline section ?</t>
  </si>
  <si>
    <t>If broker is Unum enroll than only we will put manager name under IP Tool Timeline section.</t>
  </si>
  <si>
    <t>Why moving case related email into DEF folder in outlook ?</t>
  </si>
  <si>
    <t>Those emails are related to that perticular case. Hence, we move them into DEF folder</t>
  </si>
  <si>
    <t>What is ETC team ?</t>
  </si>
  <si>
    <t>This is a team who work under case setup in on shore.</t>
  </si>
  <si>
    <t>06/10: Plan discussed and agreed
06/08: Meeting sdcheduled for 06/10
06/07: Plan discussed with PMO Team. To be discussed with the larger group before end of this week
06/01: First draft prepared. Internal discussion scheduled for 06/02 with Gulshan and EXL Ops</t>
  </si>
  <si>
    <t>- 3 cases with IP coding errors on Triaging, QLE and Service rep errors - IT Tickets raised, resolution awaited</t>
  </si>
  <si>
    <r>
      <t xml:space="preserve">Day 4 Week 2 of Train the Team completed, as planned -
- Team segregated into 2 batches
- Covered one live case on </t>
    </r>
    <r>
      <rPr>
        <b/>
        <sz val="11"/>
        <color theme="1"/>
        <rFont val="Arial"/>
        <family val="2"/>
      </rPr>
      <t>Coding in IP Tool</t>
    </r>
    <r>
      <rPr>
        <sz val="11"/>
        <color theme="1"/>
        <rFont val="Arial"/>
        <family val="2"/>
      </rPr>
      <t xml:space="preserve"> 
- Covered 4 already processed cases as examples during training</t>
    </r>
  </si>
  <si>
    <t>June9,2021</t>
  </si>
  <si>
    <t>Do we need to update status of case manually in show feed ?</t>
  </si>
  <si>
    <t>No, It's automated process and we can see status in show feed.</t>
  </si>
  <si>
    <t>What is aging hours ?</t>
  </si>
  <si>
    <t>- Ramp plan discussed and closed
- Instructions on Submitting Service Now Incidents for IP Tool shared by Kathryn</t>
  </si>
  <si>
    <t>IP Coding Example walkthrough
Second week assessment completed</t>
  </si>
  <si>
    <t>Week 3 (6/14 - 6/18)</t>
  </si>
  <si>
    <t>Drive closure on the IP Coding IT issues as they might impact the TAT of Case set-up</t>
  </si>
  <si>
    <t>Kathryn/John</t>
  </si>
  <si>
    <t>- Discuss and close the IP Tool error reporting procedures in next week</t>
  </si>
  <si>
    <t>Day 5 Week 2 of Train the Team completed, as planned -
 - Coding in IP Tool - Examples covered included Unum link with Enrollment app, QLE Cancellations and Multiple Classes 
 - Second Assessment conducted for the batch</t>
  </si>
  <si>
    <t>IP Tool Triaging Errors and downtime will impact EXL's productive hours and SLAs</t>
  </si>
  <si>
    <t>To be escalated to Tiffany by Keri and Ray</t>
  </si>
  <si>
    <t>- Triaging exception error on one case - Highlighted to Donna and Alicia
- Ray and Keri to discuss the IP Tool Triaging errors and escalate appropriately</t>
  </si>
  <si>
    <t>Day 1 Week 3 of Train the Team completed, as planned -
- Refresher/recap training on IP Coding
- Started Case Set-up - Covered all screens except Benefit Period (Plane.biz direct)
- Coded one live case in IP case. Case set-up will be completed tomorrow with the training batch</t>
  </si>
  <si>
    <t>The hours consumed during case processing that is called aging hours.</t>
  </si>
  <si>
    <t>June10,2021</t>
  </si>
  <si>
    <t>How we can get to know multiple classes request ?</t>
  </si>
  <si>
    <t>We will check plane.biz notes to cross check for multiple classes.</t>
  </si>
  <si>
    <t>Why case type always VB ?</t>
  </si>
  <si>
    <t>How cases assignment done ?</t>
  </si>
  <si>
    <t>Cases assigned by Vikas Sharma/ Geetanjali jain/ Aatish Mathur. Cases assignment processed using aging hours priority</t>
  </si>
  <si>
    <t>June11,2021</t>
  </si>
  <si>
    <t>How to check abbriviation form</t>
  </si>
  <si>
    <t>We will open light house website link and It has option Uknow. Using uknow will get to know full form.</t>
  </si>
  <si>
    <t>Can we search cases with RBCN # ?</t>
  </si>
  <si>
    <t>Yes, Go to Sales force&gt; In search add RBCN hit enter. Click on SR with status ready for HO Tpe</t>
  </si>
  <si>
    <t>Where we can locate active office ?</t>
  </si>
  <si>
    <t>It is available in Sales force then click on details tab you will find active office.</t>
  </si>
  <si>
    <t>June14,2021</t>
  </si>
  <si>
    <t>Do we use search tab in case set up ?</t>
  </si>
  <si>
    <t>No, we always use employers section for search</t>
  </si>
  <si>
    <t>From where we can find contact names and numbers to code in case setup ?</t>
  </si>
  <si>
    <t>This information available in Sales force plane.biz notes</t>
  </si>
  <si>
    <t>What we will do if multiple methods are there in same request ?</t>
  </si>
  <si>
    <t>Select logon type one by one add information in respective tabs and update them one by one.</t>
  </si>
  <si>
    <t>Day 2 Week 3 of Train the Team completed, as planned -
- Covered end to end Case Set-up for Plane.biz Direct and Link cases
- Two (2) live cases completed by Geetanjali</t>
  </si>
  <si>
    <t>- Introduction call between Unum SMEs and EXL KT team to be scheduled for 06/24</t>
  </si>
  <si>
    <t>Introduction to EEP (Case set-up) - Significance of EEP, Detailed view of all 3 screens and various tabs/ fields in them
- Link back the tabs and fields to Salesforce Enrollment Event and Plane.biz notes
- Impact of different Enrollment technologies on Case-set-up</t>
  </si>
  <si>
    <t>Case Set-up on EEP - Example walkthrough - Plane.biz Direct and Link</t>
  </si>
  <si>
    <t>June15,2021</t>
  </si>
  <si>
    <t>If we did wrong coding in IP Tool can we make changes in case setup ?</t>
  </si>
  <si>
    <t>Yes, while coding in case setup we get options to make corrections to it.</t>
  </si>
  <si>
    <t>What is logon type PIN, Signature pad ?</t>
  </si>
  <si>
    <t>It is used for security purpose employees use these options. For example : While using debit card in ATM we put PIN into machine to process transaction</t>
  </si>
  <si>
    <t>When case has VB product name : ISTD (Individual short term disablity), then we required salary info</t>
  </si>
  <si>
    <t>Day 3 Week 3 of Train the Team completed, as planned -
- Covered more examples of end to end Case Set-up for Plane.biz Direct and Link cases, Unum Link with Enrollment App
- Significance of Case Build Checklist over SOP discussed
- Procedures for Test census with multiple segmentation/pay frequencies covered</t>
  </si>
  <si>
    <t>June16,2022</t>
  </si>
  <si>
    <t>When are salary inputs required on EEP ?</t>
  </si>
  <si>
    <t xml:space="preserve">Information on Submitting Service Now Incidents for IP Tool </t>
  </si>
  <si>
    <t xml:space="preserve">IP Tool Critical Information needed to submit a ticket to IT for the IP Tool:
1. Implementation Specialist/Implementation Managers Name   
2. Name of Case 
3. RBCN (one RBCN per incident ticket)
4. CID (if not straight re-enrollment with no NLOC) 
5. Whether it is hosted or plane.biz - only hosted with iOpt/VBA, no other hosted handled. 
6. What was being done when they got an exception or stuck 
7. When is the enrollment start date 
8. If escalated, reason for escalation 
Some additional tips to help with submission to prevent an issue:  
• Don’t start a second event in the IP Tool without releasing the first successfully
• Make sure if creating two that the second one has an effective date that is at least 1 – 3 days out from the first
</t>
  </si>
  <si>
    <t>Janet Gille</t>
  </si>
  <si>
    <t>Active</t>
  </si>
  <si>
    <t>N</t>
  </si>
  <si>
    <t>- Weekly Operations connect conducted with John to discuss the TTTeam progress, Issues/Risks  and other open items - Progress on track</t>
  </si>
  <si>
    <t>Day 4 Week 3 of Train the Team completed, as planned -
- Covered two live cases of end to end Case Set-up for Plane.biz Direct and Link cases</t>
  </si>
  <si>
    <t>If we didn't update census file during processing. So, can we update it on next day ?</t>
  </si>
  <si>
    <t>No, While processing case, census file should be updated till the case get completed.</t>
  </si>
  <si>
    <t>Why we delete Enrollment firms ?</t>
  </si>
  <si>
    <t>We only add Enrollment firm as per given notes and we delete unwanted enrollment firm</t>
  </si>
  <si>
    <t>Why we don't use Individual check mark box in Logons ?</t>
  </si>
  <si>
    <t>We don't make any changes to Individual check mark box because that is for single owner policy and we are working for group policies.</t>
  </si>
  <si>
    <t>Why we save census file in two folders Original and Final ?</t>
  </si>
  <si>
    <t>1- We never ever change formatting in original folder census file. We use original census file as backup. 2- Always do the formatting in final folder census file.</t>
  </si>
  <si>
    <t>Why we save census file in Text format ?</t>
  </si>
  <si>
    <t>We save census file in text format because in case setup we can only import text format file.</t>
  </si>
  <si>
    <t>Why we import census file in ground control region 1st ?</t>
  </si>
  <si>
    <t>If we receive any error in ground control region. So, we can rectify the error in same region before importing in production &amp; demo region.</t>
  </si>
  <si>
    <t>June17,2021</t>
  </si>
  <si>
    <t>- All 18 team members were present during the training
- LU II Qlikview Dashboard reviewed and some clarifying questions on TAT ESL/MSL shared with Cindy
- VMWare Latency issues experienced for ~ 1 hour post lunch. Per IT it was a global issue and a ticket number was shared. No impact on the training progress.</t>
  </si>
  <si>
    <t xml:space="preserve">Day 5 Week 3 of Train the Team completed, as planned -
- Covered one live case of end to end Case Set-up for Plane.biz Direct
- Conducted weekly assessment - All tea members scored 100% </t>
  </si>
  <si>
    <t>Day 1 Week 4 of Train the Team completed, as planned -
- Covered two live cases of end to end Case Set-up for Plane.biz Direct 
- Initiated Census formatting training</t>
  </si>
  <si>
    <t>Week 4 (6/21 - 6/25)</t>
  </si>
  <si>
    <t>Case Set-up on EEP
Third week assessment completed</t>
  </si>
  <si>
    <t>June18,2021</t>
  </si>
  <si>
    <t>- Issues with Reporting in Qlikview reported to Cindy:
   - TAT met/not met (ESL/MSL) were reflecting as N/A for multiple cases. Cindy is working on resolving the same</t>
  </si>
  <si>
    <t>June21,2021</t>
  </si>
  <si>
    <t>Location info &amp; location descriptions both are different colum ?</t>
  </si>
  <si>
    <t>Yes, we need to enter different information in both colums</t>
  </si>
  <si>
    <t>Do we check states in all VB products ?</t>
  </si>
  <si>
    <t>Yes, accept whole life (WL) we cross check situs state for all given product in case setup.</t>
  </si>
  <si>
    <t>June22,2021</t>
  </si>
  <si>
    <t>If whole life product has any situs state. What we will do ?</t>
  </si>
  <si>
    <t>We will do nothing with it as per SOP it's possible have situs state in Whole Life</t>
  </si>
  <si>
    <t>Do we need to follow technology partner grid in link cases ?</t>
  </si>
  <si>
    <t>NO, we have separate procedure for Link/ Xpress link cases.</t>
  </si>
  <si>
    <t>Day 2 Week 4 of Train the Team completed, as planned -
- Segregated the batch into 2, led by Vikas and Geetanjali
- Covered more live cases of end to end Case Set-up - Link case, EASE with Perpetual, Annual and Perpetual Enrollments date logic</t>
  </si>
  <si>
    <t>Day 3 Week 4 of Train the Team completed, as planned -
- Segregated the batch into 2, led by Aatish and Geetanjali
- Covered 1 live and 2 closed cases of end to end Case Set-up - XpressLink case
- Created Logons for Case set-up for the team</t>
  </si>
  <si>
    <t>- Team introduction session scheduled for 06/24</t>
  </si>
  <si>
    <t>- Team introduction session conducted successfully - Both the teams exchanged heart-warming and encouraging notes
- Plane.biz logons created successfully for the team</t>
  </si>
  <si>
    <t>June24,2021</t>
  </si>
  <si>
    <t>Why we didn't put QLE right after annual enrollment ? Since, this is QLE case.</t>
  </si>
  <si>
    <t>We can place QLE after annual enrollment  in date group but there is no harm if don't put QLE into it.</t>
  </si>
  <si>
    <t>At the time of testing both unum link and xpress link redirected ?</t>
  </si>
  <si>
    <t>No, both has different procedure</t>
  </si>
  <si>
    <t>Do we need to add other domain email id's as well in logons which is given in notes ?</t>
  </si>
  <si>
    <t>Yes, we need to add all email id's which are given in plane.biz notes</t>
  </si>
  <si>
    <t>When we use link 2.0 ?</t>
  </si>
  <si>
    <t>1. Enrollment app enabled on plane.biz:: Use link 2.0 (in each case if using enrollment app system) 2. In all other technology partner, needs to check functionality grid:: A:: If using en app in grid:: then no need to select Use link 2.0 B :: If using link in grid:: then select Use link 2.0 C:: If using both link with en app then no need need to select Use link 2.0  3. Entity is Unum Enroll:: By default use "Use link 2.0"</t>
  </si>
  <si>
    <t>06/15: To be scheduled for 06/24
06/24: Session conducted successfully</t>
  </si>
  <si>
    <t xml:space="preserve">Day 4 Week 4 of Train the Team completed, as planned -
- Segregated the batch into 2, led by Aatish and Geetanjali
- Covered 2 live cases of end to end Case Set-up - Link/XpressLink case
- Completed 1 live Re-work case </t>
  </si>
  <si>
    <t>Day 5 Week 4 of Train the Team completed, as planned -
- Segregated the batch into 2, led by Aatish and Geetanjali
- Covered 2 live cases of end to end Case Set-up - Link/XpressLink case
- Conducted Week 4 Assessment - all resources appeared and cleared except Jhanvi. Assessment for Jhanvi to be conducted on 07/01</t>
  </si>
  <si>
    <t>Share Excel file of Reporting findings with Cindy</t>
  </si>
  <si>
    <t>Diagnose and rectify Qlikview reporting issues</t>
  </si>
  <si>
    <t>Cindy</t>
  </si>
  <si>
    <t>To create Reporting and Queue Management SOP - Obtain approval from Kathryn</t>
  </si>
  <si>
    <t>06/28: Meeting conducted with Cindy. Refer to Daily Progress Update for details</t>
  </si>
  <si>
    <t>Vikas/Aparna</t>
  </si>
  <si>
    <t xml:space="preserve">Day 1 Week 5 of Train the Team completed, as planned -
- Segregated the batch into 2, led by Aatish and Geetanjali
- Covered 1 live and 1 closed case of end to end Case Set-up - Plane.biz Direct
- Census Manipulation covered using 2 files 
</t>
  </si>
  <si>
    <t>Case Set-up on EEP - Example walkthrough - Plane.biz Direct and Link
Census manipulation</t>
  </si>
  <si>
    <t>June28,2021</t>
  </si>
  <si>
    <t>What we should take logon type if method is face to face with telephonic and entity is 3rd party ?</t>
  </si>
  <si>
    <t>We select face to face and call center other in case setup</t>
  </si>
  <si>
    <t>What we should take logon type if method is self service with telephonic and entity is Unum enroll ?</t>
  </si>
  <si>
    <t>We select Self service and call center UPC in case setup</t>
  </si>
  <si>
    <t>What we will do in self service case where census file is received ?</t>
  </si>
  <si>
    <t>We will do formatting with original census file as well as with Test file.</t>
  </si>
  <si>
    <t>June29,2021</t>
  </si>
  <si>
    <t xml:space="preserve">- Discussion on finding a Case Manager to be conducted - Kathryn to guide the trainers on instructions
 - An observation shared by Kathryn on a case of Open Enrollments - Identified as a oversight error. The correct procedure has been re-iterated to the team.  In addition, they have been guided to look into the additional sections for Open Enrollment information as instructed by Kathryn
- Meeting conducted with Cindy on Reporting requirements. Following points were discussed -
   - Re-enrollments New: MSL met must reflect as 'Yes' and not as 'N/A'. Per Cindy this is an issue which she will have to diagnose and rectify
   - There should not be any '-' or blanks in MSL/ESL
   - Few fields were reflecting pure numbers instead of percentages
   - Cindy will make changes to the dashboard to reflect ESL together and MSL together for clarity
   - MJ will share the data findings in Excel with CIndy to help her diagnose the above issues
</t>
  </si>
  <si>
    <t xml:space="preserve">Day 2 Week 5 of Train the Team completed, as planned -
- Segregated the batch into 2, led by Aatish and Geetanjali/Vikas
- Covered 3 live cases of end to end Case Set-up - Plane.biz Direct
- Initiated one more live case - IP coding completed
</t>
  </si>
  <si>
    <t xml:space="preserve">- Kathryn to discuss with John if Greg/Scott can start auditing cases completed by EXL during Training/Nesting
- Aatish to upload cases on QMS and inform Greg/Scott
- Qlikview updated by Cindy. Daily monitoring to continue
</t>
  </si>
  <si>
    <t xml:space="preserve">Day 3 Week 5 of Train the Team completed, as planned -
- Segregated the batch into 2, led by Aatish and Geetanjali/Vikas
- Covered 2 live cases of end to end Case Set-up - Plane.biz Direct
- Initiated one more live case - IP coding completed
</t>
  </si>
  <si>
    <t>What we will use for agent code?</t>
  </si>
  <si>
    <t>the agent pin is plane.biz pw</t>
  </si>
  <si>
    <t>In received census 3 classes are mentioned and there are 2 states but in case setup, only 1 state. Please advise can we use all employees as class description and NC state for all employees.</t>
  </si>
  <si>
    <t>we only have one class build so all employees should be in the "All Employees" class,  NC is fine as the only state to list.</t>
  </si>
  <si>
    <t>In RBCN R0645069, enrollment firm is Unum Enroll but case manager name is not listed in the list</t>
  </si>
  <si>
    <t>Search for Alisa Tundel Hunter or Abigail Whitmore</t>
  </si>
  <si>
    <t>in RBCN R0818310 enrollment end date should be 06/30/2021 instead of 06/30/2022 as perpetual logic start date is 07/01/2021.</t>
  </si>
  <si>
    <t>Yes, we need to code the system with an annual and perpetual as outlined in notes</t>
  </si>
  <si>
    <t>VB Hired to date is missing in INTO UNIVERSITY PARTNERSHIPS-2021</t>
  </si>
  <si>
    <t>Alicia advised that VB hired to date is 08/01/2021</t>
  </si>
  <si>
    <t>The new case has EASE with perpetual, shall we use monthly dates as it generally throws error if not taken</t>
  </si>
  <si>
    <t>the enrollment goes through 07/31/2021 end of month so once he enters the enrollment start 07/01 and end 07/31/2021 and hits the rolling eff date ++ it should filter correctly, as we are enrolling through the end of the month and I put 08/01/2021 as the perpetual start date</t>
  </si>
  <si>
    <t>INLAND IMAGING &amp; INTEGRA IMAGING are same? We did check under details tab in SF under Customer Account Merges both names are showing</t>
  </si>
  <si>
    <t>Yes, it does appear they are one and the same</t>
  </si>
  <si>
    <t>Day 4 Week 5 of Train the Team completed, as planned -
- Covered 2 live cases of end to end Case Set-up 
- 3 Census files formatted 
- Invalid Sales Rep error received on a case. Unum OS rectified the same
- Client Manager name could not be located on a case. Kathryn advised the next steps. In addition, Kathryn has shared the instructions to locate Client Manager's name incase EXL is unable to find the names listed in Plane.biz notes</t>
  </si>
  <si>
    <r>
      <t xml:space="preserve">- Perpetual volumes for 2020 shared by John. Volumes for all months were below 220
- Kathryn shared an observation where EXL has copied the field partner and other EXL team members on the final delivery email. 
The following procedure has been re-iterated to the SME team - </t>
    </r>
    <r>
      <rPr>
        <i/>
        <sz val="11"/>
        <color theme="1"/>
        <rFont val="Arial"/>
        <family val="2"/>
      </rPr>
      <t xml:space="preserve">All deliveries to be sent to the aligned OS only or their backup in the event of PTO or an out of office.  If a vendor copy email pops up when the case notification is created, include that in the body of your email to the OS.   </t>
    </r>
  </si>
  <si>
    <t>Case Set-up, Census Manipulation
Week 5 Assessment</t>
  </si>
  <si>
    <t>Week 6 (7/6 - 7/9)</t>
  </si>
  <si>
    <t>Week 5 (6/28 - 7/2)</t>
  </si>
  <si>
    <t>Week 6</t>
  </si>
  <si>
    <t>Deploying case after census import is it part of testing ?</t>
  </si>
  <si>
    <t>No, deploying case in case setup is different thing and testing is different part or process</t>
  </si>
  <si>
    <t>Where we should add Class Description / Location in census file while formatting census file ?</t>
  </si>
  <si>
    <t>We can place Class Description / Location anywhere in spreadsheet if required.</t>
  </si>
  <si>
    <t>How to deploy census file in case setup ?</t>
  </si>
  <si>
    <t>Go on census import in case setup, click on 3 dots then select text file and hit import.</t>
  </si>
  <si>
    <t>June30,2021</t>
  </si>
  <si>
    <t>What are the mandatory colums in census file ?</t>
  </si>
  <si>
    <t>Pay Frequency, DOB, DOH, Location description, Class description, SSN/EMP ID</t>
  </si>
  <si>
    <t>When we save enrollment in case setup ?</t>
  </si>
  <si>
    <t>After completing testing we go to service process &gt; Demo &gt; Enrollment to save enrollment.</t>
  </si>
  <si>
    <t>July 2,2021</t>
  </si>
  <si>
    <t>What are those scenario where case can't be processed due to census ?</t>
  </si>
  <si>
    <t>Case can't be completed if plane.biz has logon method and census file doesn't have SSN in census file, same goes for employee tab. Also, if case setup has single class but census reflecting multi class. So these are some scenarios where we can't process case.</t>
  </si>
  <si>
    <t>If census file has an employee showing terminated so what needs to be done ?</t>
  </si>
  <si>
    <t>We need to delete entire row for that perticular employee.</t>
  </si>
  <si>
    <t>Where we save BAE file after testing ?</t>
  </si>
  <si>
    <t>We will save it into 2021 &gt; Case name folder &gt; saved report.</t>
  </si>
  <si>
    <t>When we do smart census ?</t>
  </si>
  <si>
    <t>If we have census file and after formatting the census file we click on the smart census so that it can be uploaded into census import.</t>
  </si>
  <si>
    <t>If case setup has multiclass and nothing given in census file ?</t>
  </si>
  <si>
    <t>Firstly we will check plane.biz notes for multiclass information and if required information not available we will chatter.</t>
  </si>
  <si>
    <t>- SOP for IP Coding updated and shared with Kathryn. Changes approved by Kathryn and the new version will be saved on the share drive
- Dummy case for Perpetual Files created on Salesforce to test reporting of TAT</t>
  </si>
  <si>
    <t>Day 5 Week 5 of Train the Team completed, as planned -
- Covered 2 live cases of end to end Case Set-up 
- IP Coding completed for one case. Case set-up to be completed on 07/06
-Week 5 Quiz conducted. All passed with 100% scores</t>
  </si>
  <si>
    <t>PROCESS OFF</t>
  </si>
  <si>
    <t>Day 2 Week 6 of Train the Team completed, as planned -
- Covered 3 scenarios of Re-work cases along with the SOP walkthrough
- One live case for Plane.biz is on hold due to Census info</t>
  </si>
  <si>
    <t>- One KT resource- Tripti Mittal has resigned. Her ID Deactivation request raised to Susan</t>
  </si>
  <si>
    <t>ID Deletion raised due to resignation</t>
  </si>
  <si>
    <t>Rework Cases - SOP and Example Walkthrough</t>
  </si>
  <si>
    <t>Case Set-up on EEP - Example walkthrough - Plane.biz Direct and Unum Link
Rework SOP and Example Walkthrough</t>
  </si>
  <si>
    <t>July 6,2021</t>
  </si>
  <si>
    <t>In rework scenario we received new census file so do we need to process testing ?</t>
  </si>
  <si>
    <t>No, we will work on census file an upload it in all regions and not going proceed with any kind of testing.</t>
  </si>
  <si>
    <t>Are we going to make any changes into assigned event dates in rework ?</t>
  </si>
  <si>
    <t>There is no dates in assigned event dates.</t>
  </si>
  <si>
    <t>July 7,2021</t>
  </si>
  <si>
    <t>Why deleting logons ?</t>
  </si>
  <si>
    <t>We will deleting logons from that perticular case only as per case requirement not from database.</t>
  </si>
  <si>
    <t>Can we make any changes to enrollment system ourself ?</t>
  </si>
  <si>
    <t>We will not make any changes to enrollment system. That will be out scope for us. Hence, we will let onshore know for this</t>
  </si>
  <si>
    <t>In case of rework we received multiple request. How we will deploy service process ?</t>
  </si>
  <si>
    <t>We will work in all multiple fields one by one and in last will deploy the case.</t>
  </si>
  <si>
    <t>Deleted</t>
  </si>
  <si>
    <t>Day 3 Week 6 of Train the Team completed, as planned -
- Covered 2 cases of Plane.biz.Direct and 1 case of Unum Link
- Remaining 3 scenarios of Re-work covered with the batch along with SOP Walkthrough
- One Re-work scenario to be processed on 07/08</t>
  </si>
  <si>
    <t>Day 4 Week 6 of Train the Team completed, as planned -
- Covered 1 cases of Unum link, completed IP Coding and initiated Case Set-up (Census and Logons to be completed on 07/09)
- 1 Rework case completed - Census Upload and Enrollment State change</t>
  </si>
  <si>
    <t xml:space="preserve">- Workflow and Reporting SOP under progress. </t>
  </si>
  <si>
    <t>- Workflow SOP shared with Kathryn. Reporting SOP under progress. Few observations identified internally - Vikas to make changes and share the document by EOD 07/09
- Going forward EXL will send Delivery email for all Re-work scenarios, including Census and Enrollment Method change. SOP to be update to reflect the same
- More live cases for hands-on would be required Monday onwards as the team is moving into Nesting phase</t>
  </si>
  <si>
    <t>07/09: Workflow SOP shared with Kathryn. Reporting SOP under progress. Few observations identified internally - Vikas to make changes and share the document by EOD 07/09</t>
  </si>
  <si>
    <t>Share approval for Workflow and Reporting SOPs</t>
  </si>
  <si>
    <t>- Reporting and Workflow SOP reviewed and approved by Kathryn</t>
  </si>
  <si>
    <t>Day 1 Week 7 of Train the Team (Nesting) completed, as planned -
- 2 Plane.biz Direct cases completed end to end
- 1 Rework case completed on Perpetual Logic - Waiting and Enrollment Period update
- 1 Rework case pending as Census file clarification requested from OS via Chatter
- 2 Unum link Cases in progress - IP coding completed, Case set-up to be completed on 07/13</t>
  </si>
  <si>
    <t>07/12: SOPs approved by Kathryn</t>
  </si>
  <si>
    <t>No Q&amp;A during Nesting</t>
  </si>
  <si>
    <t>Perform Quality Audits on EXL - Conduct agreed audits on cases processed by EXL Team during Ramp</t>
  </si>
  <si>
    <t>Case Set-up on EEP - Example walkthrough - Plane.biz Direct and Unum Link
Rework SOP and Example Walkthrough
Final Assessment</t>
  </si>
  <si>
    <t>- Unum Enroll Scenario re-iterated - Logons not be to be deselected as anyone of the Unum Enroll logons could be contacted to enroll employees</t>
  </si>
  <si>
    <t>Day 2 Week 7 of Train the Team (Nesting) completed, as planned -
- 1 Rework case completed - Census File uploaded
- 3 Unum Link case completed end to end
- 2 Unum Link case in progress - IP coding completed. Case set-up to be completed on 07/14</t>
  </si>
  <si>
    <t>- No new cases in the queue during the day</t>
  </si>
  <si>
    <t>Day 3 Week 7 of Train the Team (Nesting) completed, as planned -
- 2 Unum Link cases completed - Case setup carry forward from 07/13
- 3 closed cases covered with the team</t>
  </si>
  <si>
    <t>Day 4 Week 7 of Train the Team (Nesting) completed, as planned -
- 1 Live case on Plane.biz Direct covered (No census)
- 5 closed cases covered with the team - Planebiz.Direct and Link cases</t>
  </si>
  <si>
    <t>- No new cases available in the queue for practice</t>
  </si>
  <si>
    <t>Drive closure on BCP Document</t>
  </si>
  <si>
    <t>07/19: Document shared with Parrish</t>
  </si>
  <si>
    <t>- Re-work TAT Observation shared with Cindy. Per Cindy this requirement needs be added to the Qlikview Dashboard as a TAT expectation. Vikas has submitted a ticket on ServiceNow Intake Request.  Per Cindy the logic required to build this is extensive, so the deliverable may take time to complete.</t>
  </si>
  <si>
    <t xml:space="preserve">Day 1 Week 8 of Train the Team (Nesting) completed, as planned -
- 1 Live case on Perpetual Census File
- 2 closed cases covered with the team - Planebiz.Direct and XpressLink </t>
  </si>
  <si>
    <t xml:space="preserve">Day 2 Week 8 of Train the Team (Nesting) completed, as planned -
- 1 Live case completed - IP Coding and Case set-up
- 2 Rework cases completed
- 2 closed cases covered with the team - Planebiz.Direct </t>
  </si>
  <si>
    <t>- Re-work TAT - Cindy has updated the code to consider that any Reenrollment – Rework that comes in after 3:00 p.m. EST and Closes before 10:00 a.m. EST the next day has met TAT expectation, even if it exceeds the 2 hour standard
- EXL team needs to check the TAT impact due to a weekend/holiday
- BCP Document approved by Unum</t>
  </si>
  <si>
    <t>Share historical volumes for additional scope - Enrollments New</t>
  </si>
  <si>
    <t>Ray</t>
  </si>
  <si>
    <t xml:space="preserve">Internally discuss and share updated FTE estimation and update Ramp plan </t>
  </si>
  <si>
    <t>Follow-up discussion with Kathryn to understand – documentation updation requirement, CSR Identifier, Census complexities</t>
  </si>
  <si>
    <t>Additional Scope</t>
  </si>
  <si>
    <r>
      <rPr>
        <b/>
        <sz val="11"/>
        <color theme="1"/>
        <rFont val="Arial"/>
        <family val="2"/>
      </rPr>
      <t>Points form discussion on additional scope - Enrollments - New and Rework</t>
    </r>
    <r>
      <rPr>
        <sz val="11"/>
        <color theme="1"/>
        <rFont val="Arial"/>
        <family val="2"/>
      </rPr>
      <t xml:space="preserve">
Background: 
- EXL will only be required to Set up the case on EEP. Coding in IP Tool will be retained onshore. Census files will be similar to Re-enrollments
Volumes:
- Approx. 20 cases per month for New Enrollments
- Assuming ~60% will come back as Re-work (~12 cases per month)
TAT:
- Same as Re-enrollment New (1 Business Day)
AHT:
- Lesser than Re enrollment New as this will exclude IP Coding
- Will be shared by Ray in the coming days
Training/Documentation needs:
- Kathryn will confirm if any changes/addition required
- Might be needed once CSR identifier is in place
Workflow:
- Same Salesforce queue as LU Phase II
- CSR may be sent under same work type  – Re enrollment New
- Need to check with Kathryn on a different identifier for these CSRs as EXL would directly go into Case set-up on these CSRs
- No changes in Reporting
</t>
    </r>
  </si>
  <si>
    <t>Day 3 Week 8 of Train the Team (Nesting) completed, as planned -
- 3 Rework cases completed - Census and Enrollment end date
- 2 Perpetual cases completed
- 2 Perpetual cases as pending for clarification - chatter sent to OS 
- 1 Plane.biz direct case completed
- Audit observation shared by LaDawn on contact email on a Case set-up. Rebuttal shared as it was processed as per Plane.biz notes. Accepted by LaDawn
- Audit observation shared by Greg on Enrollment even end date for QLE Cancellations - Knowledge gaps clarified and correct procedures iterated to the team</t>
  </si>
  <si>
    <t>Day 4 Week 8 of Train the Team (Nesting) completed, as planned -
- 1 Rework cases completed - Annual Enrollment Event date
- 3 Perpetual cases completed
- 1 Unum Link case in progress</t>
  </si>
  <si>
    <r>
      <t xml:space="preserve">16-July-2021
</t>
    </r>
    <r>
      <rPr>
        <strike/>
        <sz val="11"/>
        <color theme="1"/>
        <rFont val="Arial"/>
        <family val="2"/>
      </rPr>
      <t>19-Mar-2021</t>
    </r>
    <r>
      <rPr>
        <sz val="11"/>
        <color theme="1"/>
        <rFont val="Arial"/>
        <family val="2"/>
      </rPr>
      <t xml:space="preserve">
</t>
    </r>
    <r>
      <rPr>
        <strike/>
        <sz val="11"/>
        <color theme="1"/>
        <rFont val="Arial"/>
        <family val="2"/>
      </rPr>
      <t>3/18/2021</t>
    </r>
  </si>
  <si>
    <t>Quality Management SOP (Part of Reporting)</t>
  </si>
  <si>
    <t>Production</t>
  </si>
  <si>
    <t>TAT</t>
  </si>
  <si>
    <t>Reenrollment New</t>
  </si>
  <si>
    <t>Reenrollment Rework</t>
  </si>
  <si>
    <t>Reenrollment Perpetual</t>
  </si>
  <si>
    <t>Target</t>
  </si>
  <si>
    <t>Actual</t>
  </si>
  <si>
    <t>Week</t>
  </si>
  <si>
    <t>Audit 
Goal</t>
  </si>
  <si>
    <t>Audit Performed</t>
  </si>
  <si>
    <t>Quality 
Score</t>
  </si>
  <si>
    <t>MSL</t>
  </si>
  <si>
    <t>ESL</t>
  </si>
  <si>
    <t>*All metrics will be baselined as agreed</t>
  </si>
  <si>
    <t>Launch Unum II Ramp Performance Dashboard*</t>
  </si>
  <si>
    <t>Critical Service Levels</t>
  </si>
  <si>
    <t>Key Performance Indicator (Ramp success criteria)</t>
  </si>
  <si>
    <t>- Low incoming volumes received in all worktypes</t>
  </si>
  <si>
    <t>Day 1 Week 1 of Ramp-up completed, as planned -
- 3 Reenrollment Case set-up completed end to end - Unum link w/Enrollment App
- 2 Perpetual file completed, 1 in progress
- 2 Rework cases completed - Census upload, Enrollment State updation</t>
  </si>
  <si>
    <t>Low incoming volumes</t>
  </si>
  <si>
    <t>Reenrollment New - UNUM</t>
  </si>
  <si>
    <t>Reenrollment New - EXL</t>
  </si>
  <si>
    <t>Reenrollment Rework - UNUM</t>
  </si>
  <si>
    <t>Reenrollment Rework - EXL</t>
  </si>
  <si>
    <t>Perpetual - UNUM</t>
  </si>
  <si>
    <t>Perpetual - EXL</t>
  </si>
  <si>
    <t>Day 2 Week 1 of Ramp-up completed, as planned -
- 2 Reenrollment Case set-up completed end to end - Plane.biz direct Unum link w/Enrollment App
- 9 Perpetual file completed
- 2 Rework cases completed - Census upload, Enrollment Date and New Hire Date updation</t>
  </si>
  <si>
    <t>07/20: Meeting scheduled for 07/27</t>
  </si>
  <si>
    <t>- Low incoming volumes received in all worktypes
- 3 cases on Perpetual files included over 6000 employees each. These cases took over 30-40 minutes for Import to demo and ground control and Deploy
- Follow up discussion conducted on additional scope of New Reenrollments. As next steps a working session will be conducted for a live case walkthrough in the current week.</t>
  </si>
  <si>
    <t>- Low incoming volumes received in all work types</t>
  </si>
  <si>
    <t>Day 3 Week 1 of Ramp-up completed, as planned -
- 2 Perpetual file completed
- 2 Rework cases completed - Enrollment Date and New Hire Date updation
In progress cases -
 - 1 Reenrollment New
 - 1 Rework (received post 3:30 PM ET) placed on hold to check TAT Reporting
 - 2 Perpetual cases - placed on hold to check TAT Reporting</t>
  </si>
  <si>
    <r>
      <t xml:space="preserve">08/02/2021
7/13/2021
</t>
    </r>
    <r>
      <rPr>
        <strike/>
        <sz val="10"/>
        <color theme="1"/>
        <rFont val="Arial"/>
        <family val="2"/>
      </rPr>
      <t>7/9/2021</t>
    </r>
  </si>
  <si>
    <t>07/28: Incorrect TAT reflected forPerpetual and Rework. Raised the same to Cindy. Expected closure by 08/02. 1 Rework and 2 Perprtual files in Salesforce for testing
07/19: Rework TAT not reflecting corectly in the dashboard. Request raised on Service Now
06/01: To be continued till end of TTTeam,
05/14: CSRs added to the queue to enable validation. Testing to continue to ensure metrics are reflecting accurately in the reports</t>
  </si>
  <si>
    <t>Day 4 Week 1 of Ramp-up completed, as planned -
- 6 Perpetual file completed
- 2 Rework cases completed - Census and New Hire Date updation
- 1 Reenrollment New - Link with Enrolment App
Focus areas identified based on the audits -
- Mapping of multiple classes to the correct class description/field
- Saving Census file in the correct folder</t>
  </si>
  <si>
    <t>- Low incoming volumes received in all work types
- Onshore audits pending for the current week
- Case Set-up SOP updated and shared for review
- Rework and Perpetual TAT Reporting on Qlikview under testing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</si>
</sst>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6">
    <numFmt numFmtId="43" formatCode="_(* #,##0.00_);_(* \(#,##0.00\);_(* &quot;-&quot;??_);_(@_)"/>
    <numFmt numFmtId="164" formatCode="[$-409]mmmm\ d\,\ yyyy;@"/>
    <numFmt numFmtId="165" formatCode="[$-409]d\-mmm;@"/>
    <numFmt numFmtId="166" formatCode="[$-F800]dddd\,\ mmmm\ dd\,\ yyyy"/>
    <numFmt numFmtId="167" formatCode="h:mm;@"/>
    <numFmt numFmtId="168" formatCode="[$-409]d\-mmm\-yy;@"/>
    <numFmt numFmtId="169" formatCode="[$-409]dd\-mmm\-yy;@"/>
    <numFmt numFmtId="170" formatCode="m/d/yyyy\ \(dddd\)"/>
    <numFmt numFmtId="171" formatCode="d\ mmm\ yyyy"/>
    <numFmt numFmtId="172" formatCode="d"/>
    <numFmt numFmtId="173" formatCode="ddd\ m/dd/yy"/>
    <numFmt numFmtId="174" formatCode="mmm"/>
    <numFmt numFmtId="175" formatCode="0.0"/>
    <numFmt numFmtId="176" formatCode="_(* #,##0_);_(* \(#,##0\);_(* &quot;-&quot;??_);_(@_)"/>
    <numFmt numFmtId="177" formatCode="m/d/yyyy;@"/>
    <numFmt numFmtId="178" formatCode="0.0%"/>
  </numFmts>
  <fonts count="111" x14ac:knownFonts="1">
    <font>
      <sz val="11"/>
      <color theme="1"/>
      <name val="Calibri"/>
      <family val="2"/>
      <scheme val="minor"/>
    </font>
    <font>
      <sz val="11"/>
      <color theme="1"/>
      <name val="Calibri"/>
      <family val="2"/>
      <scheme val="minor"/>
    </font>
    <font>
      <sz val="11"/>
      <color theme="1"/>
      <name val="Arial"/>
      <family val="2"/>
    </font>
    <font>
      <sz val="10"/>
      <color theme="1"/>
      <name val="Arial"/>
      <family val="2"/>
    </font>
    <font>
      <b/>
      <sz val="12"/>
      <color theme="1"/>
      <name val="Arial"/>
      <family val="2"/>
    </font>
    <font>
      <b/>
      <sz val="14"/>
      <color theme="0"/>
      <name val="Arial"/>
      <family val="2"/>
    </font>
    <font>
      <b/>
      <sz val="11"/>
      <color theme="1"/>
      <name val="Arial"/>
      <family val="2"/>
    </font>
    <font>
      <b/>
      <sz val="14"/>
      <color theme="1"/>
      <name val="Arial"/>
      <family val="2"/>
    </font>
    <font>
      <b/>
      <sz val="11"/>
      <color theme="0"/>
      <name val="Arial"/>
      <family val="2"/>
    </font>
    <font>
      <sz val="11"/>
      <name val="Arial"/>
      <family val="2"/>
    </font>
    <font>
      <b/>
      <sz val="12"/>
      <color theme="0"/>
      <name val="Arial"/>
      <family val="2"/>
    </font>
    <font>
      <sz val="10"/>
      <color theme="1"/>
      <name val="Trebuchet MS"/>
      <family val="2"/>
    </font>
    <font>
      <b/>
      <sz val="10"/>
      <color theme="0"/>
      <name val="Arial"/>
      <family val="2"/>
    </font>
    <font>
      <sz val="10"/>
      <name val="Arial"/>
      <family val="2"/>
    </font>
    <font>
      <sz val="8"/>
      <color theme="1"/>
      <name val="Arial"/>
      <family val="2"/>
    </font>
    <font>
      <b/>
      <sz val="11"/>
      <color theme="0"/>
      <name val="Arial Black"/>
      <family val="2"/>
    </font>
    <font>
      <sz val="11"/>
      <color theme="1"/>
      <name val="Arial Black"/>
      <family val="2"/>
    </font>
    <font>
      <sz val="11"/>
      <color rgb="FF000000"/>
      <name val="Arial"/>
      <family val="2"/>
    </font>
    <font>
      <sz val="11"/>
      <color rgb="FF000000"/>
      <name val="Calibri"/>
      <family val="2"/>
    </font>
    <font>
      <b/>
      <sz val="11"/>
      <color theme="0"/>
      <name val="Calibri"/>
      <family val="2"/>
      <scheme val="minor"/>
    </font>
    <font>
      <sz val="11"/>
      <color theme="1"/>
      <name val="Calibri"/>
      <family val="2"/>
    </font>
    <font>
      <b/>
      <sz val="14"/>
      <color rgb="FFFFFFFF"/>
      <name val="Arial"/>
      <family val="2"/>
    </font>
    <font>
      <b/>
      <sz val="12"/>
      <color rgb="FFFFFFFF"/>
      <name val="Arial"/>
      <family val="2"/>
    </font>
    <font>
      <sz val="8"/>
      <color theme="1"/>
      <name val="Century Gothic"/>
      <family val="2"/>
    </font>
    <font>
      <b/>
      <sz val="9"/>
      <color theme="1"/>
      <name val="Century Gothic"/>
      <family val="2"/>
    </font>
    <font>
      <b/>
      <sz val="9"/>
      <color indexed="81"/>
      <name val="Tahoma"/>
      <family val="2"/>
    </font>
    <font>
      <b/>
      <sz val="8"/>
      <color theme="0"/>
      <name val="Calibri"/>
      <family val="2"/>
      <scheme val="minor"/>
    </font>
    <font>
      <b/>
      <sz val="10"/>
      <color rgb="FF000080"/>
      <name val="Cambria"/>
      <family val="1"/>
    </font>
    <font>
      <b/>
      <sz val="11"/>
      <color theme="1"/>
      <name val="Calibri"/>
      <family val="2"/>
      <scheme val="minor"/>
    </font>
    <font>
      <b/>
      <sz val="14"/>
      <color theme="0"/>
      <name val="Century Gothic"/>
      <family val="2"/>
    </font>
    <font>
      <b/>
      <sz val="11"/>
      <color theme="0"/>
      <name val="Century Gothic"/>
      <family val="2"/>
    </font>
    <font>
      <b/>
      <sz val="10"/>
      <color theme="0"/>
      <name val="Century Gothic"/>
      <family val="2"/>
    </font>
    <font>
      <b/>
      <sz val="10"/>
      <color rgb="FFFF6600"/>
      <name val="Cambria"/>
      <family val="1"/>
    </font>
    <font>
      <b/>
      <sz val="11"/>
      <color rgb="FFFFFFFF"/>
      <name val="Arial"/>
      <family val="2"/>
    </font>
    <font>
      <b/>
      <i/>
      <sz val="12"/>
      <color theme="0"/>
      <name val="Arial"/>
      <family val="2"/>
    </font>
    <font>
      <sz val="9"/>
      <color indexed="81"/>
      <name val="Tahoma"/>
      <family val="2"/>
    </font>
    <font>
      <b/>
      <sz val="14"/>
      <color theme="0"/>
      <name val="Calibri"/>
      <family val="2"/>
      <scheme val="minor"/>
    </font>
    <font>
      <b/>
      <sz val="10"/>
      <color theme="1"/>
      <name val="Calibri"/>
      <family val="2"/>
      <scheme val="minor"/>
    </font>
    <font>
      <sz val="10"/>
      <color theme="1"/>
      <name val="Calibri"/>
      <family val="2"/>
      <scheme val="minor"/>
    </font>
    <font>
      <sz val="14"/>
      <color indexed="56"/>
      <name val="Arial"/>
      <family val="2"/>
    </font>
    <font>
      <u/>
      <sz val="10"/>
      <color indexed="12"/>
      <name val="Arial"/>
      <family val="2"/>
    </font>
    <font>
      <i/>
      <sz val="8"/>
      <color theme="1" tint="0.34998626667073579"/>
      <name val="Arial"/>
      <family val="2"/>
    </font>
    <font>
      <b/>
      <u/>
      <sz val="16"/>
      <color theme="4" tint="-0.249977111117893"/>
      <name val="Calibri"/>
      <family val="2"/>
      <scheme val="minor"/>
    </font>
    <font>
      <sz val="10"/>
      <name val="Calibri Light"/>
      <family val="2"/>
      <scheme val="major"/>
    </font>
    <font>
      <sz val="10"/>
      <name val="Calibri"/>
      <family val="2"/>
      <scheme val="minor"/>
    </font>
    <font>
      <sz val="8"/>
      <name val="Calibri"/>
      <family val="2"/>
      <scheme val="minor"/>
    </font>
    <font>
      <sz val="10"/>
      <name val="Calibri Light"/>
      <family val="1"/>
      <scheme val="major"/>
    </font>
    <font>
      <b/>
      <sz val="10"/>
      <name val="Calibri"/>
      <family val="2"/>
      <scheme val="minor"/>
    </font>
    <font>
      <b/>
      <sz val="10"/>
      <color theme="0"/>
      <name val="Calibri"/>
      <family val="2"/>
      <scheme val="minor"/>
    </font>
    <font>
      <sz val="10"/>
      <color rgb="FF000000"/>
      <name val="Calibri"/>
      <family val="2"/>
      <scheme val="minor"/>
    </font>
    <font>
      <sz val="10"/>
      <color theme="0"/>
      <name val="Calibri"/>
      <family val="2"/>
      <scheme val="minor"/>
    </font>
    <font>
      <sz val="9"/>
      <name val="Calibri"/>
      <family val="2"/>
      <scheme val="minor"/>
    </font>
    <font>
      <b/>
      <sz val="10"/>
      <color rgb="FF000000"/>
      <name val="Calibri"/>
      <family val="2"/>
      <scheme val="minor"/>
    </font>
    <font>
      <b/>
      <sz val="9"/>
      <name val="Calibri"/>
      <family val="2"/>
      <scheme val="minor"/>
    </font>
    <font>
      <sz val="10"/>
      <color theme="1"/>
      <name val="Verdana"/>
      <family val="2"/>
    </font>
    <font>
      <sz val="10"/>
      <color theme="1"/>
      <name val="Times New Roman"/>
      <family val="1"/>
    </font>
    <font>
      <sz val="10"/>
      <color theme="0"/>
      <name val="Arial"/>
      <family val="2"/>
    </font>
    <font>
      <sz val="11"/>
      <name val="Calibri"/>
      <family val="2"/>
      <scheme val="minor"/>
    </font>
    <font>
      <b/>
      <sz val="12"/>
      <color theme="1"/>
      <name val="Calibri"/>
      <family val="2"/>
      <scheme val="minor"/>
    </font>
    <font>
      <b/>
      <sz val="11"/>
      <name val="Arial"/>
      <family val="2"/>
    </font>
    <font>
      <b/>
      <sz val="8"/>
      <color theme="0"/>
      <name val="Calibri Light"/>
      <family val="2"/>
      <scheme val="major"/>
    </font>
    <font>
      <b/>
      <sz val="9"/>
      <color theme="0"/>
      <name val="Calibri Light"/>
      <family val="2"/>
      <scheme val="major"/>
    </font>
    <font>
      <u/>
      <sz val="10"/>
      <color theme="10"/>
      <name val="Verdana"/>
      <family val="2"/>
    </font>
    <font>
      <sz val="8"/>
      <color rgb="FF000000"/>
      <name val="Arial"/>
      <family val="2"/>
    </font>
    <font>
      <b/>
      <sz val="10"/>
      <color rgb="FF993366"/>
      <name val="Cambria"/>
      <family val="1"/>
    </font>
    <font>
      <b/>
      <sz val="10"/>
      <color theme="1"/>
      <name val="Arial"/>
      <family val="2"/>
    </font>
    <font>
      <i/>
      <sz val="10"/>
      <color rgb="FF0070C0"/>
      <name val="Arial"/>
      <family val="2"/>
    </font>
    <font>
      <sz val="9"/>
      <color theme="1"/>
      <name val="Arial"/>
      <family val="2"/>
    </font>
    <font>
      <sz val="11"/>
      <color theme="0"/>
      <name val="Arial Black"/>
      <family val="2"/>
    </font>
    <font>
      <b/>
      <sz val="14"/>
      <color rgb="FFFF0000"/>
      <name val="Arial"/>
      <family val="2"/>
    </font>
    <font>
      <b/>
      <sz val="9"/>
      <color indexed="8"/>
      <name val="Verdana"/>
      <family val="2"/>
    </font>
    <font>
      <b/>
      <sz val="9"/>
      <color theme="0"/>
      <name val="Verdana"/>
      <family val="2"/>
    </font>
    <font>
      <i/>
      <sz val="10"/>
      <color theme="1"/>
      <name val="Verdana"/>
      <family val="2"/>
    </font>
    <font>
      <sz val="10"/>
      <color indexed="8"/>
      <name val="Verdana"/>
      <family val="2"/>
    </font>
    <font>
      <sz val="8"/>
      <name val="Verdana"/>
      <family val="2"/>
    </font>
    <font>
      <sz val="10"/>
      <color rgb="FFFF0000"/>
      <name val="Verdana"/>
      <family val="2"/>
    </font>
    <font>
      <sz val="10"/>
      <color theme="2" tint="-9.9978637043366805E-2"/>
      <name val="Verdana"/>
      <family val="2"/>
    </font>
    <font>
      <b/>
      <sz val="10"/>
      <color theme="1"/>
      <name val="Verdana"/>
      <family val="2"/>
    </font>
    <font>
      <b/>
      <i/>
      <sz val="10"/>
      <color theme="1"/>
      <name val="Verdana"/>
      <family val="2"/>
    </font>
    <font>
      <sz val="11"/>
      <color theme="1"/>
      <name val="Segoe UI"/>
      <family val="2"/>
    </font>
    <font>
      <sz val="10"/>
      <color theme="2" tint="-0.249977111117893"/>
      <name val="Verdana"/>
      <family val="2"/>
    </font>
    <font>
      <b/>
      <sz val="11"/>
      <color theme="1"/>
      <name val="Segoe UI"/>
      <family val="2"/>
    </font>
    <font>
      <b/>
      <sz val="10"/>
      <color rgb="FFFF0000"/>
      <name val="Verdana"/>
      <family val="2"/>
    </font>
    <font>
      <b/>
      <i/>
      <sz val="10"/>
      <color theme="1"/>
      <name val="Arial"/>
      <family val="2"/>
    </font>
    <font>
      <i/>
      <sz val="10"/>
      <color theme="1"/>
      <name val="Arial"/>
      <family val="2"/>
    </font>
    <font>
      <b/>
      <sz val="12"/>
      <color theme="0"/>
      <name val="Calibri"/>
      <family val="2"/>
      <scheme val="minor"/>
    </font>
    <font>
      <sz val="11"/>
      <color theme="0"/>
      <name val="Calibri"/>
      <family val="2"/>
      <scheme val="minor"/>
    </font>
    <font>
      <b/>
      <sz val="11"/>
      <color rgb="FFFFFFFF"/>
      <name val="Calibri"/>
      <family val="2"/>
      <scheme val="minor"/>
    </font>
    <font>
      <sz val="11"/>
      <color rgb="FF000000"/>
      <name val="Calibri"/>
      <family val="2"/>
      <scheme val="minor"/>
    </font>
    <font>
      <strike/>
      <sz val="10"/>
      <color theme="1"/>
      <name val="Arial"/>
      <family val="2"/>
    </font>
    <font>
      <b/>
      <sz val="12"/>
      <color theme="0"/>
      <name val="Century Gothic"/>
      <family val="2"/>
    </font>
    <font>
      <sz val="10"/>
      <color rgb="FF000000"/>
      <name val="Arial"/>
      <family val="2"/>
    </font>
    <font>
      <b/>
      <u/>
      <sz val="11"/>
      <name val="Arial"/>
      <family val="2"/>
    </font>
    <font>
      <strike/>
      <sz val="11"/>
      <name val="Arial"/>
      <family val="2"/>
    </font>
    <font>
      <strike/>
      <sz val="11"/>
      <color theme="1"/>
      <name val="Arial"/>
      <family val="2"/>
    </font>
    <font>
      <b/>
      <u/>
      <sz val="10"/>
      <color theme="1"/>
      <name val="Arial"/>
      <family val="2"/>
    </font>
    <font>
      <sz val="11"/>
      <color theme="0"/>
      <name val="Arial"/>
      <family val="2"/>
    </font>
    <font>
      <sz val="11"/>
      <name val="Arial Black"/>
      <family val="2"/>
    </font>
    <font>
      <b/>
      <sz val="8"/>
      <name val="Arial"/>
      <family val="2"/>
    </font>
    <font>
      <b/>
      <sz val="9"/>
      <color theme="1"/>
      <name val="Arial"/>
      <family val="2"/>
    </font>
    <font>
      <strike/>
      <sz val="10"/>
      <name val="Arial"/>
      <family val="2"/>
    </font>
    <font>
      <b/>
      <sz val="11"/>
      <color theme="1" tint="0.34998626667073579"/>
      <name val="Century Gothic"/>
      <family val="2"/>
    </font>
    <font>
      <sz val="10"/>
      <color rgb="FF000000"/>
      <name val="Calibri"/>
      <family val="2"/>
    </font>
    <font>
      <b/>
      <sz val="10"/>
      <name val="Verdana"/>
      <family val="2"/>
    </font>
    <font>
      <sz val="10"/>
      <name val="Verdana"/>
      <family val="2"/>
    </font>
    <font>
      <sz val="12"/>
      <color rgb="FFFFFFFF"/>
      <name val="Arial"/>
      <family val="2"/>
    </font>
    <font>
      <sz val="9"/>
      <name val="Century Gothic"/>
      <family val="2"/>
    </font>
    <font>
      <i/>
      <sz val="11"/>
      <color theme="1"/>
      <name val="Arial"/>
      <family val="2"/>
    </font>
    <font>
      <sz val="12"/>
      <color theme="1"/>
      <name val="Calibri"/>
      <family val="2"/>
      <scheme val="minor"/>
    </font>
    <font>
      <b/>
      <sz val="12"/>
      <name val="Calibri"/>
      <family val="2"/>
      <scheme val="minor"/>
    </font>
    <font>
      <sz val="12"/>
      <name val="Calibri"/>
      <family val="2"/>
      <scheme val="minor"/>
    </font>
  </fonts>
  <fills count="54">
    <fill>
      <patternFill patternType="none"/>
    </fill>
    <fill>
      <patternFill patternType="gray125"/>
    </fill>
    <fill>
      <patternFill patternType="solid">
        <fgColor theme="0"/>
        <bgColor indexed="64"/>
      </patternFill>
    </fill>
    <fill>
      <patternFill patternType="solid">
        <fgColor rgb="FFD9D9D9"/>
        <bgColor indexed="64"/>
      </patternFill>
    </fill>
    <fill>
      <patternFill patternType="solid">
        <fgColor theme="1" tint="0.34998626667073579"/>
        <bgColor indexed="64"/>
      </patternFill>
    </fill>
    <fill>
      <patternFill patternType="solid">
        <fgColor theme="5"/>
        <bgColor indexed="64"/>
      </patternFill>
    </fill>
    <fill>
      <patternFill patternType="solid">
        <fgColor theme="1" tint="0.499984740745262"/>
        <bgColor indexed="64"/>
      </patternFill>
    </fill>
    <fill>
      <patternFill patternType="solid">
        <fgColor rgb="FF0070C0"/>
        <bgColor indexed="64"/>
      </patternFill>
    </fill>
    <fill>
      <patternFill patternType="solid">
        <fgColor rgb="FFFFFFFF"/>
        <bgColor indexed="64"/>
      </patternFill>
    </fill>
    <fill>
      <patternFill patternType="solid">
        <fgColor rgb="FF92D050"/>
        <bgColor indexed="64"/>
      </patternFill>
    </fill>
    <fill>
      <patternFill patternType="solid">
        <fgColor rgb="FF00206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F2F2F2"/>
        <bgColor rgb="FF000000"/>
      </patternFill>
    </fill>
    <fill>
      <patternFill patternType="solid">
        <fgColor theme="5"/>
        <bgColor rgb="FF000000"/>
      </patternFill>
    </fill>
    <fill>
      <patternFill patternType="solid">
        <fgColor rgb="FFF79646"/>
        <bgColor rgb="FF000000"/>
      </patternFill>
    </fill>
    <fill>
      <patternFill patternType="solid">
        <fgColor rgb="FF00B050"/>
        <bgColor indexed="64"/>
      </patternFill>
    </fill>
    <fill>
      <patternFill patternType="solid">
        <fgColor indexed="9"/>
        <bgColor indexed="64"/>
      </patternFill>
    </fill>
    <fill>
      <patternFill patternType="solid">
        <fgColor theme="0" tint="-0.14999847407452621"/>
        <bgColor indexed="64"/>
      </patternFill>
    </fill>
    <fill>
      <patternFill patternType="solid">
        <fgColor theme="1" tint="0.249977111117893"/>
        <bgColor indexed="64"/>
      </patternFill>
    </fill>
    <fill>
      <patternFill patternType="solid">
        <fgColor rgb="FFFFFF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499984740745262"/>
        <bgColor indexed="64"/>
      </patternFill>
    </fill>
    <fill>
      <patternFill patternType="solid">
        <fgColor theme="0" tint="-4.9989318521683403E-2"/>
        <bgColor rgb="FF000000"/>
      </patternFill>
    </fill>
    <fill>
      <patternFill patternType="solid">
        <fgColor theme="5" tint="0.79998168889431442"/>
        <bgColor indexed="64"/>
      </patternFill>
    </fill>
    <fill>
      <patternFill patternType="solid">
        <fgColor rgb="FF00B0F0"/>
        <bgColor indexed="64"/>
      </patternFill>
    </fill>
    <fill>
      <patternFill patternType="solid">
        <fgColor theme="7" tint="0.39997558519241921"/>
        <bgColor indexed="64"/>
      </patternFill>
    </fill>
    <fill>
      <patternFill patternType="solid">
        <fgColor theme="9"/>
        <bgColor indexed="64"/>
      </patternFill>
    </fill>
    <fill>
      <patternFill patternType="solid">
        <fgColor theme="7" tint="0.79998168889431442"/>
        <bgColor indexed="64"/>
      </patternFill>
    </fill>
    <fill>
      <patternFill patternType="solid">
        <fgColor theme="2"/>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4" tint="0.79998168889431442"/>
        <bgColor theme="4" tint="0.79998168889431442"/>
      </patternFill>
    </fill>
    <fill>
      <patternFill patternType="solid">
        <fgColor theme="6" tint="-0.499984740745262"/>
        <bgColor indexed="64"/>
      </patternFill>
    </fill>
    <fill>
      <patternFill patternType="solid">
        <fgColor theme="8" tint="-0.499984740745262"/>
        <bgColor indexed="64"/>
      </patternFill>
    </fill>
    <fill>
      <patternFill patternType="solid">
        <fgColor rgb="FF7F7F7F"/>
        <bgColor indexed="64"/>
      </patternFill>
    </fill>
    <fill>
      <patternFill patternType="solid">
        <fgColor theme="3" tint="0.39997558519241921"/>
        <bgColor indexed="64"/>
      </patternFill>
    </fill>
    <fill>
      <patternFill patternType="solid">
        <fgColor rgb="FF7030A0"/>
        <bgColor indexed="64"/>
      </patternFill>
    </fill>
    <fill>
      <patternFill patternType="solid">
        <fgColor theme="9" tint="0.39997558519241921"/>
        <bgColor indexed="64"/>
      </patternFill>
    </fill>
    <fill>
      <patternFill patternType="solid">
        <fgColor rgb="FF66FF66"/>
        <bgColor indexed="64"/>
      </patternFill>
    </fill>
    <fill>
      <patternFill patternType="solid">
        <fgColor theme="4"/>
        <bgColor indexed="64"/>
      </patternFill>
    </fill>
    <fill>
      <patternFill patternType="solid">
        <fgColor theme="5" tint="0.39997558519241921"/>
        <bgColor indexed="64"/>
      </patternFill>
    </fill>
    <fill>
      <patternFill patternType="solid">
        <fgColor indexed="65"/>
        <bgColor indexed="64"/>
      </patternFill>
    </fill>
    <fill>
      <patternFill patternType="solid">
        <fgColor theme="0" tint="-0.499984740745262"/>
        <bgColor indexed="64"/>
      </patternFill>
    </fill>
    <fill>
      <patternFill patternType="solid">
        <fgColor theme="7"/>
        <bgColor indexed="64"/>
      </patternFill>
    </fill>
    <fill>
      <patternFill patternType="solid">
        <fgColor theme="9" tint="0.59999389629810485"/>
        <bgColor indexed="64"/>
      </patternFill>
    </fill>
    <fill>
      <patternFill patternType="solid">
        <fgColor theme="3"/>
        <bgColor indexed="64"/>
      </patternFill>
    </fill>
    <fill>
      <patternFill patternType="solid">
        <fgColor rgb="FFFF5A33"/>
        <bgColor indexed="64"/>
      </patternFill>
    </fill>
    <fill>
      <patternFill patternType="solid">
        <fgColor theme="8" tint="-0.249977111117893"/>
        <bgColor indexed="64"/>
      </patternFill>
    </fill>
    <fill>
      <patternFill patternType="solid">
        <fgColor rgb="FFEFF6FB"/>
        <bgColor indexed="64"/>
      </patternFill>
    </fill>
    <fill>
      <patternFill patternType="solid">
        <fgColor theme="7" tint="0.59999389629810485"/>
        <bgColor indexed="64"/>
      </patternFill>
    </fill>
    <fill>
      <patternFill patternType="solid">
        <fgColor theme="3" tint="0.59999389629810485"/>
        <bgColor indexed="64"/>
      </patternFill>
    </fill>
  </fills>
  <borders count="217">
    <border>
      <left/>
      <right/>
      <top/>
      <bottom/>
      <diagonal/>
    </border>
    <border>
      <left style="medium">
        <color auto="1"/>
      </left>
      <right style="medium">
        <color auto="1"/>
      </right>
      <top style="medium">
        <color auto="1"/>
      </top>
      <bottom style="thin">
        <color auto="1"/>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auto="1"/>
      </left>
      <right style="thin">
        <color auto="1"/>
      </right>
      <top style="thin">
        <color auto="1"/>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auto="1"/>
      </left>
      <right style="medium">
        <color auto="1"/>
      </right>
      <top style="thin">
        <color auto="1"/>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hair">
        <color theme="9" tint="-0.499984740745262"/>
      </left>
      <right style="hair">
        <color theme="9" tint="-0.499984740745262"/>
      </right>
      <top style="hair">
        <color theme="9" tint="-0.499984740745262"/>
      </top>
      <bottom style="hair">
        <color theme="9" tint="-0.499984740745262"/>
      </bottom>
      <diagonal/>
    </border>
    <border>
      <left style="thin">
        <color indexed="64"/>
      </left>
      <right/>
      <top/>
      <bottom/>
      <diagonal/>
    </border>
    <border>
      <left style="hair">
        <color theme="9" tint="-0.499984740745262"/>
      </left>
      <right style="hair">
        <color theme="9" tint="-0.499984740745262"/>
      </right>
      <top/>
      <bottom style="hair">
        <color theme="9" tint="-0.499984740745262"/>
      </bottom>
      <diagonal/>
    </border>
    <border>
      <left style="hair">
        <color indexed="64"/>
      </left>
      <right style="hair">
        <color indexed="64"/>
      </right>
      <top style="hair">
        <color indexed="64"/>
      </top>
      <bottom style="hair">
        <color indexed="64"/>
      </bottom>
      <diagonal/>
    </border>
    <border>
      <left style="hair">
        <color auto="1"/>
      </left>
      <right style="hair">
        <color auto="1"/>
      </right>
      <top/>
      <bottom style="hair">
        <color auto="1"/>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hair">
        <color theme="5" tint="-0.499984740745262"/>
      </left>
      <right style="hair">
        <color theme="5" tint="-0.499984740745262"/>
      </right>
      <top style="hair">
        <color theme="5" tint="-0.499984740745262"/>
      </top>
      <bottom style="hair">
        <color theme="5" tint="-0.499984740745262"/>
      </bottom>
      <diagonal/>
    </border>
    <border>
      <left/>
      <right/>
      <top style="thin">
        <color indexed="64"/>
      </top>
      <bottom/>
      <diagonal/>
    </border>
    <border>
      <left/>
      <right style="thin">
        <color indexed="64"/>
      </right>
      <top style="thin">
        <color indexed="64"/>
      </top>
      <bottom/>
      <diagonal/>
    </border>
    <border>
      <left style="hair">
        <color theme="9" tint="-0.499984740745262"/>
      </left>
      <right style="hair">
        <color theme="9" tint="-0.499984740745262"/>
      </right>
      <top/>
      <bottom/>
      <diagonal/>
    </border>
    <border>
      <left style="medium">
        <color theme="5" tint="-0.499984740745262"/>
      </left>
      <right/>
      <top style="medium">
        <color theme="5" tint="-0.499984740745262"/>
      </top>
      <bottom style="medium">
        <color theme="5" tint="-0.499984740745262"/>
      </bottom>
      <diagonal/>
    </border>
    <border>
      <left/>
      <right/>
      <top style="medium">
        <color theme="5" tint="-0.499984740745262"/>
      </top>
      <bottom style="medium">
        <color theme="5" tint="-0.499984740745262"/>
      </bottom>
      <diagonal/>
    </border>
    <border>
      <left/>
      <right style="medium">
        <color theme="5" tint="-0.499984740745262"/>
      </right>
      <top style="medium">
        <color theme="5" tint="-0.499984740745262"/>
      </top>
      <bottom style="medium">
        <color theme="5" tint="-0.499984740745262"/>
      </bottom>
      <diagonal/>
    </border>
    <border>
      <left style="double">
        <color theme="5" tint="-0.499984740745262"/>
      </left>
      <right/>
      <top style="double">
        <color theme="5" tint="-0.499984740745262"/>
      </top>
      <bottom style="double">
        <color theme="5" tint="-0.499984740745262"/>
      </bottom>
      <diagonal/>
    </border>
    <border>
      <left/>
      <right/>
      <top style="double">
        <color theme="5" tint="-0.499984740745262"/>
      </top>
      <bottom style="double">
        <color theme="5" tint="-0.499984740745262"/>
      </bottom>
      <diagonal/>
    </border>
    <border>
      <left/>
      <right style="double">
        <color theme="5" tint="-0.499984740745262"/>
      </right>
      <top style="double">
        <color theme="5" tint="-0.499984740745262"/>
      </top>
      <bottom style="double">
        <color theme="5" tint="-0.499984740745262"/>
      </bottom>
      <diagonal/>
    </border>
    <border>
      <left style="double">
        <color theme="5" tint="-0.499984740745262"/>
      </left>
      <right style="hair">
        <color theme="5" tint="-0.499984740745262"/>
      </right>
      <top style="double">
        <color theme="5" tint="-0.499984740745262"/>
      </top>
      <bottom/>
      <diagonal/>
    </border>
    <border>
      <left style="hair">
        <color theme="5" tint="-0.499984740745262"/>
      </left>
      <right style="hair">
        <color theme="5" tint="-0.499984740745262"/>
      </right>
      <top style="double">
        <color theme="5" tint="-0.499984740745262"/>
      </top>
      <bottom/>
      <diagonal/>
    </border>
    <border>
      <left style="hair">
        <color theme="5" tint="-0.499984740745262"/>
      </left>
      <right style="double">
        <color theme="5" tint="-0.499984740745262"/>
      </right>
      <top style="double">
        <color theme="5" tint="-0.499984740745262"/>
      </top>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tted">
        <color indexed="64"/>
      </left>
      <right style="dotted">
        <color indexed="64"/>
      </right>
      <top style="dotted">
        <color indexed="64"/>
      </top>
      <bottom style="dotted">
        <color indexed="64"/>
      </bottom>
      <diagonal/>
    </border>
    <border>
      <left style="double">
        <color theme="5" tint="-0.499984740745262"/>
      </left>
      <right style="hair">
        <color theme="5" tint="-0.499984740745262"/>
      </right>
      <top style="hair">
        <color theme="5" tint="-0.499984740745262"/>
      </top>
      <bottom style="hair">
        <color theme="5" tint="-0.499984740745262"/>
      </bottom>
      <diagonal/>
    </border>
    <border>
      <left style="hair">
        <color theme="5" tint="-0.499984740745262"/>
      </left>
      <right style="double">
        <color theme="5" tint="-0.499984740745262"/>
      </right>
      <top style="hair">
        <color theme="5" tint="-0.499984740745262"/>
      </top>
      <bottom style="hair">
        <color theme="5" tint="-0.499984740745262"/>
      </bottom>
      <diagonal/>
    </border>
    <border>
      <left style="hair">
        <color theme="5" tint="-0.499984740745262"/>
      </left>
      <right style="double">
        <color theme="5" tint="-0.499984740745262"/>
      </right>
      <top style="hair">
        <color theme="5" tint="-0.499984740745262"/>
      </top>
      <bottom/>
      <diagonal/>
    </border>
    <border>
      <left style="double">
        <color theme="5" tint="-0.499984740745262"/>
      </left>
      <right style="hair">
        <color theme="5" tint="-0.499984740745262"/>
      </right>
      <top style="hair">
        <color theme="5" tint="-0.499984740745262"/>
      </top>
      <bottom style="double">
        <color theme="5" tint="-0.499984740745262"/>
      </bottom>
      <diagonal/>
    </border>
    <border>
      <left style="hair">
        <color theme="5" tint="-0.499984740745262"/>
      </left>
      <right style="hair">
        <color theme="5" tint="-0.499984740745262"/>
      </right>
      <top style="hair">
        <color theme="5" tint="-0.499984740745262"/>
      </top>
      <bottom style="double">
        <color theme="5" tint="-0.499984740745262"/>
      </bottom>
      <diagonal/>
    </border>
    <border>
      <left style="hair">
        <color theme="5" tint="-0.499984740745262"/>
      </left>
      <right style="double">
        <color theme="5" tint="-0.499984740745262"/>
      </right>
      <top style="hair">
        <color theme="5" tint="-0.499984740745262"/>
      </top>
      <bottom style="double">
        <color theme="5" tint="-0.499984740745262"/>
      </bottom>
      <diagonal/>
    </border>
    <border>
      <left style="medium">
        <color indexed="64"/>
      </left>
      <right/>
      <top/>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theme="1"/>
      </left>
      <right style="hair">
        <color theme="1"/>
      </right>
      <top style="medium">
        <color indexed="64"/>
      </top>
      <bottom style="hair">
        <color theme="1"/>
      </bottom>
      <diagonal/>
    </border>
    <border>
      <left style="hair">
        <color theme="1"/>
      </left>
      <right style="hair">
        <color theme="1"/>
      </right>
      <top style="medium">
        <color indexed="64"/>
      </top>
      <bottom style="hair">
        <color theme="1"/>
      </bottom>
      <diagonal/>
    </border>
    <border>
      <left style="hair">
        <color theme="1"/>
      </left>
      <right style="hair">
        <color theme="1"/>
      </right>
      <top style="hair">
        <color theme="1"/>
      </top>
      <bottom style="hair">
        <color theme="1"/>
      </bottom>
      <diagonal/>
    </border>
    <border>
      <left style="hair">
        <color theme="1"/>
      </left>
      <right style="medium">
        <color theme="1"/>
      </right>
      <top style="hair">
        <color theme="1"/>
      </top>
      <bottom style="hair">
        <color theme="1"/>
      </bottom>
      <diagonal/>
    </border>
    <border>
      <left style="medium">
        <color theme="1"/>
      </left>
      <right style="hair">
        <color theme="1"/>
      </right>
      <top style="hair">
        <color theme="1"/>
      </top>
      <bottom style="hair">
        <color theme="1"/>
      </bottom>
      <diagonal/>
    </border>
    <border>
      <left style="medium">
        <color theme="1"/>
      </left>
      <right style="hair">
        <color theme="1"/>
      </right>
      <top style="hair">
        <color theme="1"/>
      </top>
      <bottom style="medium">
        <color theme="1"/>
      </bottom>
      <diagonal/>
    </border>
    <border>
      <left style="hair">
        <color theme="1"/>
      </left>
      <right style="hair">
        <color theme="1"/>
      </right>
      <top style="hair">
        <color theme="1"/>
      </top>
      <bottom style="medium">
        <color theme="1"/>
      </bottom>
      <diagonal/>
    </border>
    <border>
      <left style="hair">
        <color theme="1"/>
      </left>
      <right style="medium">
        <color theme="1"/>
      </right>
      <top style="hair">
        <color theme="1"/>
      </top>
      <bottom style="medium">
        <color theme="1"/>
      </bottom>
      <diagonal/>
    </border>
    <border>
      <left/>
      <right/>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style="thin">
        <color theme="0" tint="-0.24994659260841701"/>
      </top>
      <bottom style="thin">
        <color theme="0" tint="-0.24994659260841701"/>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style="thin">
        <color theme="5" tint="-0.249977111117893"/>
      </left>
      <right style="thin">
        <color theme="5" tint="-0.249977111117893"/>
      </right>
      <top style="thin">
        <color theme="5" tint="-0.249977111117893"/>
      </top>
      <bottom style="thin">
        <color indexed="22"/>
      </bottom>
      <diagonal/>
    </border>
    <border>
      <left style="thin">
        <color theme="5" tint="-0.249977111117893"/>
      </left>
      <right style="thin">
        <color theme="5" tint="-0.249977111117893"/>
      </right>
      <top style="thin">
        <color theme="5" tint="-0.249977111117893"/>
      </top>
      <bottom style="dashed">
        <color indexed="64"/>
      </bottom>
      <diagonal/>
    </border>
    <border>
      <left style="thin">
        <color theme="5" tint="-0.249977111117893"/>
      </left>
      <right style="thin">
        <color theme="5" tint="-0.249977111117893"/>
      </right>
      <top style="thin">
        <color theme="5" tint="-0.249977111117893"/>
      </top>
      <bottom style="thin">
        <color rgb="FFEFEFEF"/>
      </bottom>
      <diagonal/>
    </border>
    <border>
      <left/>
      <right/>
      <top style="thin">
        <color rgb="FFEFEFEF"/>
      </top>
      <bottom style="thin">
        <color rgb="FFEFEFEF"/>
      </bottom>
      <diagonal/>
    </border>
    <border>
      <left/>
      <right/>
      <top/>
      <bottom style="thin">
        <color indexed="22"/>
      </bottom>
      <diagonal/>
    </border>
    <border>
      <left style="thin">
        <color theme="5" tint="-0.249977111117893"/>
      </left>
      <right style="thin">
        <color theme="5" tint="-0.249977111117893"/>
      </right>
      <top style="thin">
        <color indexed="22"/>
      </top>
      <bottom style="thin">
        <color indexed="22"/>
      </bottom>
      <diagonal/>
    </border>
    <border>
      <left style="thin">
        <color theme="5" tint="-0.249977111117893"/>
      </left>
      <right style="thin">
        <color theme="5" tint="-0.249977111117893"/>
      </right>
      <top style="dashed">
        <color indexed="64"/>
      </top>
      <bottom style="thin">
        <color theme="5" tint="-0.249977111117893"/>
      </bottom>
      <diagonal/>
    </border>
    <border>
      <left/>
      <right/>
      <top style="thin">
        <color indexed="22"/>
      </top>
      <bottom style="thin">
        <color indexed="22"/>
      </bottom>
      <diagonal/>
    </border>
    <border>
      <left style="thin">
        <color theme="5" tint="-0.249977111117893"/>
      </left>
      <right style="thin">
        <color theme="5" tint="-0.249977111117893"/>
      </right>
      <top/>
      <bottom style="thin">
        <color indexed="22"/>
      </bottom>
      <diagonal/>
    </border>
    <border>
      <left style="thin">
        <color theme="5" tint="-0.249977111117893"/>
      </left>
      <right style="thin">
        <color theme="5" tint="-0.249977111117893"/>
      </right>
      <top style="dashed">
        <color indexed="64"/>
      </top>
      <bottom style="dashed">
        <color indexed="64"/>
      </bottom>
      <diagonal/>
    </border>
    <border>
      <left style="thin">
        <color theme="5" tint="-0.249977111117893"/>
      </left>
      <right style="thin">
        <color theme="5" tint="-0.249977111117893"/>
      </right>
      <top style="thin">
        <color indexed="22"/>
      </top>
      <bottom style="thin">
        <color theme="5" tint="-0.249977111117893"/>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dotted">
        <color theme="0" tint="-0.499984740745262"/>
      </left>
      <right style="dotted">
        <color theme="0" tint="-0.499984740745262"/>
      </right>
      <top style="dotted">
        <color theme="0" tint="-0.499984740745262"/>
      </top>
      <bottom style="dotted">
        <color theme="0" tint="-0.499984740745262"/>
      </bottom>
      <diagonal/>
    </border>
    <border>
      <left style="medium">
        <color indexed="64"/>
      </left>
      <right style="medium">
        <color indexed="64"/>
      </right>
      <top style="medium">
        <color indexed="64"/>
      </top>
      <bottom style="medium">
        <color indexed="64"/>
      </bottom>
      <diagonal/>
    </border>
    <border>
      <left style="hair">
        <color theme="5" tint="-0.499984740745262"/>
      </left>
      <right style="hair">
        <color theme="5" tint="-0.499984740745262"/>
      </right>
      <top/>
      <bottom style="hair">
        <color theme="5"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style="medium">
        <color theme="0" tint="-0.34998626667073579"/>
      </right>
      <top style="medium">
        <color theme="0" tint="-0.34998626667073579"/>
      </top>
      <bottom style="thin">
        <color theme="0" tint="-0.34998626667073579"/>
      </bottom>
      <diagonal/>
    </border>
    <border>
      <left style="medium">
        <color theme="0" tint="-0.34998626667073579"/>
      </left>
      <right style="medium">
        <color theme="0" tint="-0.34998626667073579"/>
      </right>
      <top style="thin">
        <color theme="0" tint="-0.34998626667073579"/>
      </top>
      <bottom style="thin">
        <color theme="0" tint="-0.34998626667073579"/>
      </bottom>
      <diagonal/>
    </border>
    <border>
      <left style="medium">
        <color theme="0" tint="-0.34998626667073579"/>
      </left>
      <right style="medium">
        <color theme="0" tint="-0.34998626667073579"/>
      </right>
      <top style="thin">
        <color theme="0" tint="-0.34998626667073579"/>
      </top>
      <bottom style="medium">
        <color theme="0" tint="-0.34998626667073579"/>
      </bottom>
      <diagonal/>
    </border>
    <border>
      <left style="hair">
        <color theme="9" tint="-0.499984740745262"/>
      </left>
      <right style="hair">
        <color theme="9" tint="-0.499984740745262"/>
      </right>
      <top style="hair">
        <color theme="9" tint="-0.499984740745262"/>
      </top>
      <bottom/>
      <diagonal/>
    </border>
    <border>
      <left style="medium">
        <color indexed="64"/>
      </left>
      <right style="medium">
        <color indexed="64"/>
      </right>
      <top style="medium">
        <color indexed="64"/>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hair">
        <color indexed="64"/>
      </left>
      <right style="hair">
        <color indexed="64"/>
      </right>
      <top style="hair">
        <color indexed="64"/>
      </top>
      <bottom/>
      <diagonal/>
    </border>
    <border>
      <left/>
      <right/>
      <top style="hair">
        <color indexed="64"/>
      </top>
      <bottom style="hair">
        <color indexed="64"/>
      </bottom>
      <diagonal/>
    </border>
    <border>
      <left style="dotted">
        <color theme="5"/>
      </left>
      <right style="dotted">
        <color theme="5"/>
      </right>
      <top style="dotted">
        <color theme="5"/>
      </top>
      <bottom style="dotted">
        <color theme="5"/>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theme="9" tint="0.59996337778862885"/>
      </left>
      <right style="thin">
        <color theme="9" tint="0.59996337778862885"/>
      </right>
      <top style="medium">
        <color theme="5" tint="-0.499984740745262"/>
      </top>
      <bottom/>
      <diagonal/>
    </border>
    <border>
      <left style="thin">
        <color theme="9" tint="0.59996337778862885"/>
      </left>
      <right style="medium">
        <color indexed="64"/>
      </right>
      <top style="medium">
        <color theme="5" tint="-0.499984740745262"/>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hair">
        <color indexed="64"/>
      </right>
      <top/>
      <bottom/>
      <diagonal/>
    </border>
    <border>
      <left style="hair">
        <color indexed="64"/>
      </left>
      <right/>
      <top/>
      <bottom/>
      <diagonal/>
    </border>
    <border>
      <left style="hair">
        <color theme="5" tint="-0.249977111117893"/>
      </left>
      <right style="hair">
        <color theme="5" tint="-0.249977111117893"/>
      </right>
      <top style="hair">
        <color theme="5" tint="-0.249977111117893"/>
      </top>
      <bottom/>
      <diagonal/>
    </border>
    <border>
      <left style="hair">
        <color theme="5" tint="-0.249977111117893"/>
      </left>
      <right style="hair">
        <color theme="5" tint="-0.249977111117893"/>
      </right>
      <top style="hair">
        <color theme="5" tint="-0.249977111117893"/>
      </top>
      <bottom style="hair">
        <color theme="5" tint="-0.249977111117893"/>
      </bottom>
      <diagonal/>
    </border>
    <border>
      <left style="double">
        <color theme="5" tint="-0.499984740745262"/>
      </left>
      <right style="hair">
        <color theme="5" tint="-0.499984740745262"/>
      </right>
      <top/>
      <bottom style="hair">
        <color theme="5" tint="-0.499984740745262"/>
      </bottom>
      <diagonal/>
    </border>
    <border>
      <left style="hair">
        <color theme="5" tint="-0.499984740745262"/>
      </left>
      <right style="hair">
        <color theme="5" tint="-0.499984740745262"/>
      </right>
      <top style="hair">
        <color theme="5" tint="-0.499984740745262"/>
      </top>
      <bottom style="dotted">
        <color theme="0" tint="-0.14996795556505021"/>
      </bottom>
      <diagonal/>
    </border>
    <border>
      <left/>
      <right style="double">
        <color theme="5" tint="-0.499984740745262"/>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hair">
        <color indexed="64"/>
      </left>
      <right style="hair">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theme="9" tint="0.59996337778862885"/>
      </left>
      <right style="thin">
        <color theme="9" tint="0.59996337778862885"/>
      </right>
      <top style="medium">
        <color indexed="64"/>
      </top>
      <bottom style="medium">
        <color indexed="64"/>
      </bottom>
      <diagonal/>
    </border>
    <border>
      <left style="thin">
        <color theme="9" tint="0.59996337778862885"/>
      </left>
      <right/>
      <top style="medium">
        <color indexed="64"/>
      </top>
      <bottom style="medium">
        <color indexed="64"/>
      </bottom>
      <diagonal/>
    </border>
    <border>
      <left/>
      <right/>
      <top style="medium">
        <color indexed="64"/>
      </top>
      <bottom/>
      <diagonal/>
    </border>
    <border>
      <left/>
      <right/>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style="thin">
        <color theme="0" tint="-0.249977111117893"/>
      </top>
      <bottom style="medium">
        <color theme="0" tint="-0.249977111117893"/>
      </bottom>
      <diagonal/>
    </border>
    <border>
      <left style="hair">
        <color theme="1"/>
      </left>
      <right style="hair">
        <color auto="1"/>
      </right>
      <top style="hair">
        <color auto="1"/>
      </top>
      <bottom/>
      <diagonal/>
    </border>
    <border>
      <left style="medium">
        <color indexed="64"/>
      </left>
      <right style="thin">
        <color indexed="64"/>
      </right>
      <top style="thin">
        <color auto="1"/>
      </top>
      <bottom/>
      <diagonal/>
    </border>
    <border>
      <left style="double">
        <color indexed="64"/>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style="double">
        <color indexed="64"/>
      </right>
      <top style="double">
        <color indexed="64"/>
      </top>
      <bottom/>
      <diagonal/>
    </border>
    <border>
      <left style="double">
        <color indexed="64"/>
      </left>
      <right style="hair">
        <color theme="9" tint="-0.499984740745262"/>
      </right>
      <top style="double">
        <color indexed="64"/>
      </top>
      <bottom style="hair">
        <color theme="9" tint="-0.499984740745262"/>
      </bottom>
      <diagonal/>
    </border>
    <border>
      <left style="hair">
        <color theme="9" tint="-0.499984740745262"/>
      </left>
      <right style="hair">
        <color theme="9" tint="-0.499984740745262"/>
      </right>
      <top style="double">
        <color indexed="64"/>
      </top>
      <bottom style="hair">
        <color theme="9" tint="-0.499984740745262"/>
      </bottom>
      <diagonal/>
    </border>
    <border>
      <left style="hair">
        <color theme="9" tint="-0.499984740745262"/>
      </left>
      <right style="double">
        <color indexed="64"/>
      </right>
      <top style="double">
        <color indexed="64"/>
      </top>
      <bottom style="hair">
        <color theme="9" tint="-0.499984740745262"/>
      </bottom>
      <diagonal/>
    </border>
    <border>
      <left style="double">
        <color indexed="64"/>
      </left>
      <right style="hair">
        <color theme="9" tint="-0.499984740745262"/>
      </right>
      <top style="hair">
        <color theme="9" tint="-0.499984740745262"/>
      </top>
      <bottom style="hair">
        <color theme="9" tint="-0.499984740745262"/>
      </bottom>
      <diagonal/>
    </border>
    <border>
      <left style="hair">
        <color theme="9" tint="-0.499984740745262"/>
      </left>
      <right style="double">
        <color indexed="64"/>
      </right>
      <top style="hair">
        <color theme="9" tint="-0.499984740745262"/>
      </top>
      <bottom style="hair">
        <color theme="9" tint="-0.499984740745262"/>
      </bottom>
      <diagonal/>
    </border>
    <border>
      <left style="hair">
        <color theme="1" tint="0.249977111117893"/>
      </left>
      <right style="hair">
        <color theme="1" tint="0.249977111117893"/>
      </right>
      <top style="hair">
        <color theme="1" tint="0.249977111117893"/>
      </top>
      <bottom style="hair">
        <color theme="1" tint="0.249977111117893"/>
      </bottom>
      <diagonal/>
    </border>
    <border>
      <left style="double">
        <color theme="5" tint="-0.499984740745262"/>
      </left>
      <right style="hair">
        <color theme="5" tint="-0.499984740745262"/>
      </right>
      <top/>
      <bottom/>
      <diagonal/>
    </border>
    <border>
      <left style="double">
        <color theme="5" tint="-0.499984740745262"/>
      </left>
      <right style="hair">
        <color theme="5" tint="-0.499984740745262"/>
      </right>
      <top style="hair">
        <color theme="5" tint="-0.499984740745262"/>
      </top>
      <bottom/>
      <diagonal/>
    </border>
    <border>
      <left style="hair">
        <color theme="5" tint="-0.499984740745262"/>
      </left>
      <right style="hair">
        <color theme="5" tint="-0.499984740745262"/>
      </right>
      <top/>
      <bottom/>
      <diagonal/>
    </border>
    <border>
      <left style="hair">
        <color theme="5" tint="-0.499984740745262"/>
      </left>
      <right style="hair">
        <color theme="5" tint="-0.499984740745262"/>
      </right>
      <top style="hair">
        <color theme="5" tint="-0.499984740745262"/>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tted">
        <color theme="5" tint="-0.499984740745262"/>
      </left>
      <right style="dotted">
        <color theme="5" tint="-0.499984740745262"/>
      </right>
      <top style="dotted">
        <color theme="5" tint="-0.499984740745262"/>
      </top>
      <bottom style="dotted">
        <color theme="5" tint="-0.499984740745262"/>
      </bottom>
      <diagonal/>
    </border>
    <border>
      <left style="double">
        <color theme="5" tint="-0.499984740745262"/>
      </left>
      <right/>
      <top/>
      <bottom/>
      <diagonal/>
    </border>
    <border>
      <left style="double">
        <color theme="5" tint="-0.499984740745262"/>
      </left>
      <right style="hair">
        <color theme="5" tint="-0.499984740745262"/>
      </right>
      <top style="double">
        <color theme="5" tint="-0.499984740745262"/>
      </top>
      <bottom style="hair">
        <color theme="5" tint="-0.499984740745262"/>
      </bottom>
      <diagonal/>
    </border>
    <border>
      <left style="hair">
        <color theme="5" tint="-0.499984740745262"/>
      </left>
      <right style="hair">
        <color theme="5" tint="-0.499984740745262"/>
      </right>
      <top style="double">
        <color theme="5" tint="-0.499984740745262"/>
      </top>
      <bottom style="hair">
        <color theme="5" tint="-0.499984740745262"/>
      </bottom>
      <diagonal/>
    </border>
    <border>
      <left style="hair">
        <color theme="5" tint="-0.499984740745262"/>
      </left>
      <right style="double">
        <color theme="5" tint="-0.499984740745262"/>
      </right>
      <top style="double">
        <color theme="5" tint="-0.499984740745262"/>
      </top>
      <bottom style="hair">
        <color theme="5" tint="-0.499984740745262"/>
      </bottom>
      <diagonal/>
    </border>
    <border>
      <left style="double">
        <color theme="5" tint="-0.499984740745262"/>
      </left>
      <right style="dotted">
        <color theme="5" tint="-0.499984740745262"/>
      </right>
      <top style="double">
        <color theme="5" tint="-0.499984740745262"/>
      </top>
      <bottom style="dotted">
        <color theme="5" tint="-0.499984740745262"/>
      </bottom>
      <diagonal/>
    </border>
    <border>
      <left style="dotted">
        <color theme="5" tint="-0.499984740745262"/>
      </left>
      <right style="dotted">
        <color theme="5" tint="-0.499984740745262"/>
      </right>
      <top style="double">
        <color theme="5" tint="-0.499984740745262"/>
      </top>
      <bottom style="dotted">
        <color theme="5" tint="-0.499984740745262"/>
      </bottom>
      <diagonal/>
    </border>
    <border>
      <left style="dotted">
        <color theme="5" tint="-0.499984740745262"/>
      </left>
      <right style="double">
        <color theme="5" tint="-0.499984740745262"/>
      </right>
      <top style="double">
        <color theme="5" tint="-0.499984740745262"/>
      </top>
      <bottom style="dotted">
        <color theme="5" tint="-0.499984740745262"/>
      </bottom>
      <diagonal/>
    </border>
    <border>
      <left style="double">
        <color theme="5" tint="-0.499984740745262"/>
      </left>
      <right style="dotted">
        <color theme="5" tint="-0.499984740745262"/>
      </right>
      <top style="dotted">
        <color theme="5" tint="-0.499984740745262"/>
      </top>
      <bottom style="dotted">
        <color theme="5" tint="-0.499984740745262"/>
      </bottom>
      <diagonal/>
    </border>
    <border>
      <left style="dotted">
        <color theme="5" tint="-0.499984740745262"/>
      </left>
      <right style="double">
        <color theme="5" tint="-0.499984740745262"/>
      </right>
      <top style="dotted">
        <color theme="5" tint="-0.499984740745262"/>
      </top>
      <bottom style="dotted">
        <color theme="5" tint="-0.499984740745262"/>
      </bottom>
      <diagonal/>
    </border>
    <border>
      <left style="double">
        <color theme="5" tint="-0.499984740745262"/>
      </left>
      <right style="dotted">
        <color theme="5" tint="-0.499984740745262"/>
      </right>
      <top style="dotted">
        <color theme="5" tint="-0.499984740745262"/>
      </top>
      <bottom style="double">
        <color theme="5" tint="-0.499984740745262"/>
      </bottom>
      <diagonal/>
    </border>
    <border>
      <left style="medium">
        <color indexed="64"/>
      </left>
      <right style="hair">
        <color indexed="64"/>
      </right>
      <top style="medium">
        <color indexed="64"/>
      </top>
      <bottom style="hair">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dotted">
        <color theme="5"/>
      </left>
      <right/>
      <top style="dotted">
        <color theme="5"/>
      </top>
      <bottom style="dotted">
        <color theme="5"/>
      </bottom>
      <diagonal/>
    </border>
    <border>
      <left style="thin">
        <color theme="0" tint="-0.499984740745262"/>
      </left>
      <right style="thin">
        <color theme="0" tint="-0.499984740745262"/>
      </right>
      <top style="thin">
        <color theme="0" tint="-0.499984740745262"/>
      </top>
      <bottom/>
      <diagonal/>
    </border>
    <border>
      <left style="hair">
        <color theme="5" tint="-0.499984740745262"/>
      </left>
      <right/>
      <top style="hair">
        <color theme="5" tint="-0.499984740745262"/>
      </top>
      <bottom style="hair">
        <color theme="5" tint="-0.499984740745262"/>
      </bottom>
      <diagonal/>
    </border>
    <border>
      <left style="double">
        <color theme="5"/>
      </left>
      <right/>
      <top style="double">
        <color theme="5"/>
      </top>
      <bottom/>
      <diagonal/>
    </border>
    <border>
      <left/>
      <right/>
      <top style="double">
        <color theme="5"/>
      </top>
      <bottom/>
      <diagonal/>
    </border>
    <border>
      <left/>
      <right style="double">
        <color theme="5"/>
      </right>
      <top style="double">
        <color theme="5"/>
      </top>
      <bottom/>
      <diagonal/>
    </border>
    <border>
      <left style="medium">
        <color theme="5"/>
      </left>
      <right style="hair">
        <color theme="5" tint="-0.499984740745262"/>
      </right>
      <top style="medium">
        <color theme="5"/>
      </top>
      <bottom/>
      <diagonal/>
    </border>
    <border>
      <left style="hair">
        <color theme="5" tint="-0.499984740745262"/>
      </left>
      <right style="hair">
        <color theme="5" tint="-0.499984740745262"/>
      </right>
      <top style="medium">
        <color theme="5"/>
      </top>
      <bottom/>
      <diagonal/>
    </border>
    <border>
      <left style="hair">
        <color theme="5" tint="-0.499984740745262"/>
      </left>
      <right style="medium">
        <color theme="5"/>
      </right>
      <top style="medium">
        <color theme="5"/>
      </top>
      <bottom/>
      <diagonal/>
    </border>
    <border>
      <left style="medium">
        <color theme="5"/>
      </left>
      <right style="hair">
        <color theme="5" tint="-0.499984740745262"/>
      </right>
      <top style="hair">
        <color theme="5" tint="-0.499984740745262"/>
      </top>
      <bottom style="hair">
        <color theme="5" tint="-0.499984740745262"/>
      </bottom>
      <diagonal/>
    </border>
    <border>
      <left style="dotted">
        <color theme="5"/>
      </left>
      <right style="medium">
        <color theme="5"/>
      </right>
      <top style="dotted">
        <color theme="5"/>
      </top>
      <bottom style="dotted">
        <color theme="5"/>
      </bottom>
      <diagonal/>
    </border>
    <border>
      <left style="hair">
        <color theme="5" tint="-0.499984740745262"/>
      </left>
      <right style="medium">
        <color theme="5"/>
      </right>
      <top/>
      <bottom style="hair">
        <color theme="5" tint="-0.499984740745262"/>
      </bottom>
      <diagonal/>
    </border>
    <border>
      <left style="medium">
        <color theme="5"/>
      </left>
      <right style="hair">
        <color theme="5" tint="-0.499984740745262"/>
      </right>
      <top style="hair">
        <color theme="5" tint="-0.499984740745262"/>
      </top>
      <bottom style="medium">
        <color theme="5"/>
      </bottom>
      <diagonal/>
    </border>
    <border>
      <left style="hair">
        <color theme="5" tint="-0.499984740745262"/>
      </left>
      <right style="hair">
        <color theme="5" tint="-0.499984740745262"/>
      </right>
      <top style="hair">
        <color theme="5" tint="-0.499984740745262"/>
      </top>
      <bottom style="medium">
        <color theme="5"/>
      </bottom>
      <diagonal/>
    </border>
    <border>
      <left style="hair">
        <color theme="5" tint="-0.499984740745262"/>
      </left>
      <right style="medium">
        <color theme="5"/>
      </right>
      <top style="hair">
        <color theme="5" tint="-0.499984740745262"/>
      </top>
      <bottom style="medium">
        <color theme="5"/>
      </bottom>
      <diagonal/>
    </border>
    <border>
      <left style="medium">
        <color theme="5"/>
      </left>
      <right style="hair">
        <color theme="5" tint="-0.499984740745262"/>
      </right>
      <top style="medium">
        <color theme="5"/>
      </top>
      <bottom style="hair">
        <color theme="5" tint="-0.499984740745262"/>
      </bottom>
      <diagonal/>
    </border>
    <border>
      <left style="hair">
        <color theme="5" tint="-0.499984740745262"/>
      </left>
      <right style="hair">
        <color theme="5" tint="-0.499984740745262"/>
      </right>
      <top style="medium">
        <color theme="5"/>
      </top>
      <bottom style="hair">
        <color theme="5" tint="-0.499984740745262"/>
      </bottom>
      <diagonal/>
    </border>
    <border>
      <left style="hair">
        <color theme="5" tint="-0.499984740745262"/>
      </left>
      <right/>
      <top style="medium">
        <color theme="5"/>
      </top>
      <bottom style="hair">
        <color theme="5" tint="-0.499984740745262"/>
      </bottom>
      <diagonal/>
    </border>
    <border>
      <left style="dotted">
        <color theme="5"/>
      </left>
      <right style="medium">
        <color theme="5"/>
      </right>
      <top style="medium">
        <color theme="5"/>
      </top>
      <bottom style="dotted">
        <color theme="5"/>
      </bottom>
      <diagonal/>
    </border>
    <border>
      <left style="hair">
        <color theme="5" tint="-0.499984740745262"/>
      </left>
      <right/>
      <top style="hair">
        <color theme="5" tint="-0.499984740745262"/>
      </top>
      <bottom style="medium">
        <color theme="5"/>
      </bottom>
      <diagonal/>
    </border>
    <border>
      <left style="double">
        <color theme="5"/>
      </left>
      <right/>
      <top style="double">
        <color theme="5"/>
      </top>
      <bottom style="medium">
        <color theme="5"/>
      </bottom>
      <diagonal/>
    </border>
    <border>
      <left/>
      <right/>
      <top style="double">
        <color theme="5"/>
      </top>
      <bottom style="medium">
        <color theme="5"/>
      </bottom>
      <diagonal/>
    </border>
    <border>
      <left/>
      <right style="double">
        <color theme="5"/>
      </right>
      <top style="double">
        <color theme="5"/>
      </top>
      <bottom style="medium">
        <color theme="5"/>
      </bottom>
      <diagonal/>
    </border>
    <border>
      <left style="thin">
        <color rgb="FF66BEFF"/>
      </left>
      <right style="thin">
        <color rgb="FF66BEFF"/>
      </right>
      <top style="thin">
        <color rgb="FF66BEFF"/>
      </top>
      <bottom style="thin">
        <color rgb="FF66BEFF"/>
      </bottom>
      <diagonal/>
    </border>
    <border>
      <left style="medium">
        <color theme="5"/>
      </left>
      <right style="dotted">
        <color theme="5"/>
      </right>
      <top style="medium">
        <color theme="5"/>
      </top>
      <bottom style="dotted">
        <color theme="5"/>
      </bottom>
      <diagonal/>
    </border>
    <border>
      <left style="medium">
        <color theme="5"/>
      </left>
      <right style="dotted">
        <color theme="5"/>
      </right>
      <top style="dotted">
        <color theme="5"/>
      </top>
      <bottom style="dotted">
        <color theme="5"/>
      </bottom>
      <diagonal/>
    </border>
    <border>
      <left style="medium">
        <color theme="5"/>
      </left>
      <right style="dotted">
        <color theme="5"/>
      </right>
      <top style="dotted">
        <color theme="5"/>
      </top>
      <bottom style="medium">
        <color theme="5"/>
      </bottom>
      <diagonal/>
    </border>
    <border>
      <left style="dotted">
        <color theme="5"/>
      </left>
      <right style="dotted">
        <color theme="5"/>
      </right>
      <top style="dotted">
        <color theme="5"/>
      </top>
      <bottom style="medium">
        <color theme="5"/>
      </bottom>
      <diagonal/>
    </border>
    <border>
      <left style="dotted">
        <color theme="5"/>
      </left>
      <right style="medium">
        <color theme="5"/>
      </right>
      <top style="dotted">
        <color theme="5"/>
      </top>
      <bottom style="medium">
        <color theme="5"/>
      </bottom>
      <diagonal/>
    </border>
    <border>
      <left style="hair">
        <color theme="9" tint="-0.499984740745262"/>
      </left>
      <right/>
      <top style="hair">
        <color theme="9" tint="-0.499984740745262"/>
      </top>
      <bottom style="hair">
        <color theme="9" tint="-0.499984740745262"/>
      </bottom>
      <diagonal/>
    </border>
    <border>
      <left/>
      <right style="hair">
        <color theme="9" tint="-0.499984740745262"/>
      </right>
      <top style="hair">
        <color theme="9" tint="-0.499984740745262"/>
      </top>
      <bottom style="hair">
        <color theme="9" tint="-0.499984740745262"/>
      </bottom>
      <diagonal/>
    </border>
    <border>
      <left style="medium">
        <color theme="5"/>
      </left>
      <right style="hair">
        <color theme="5"/>
      </right>
      <top style="medium">
        <color theme="5"/>
      </top>
      <bottom style="hair">
        <color theme="5"/>
      </bottom>
      <diagonal/>
    </border>
    <border>
      <left style="hair">
        <color theme="5"/>
      </left>
      <right style="hair">
        <color theme="5"/>
      </right>
      <top style="medium">
        <color theme="5"/>
      </top>
      <bottom style="hair">
        <color theme="5"/>
      </bottom>
      <diagonal/>
    </border>
    <border>
      <left style="hair">
        <color theme="5"/>
      </left>
      <right style="medium">
        <color theme="5"/>
      </right>
      <top style="medium">
        <color theme="5"/>
      </top>
      <bottom style="hair">
        <color theme="5"/>
      </bottom>
      <diagonal/>
    </border>
    <border>
      <left style="medium">
        <color theme="5"/>
      </left>
      <right style="hair">
        <color theme="5"/>
      </right>
      <top style="hair">
        <color theme="5"/>
      </top>
      <bottom style="hair">
        <color theme="5"/>
      </bottom>
      <diagonal/>
    </border>
    <border>
      <left style="hair">
        <color theme="5"/>
      </left>
      <right style="medium">
        <color theme="5"/>
      </right>
      <top style="hair">
        <color theme="5"/>
      </top>
      <bottom style="hair">
        <color theme="5"/>
      </bottom>
      <diagonal/>
    </border>
    <border>
      <left style="medium">
        <color theme="5"/>
      </left>
      <right style="hair">
        <color theme="5"/>
      </right>
      <top style="hair">
        <color theme="5"/>
      </top>
      <bottom style="medium">
        <color theme="5"/>
      </bottom>
      <diagonal/>
    </border>
    <border>
      <left style="hair">
        <color theme="5"/>
      </left>
      <right style="hair">
        <color theme="5"/>
      </right>
      <top style="hair">
        <color theme="5"/>
      </top>
      <bottom style="medium">
        <color theme="5"/>
      </bottom>
      <diagonal/>
    </border>
    <border>
      <left style="hair">
        <color theme="5"/>
      </left>
      <right style="medium">
        <color theme="5"/>
      </right>
      <top style="hair">
        <color theme="5"/>
      </top>
      <bottom style="medium">
        <color theme="5"/>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thin">
        <color theme="1" tint="0.499984740745262"/>
      </bottom>
      <diagonal/>
    </border>
    <border>
      <left/>
      <right/>
      <top style="thin">
        <color theme="1" tint="0.499984740745262"/>
      </top>
      <bottom style="thin">
        <color theme="1" tint="0.499984740745262"/>
      </bottom>
      <diagonal/>
    </border>
  </borders>
  <cellStyleXfs count="27">
    <xf numFmtId="0" fontId="0" fillId="0" borderId="0"/>
    <xf numFmtId="0" fontId="1" fillId="0" borderId="0"/>
    <xf numFmtId="0" fontId="1" fillId="0" borderId="0"/>
    <xf numFmtId="0" fontId="1" fillId="0" borderId="0"/>
    <xf numFmtId="0" fontId="13" fillId="0" borderId="0"/>
    <xf numFmtId="0" fontId="14" fillId="0" borderId="0"/>
    <xf numFmtId="0" fontId="1" fillId="0" borderId="0" applyNumberFormat="0" applyFill="0" applyBorder="0" applyAlignment="0" applyProtection="0"/>
    <xf numFmtId="0" fontId="1" fillId="0" borderId="0"/>
    <xf numFmtId="0" fontId="1" fillId="0" borderId="0"/>
    <xf numFmtId="0" fontId="1" fillId="0" borderId="0"/>
    <xf numFmtId="0" fontId="13" fillId="0" borderId="0"/>
    <xf numFmtId="0" fontId="1" fillId="0" borderId="0"/>
    <xf numFmtId="0" fontId="14" fillId="0" borderId="0"/>
    <xf numFmtId="0" fontId="1" fillId="0" borderId="0"/>
    <xf numFmtId="0" fontId="1" fillId="0" borderId="0"/>
    <xf numFmtId="9" fontId="1" fillId="0" borderId="0" applyFont="0" applyFill="0" applyBorder="0" applyAlignment="0" applyProtection="0"/>
    <xf numFmtId="0" fontId="40" fillId="0" borderId="0" applyNumberFormat="0" applyFill="0" applyBorder="0" applyAlignment="0" applyProtection="0">
      <alignment vertical="top"/>
      <protection locked="0"/>
    </xf>
    <xf numFmtId="0" fontId="54" fillId="0" borderId="0"/>
    <xf numFmtId="0" fontId="62" fillId="0" borderId="0" applyNumberFormat="0" applyFill="0" applyBorder="0" applyAlignment="0" applyProtection="0"/>
    <xf numFmtId="0" fontId="1" fillId="0" borderId="0"/>
    <xf numFmtId="9" fontId="20" fillId="0" borderId="0" applyFont="0" applyFill="0" applyBorder="0" applyAlignment="0" applyProtection="0"/>
    <xf numFmtId="0" fontId="20" fillId="0" borderId="0"/>
    <xf numFmtId="0" fontId="54" fillId="0" borderId="0"/>
    <xf numFmtId="9" fontId="54" fillId="0" borderId="0" applyFont="0" applyFill="0" applyBorder="0" applyAlignment="0" applyProtection="0"/>
    <xf numFmtId="0" fontId="1" fillId="0" borderId="0"/>
    <xf numFmtId="0" fontId="1" fillId="0" borderId="0"/>
    <xf numFmtId="43" fontId="1" fillId="0" borderId="0" applyFont="0" applyFill="0" applyBorder="0" applyAlignment="0" applyProtection="0"/>
  </cellStyleXfs>
  <cellXfs count="888">
    <xf numFmtId="0" fontId="0" fillId="0" borderId="0" xfId="0"/>
    <xf numFmtId="0" fontId="2" fillId="2" borderId="0" xfId="1" applyFont="1" applyFill="1"/>
    <xf numFmtId="0" fontId="2" fillId="0" borderId="0" xfId="1" applyFont="1"/>
    <xf numFmtId="0" fontId="2" fillId="3" borderId="1" xfId="1" applyFont="1" applyFill="1" applyBorder="1" applyAlignment="1">
      <alignment horizontal="center" vertical="center" wrapText="1"/>
    </xf>
    <xf numFmtId="0" fontId="3" fillId="2" borderId="2" xfId="1" applyFont="1" applyFill="1" applyBorder="1" applyAlignment="1">
      <alignment horizontal="center" vertical="center"/>
    </xf>
    <xf numFmtId="0" fontId="3" fillId="2" borderId="3" xfId="1" applyFont="1" applyFill="1" applyBorder="1" applyAlignment="1">
      <alignment horizontal="center" vertical="center"/>
    </xf>
    <xf numFmtId="16" fontId="3" fillId="2" borderId="3" xfId="1" applyNumberFormat="1" applyFont="1" applyFill="1" applyBorder="1" applyAlignment="1">
      <alignment horizontal="center" vertical="center"/>
    </xf>
    <xf numFmtId="16" fontId="3" fillId="2" borderId="4" xfId="1" applyNumberFormat="1" applyFont="1" applyFill="1" applyBorder="1" applyAlignment="1">
      <alignment horizontal="center" vertical="center"/>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xf>
    <xf numFmtId="0" fontId="3" fillId="2" borderId="7" xfId="1" applyFont="1" applyFill="1" applyBorder="1" applyAlignment="1">
      <alignment horizontal="center" vertical="center"/>
    </xf>
    <xf numFmtId="16" fontId="3" fillId="2" borderId="8" xfId="1" applyNumberFormat="1" applyFont="1" applyFill="1" applyBorder="1" applyAlignment="1">
      <alignment horizontal="left" vertical="center" wrapText="1"/>
    </xf>
    <xf numFmtId="0" fontId="3" fillId="2" borderId="9" xfId="1" applyFont="1" applyFill="1" applyBorder="1" applyAlignment="1">
      <alignment horizontal="center" vertical="center" wrapText="1"/>
    </xf>
    <xf numFmtId="0" fontId="3" fillId="2" borderId="8" xfId="1" applyFont="1" applyFill="1" applyBorder="1" applyAlignment="1">
      <alignment horizontal="left" vertical="center" wrapText="1"/>
    </xf>
    <xf numFmtId="16" fontId="3" fillId="2" borderId="7" xfId="1" applyNumberFormat="1" applyFont="1" applyFill="1" applyBorder="1" applyAlignment="1">
      <alignment horizontal="center" vertical="center"/>
    </xf>
    <xf numFmtId="0" fontId="3" fillId="2" borderId="10" xfId="1" applyFont="1" applyFill="1" applyBorder="1" applyAlignment="1">
      <alignment horizontal="center" vertical="center"/>
    </xf>
    <xf numFmtId="0" fontId="3" fillId="2" borderId="11" xfId="1" applyFont="1" applyFill="1" applyBorder="1" applyAlignment="1">
      <alignment horizontal="center" vertical="center"/>
    </xf>
    <xf numFmtId="16" fontId="3" fillId="2" borderId="11" xfId="1" applyNumberFormat="1" applyFont="1" applyFill="1" applyBorder="1" applyAlignment="1">
      <alignment horizontal="center" vertical="center"/>
    </xf>
    <xf numFmtId="0" fontId="3" fillId="2" borderId="12" xfId="1" applyFont="1" applyFill="1" applyBorder="1" applyAlignment="1">
      <alignment horizontal="left" vertical="center" wrapText="1"/>
    </xf>
    <xf numFmtId="0" fontId="3" fillId="2" borderId="13" xfId="1" applyFont="1" applyFill="1" applyBorder="1" applyAlignment="1">
      <alignment horizontal="center" vertical="center" wrapText="1"/>
    </xf>
    <xf numFmtId="0" fontId="4" fillId="2" borderId="0" xfId="1" applyFont="1" applyFill="1"/>
    <xf numFmtId="16" fontId="3" fillId="2" borderId="8" xfId="1" applyNumberFormat="1" applyFont="1" applyFill="1" applyBorder="1" applyAlignment="1">
      <alignment horizontal="left" vertical="center" wrapText="1" indent="1"/>
    </xf>
    <xf numFmtId="0" fontId="2" fillId="0" borderId="0" xfId="0" applyFont="1" applyAlignment="1">
      <alignment vertical="center"/>
    </xf>
    <xf numFmtId="0" fontId="2" fillId="0" borderId="0" xfId="0" applyFont="1" applyAlignment="1">
      <alignment vertical="center" wrapText="1"/>
    </xf>
    <xf numFmtId="0" fontId="6" fillId="0" borderId="0" xfId="0" applyFont="1" applyBorder="1" applyAlignment="1">
      <alignment vertical="center" wrapText="1"/>
    </xf>
    <xf numFmtId="0" fontId="2" fillId="0" borderId="0" xfId="0" applyFont="1" applyBorder="1" applyAlignment="1">
      <alignment vertical="center"/>
    </xf>
    <xf numFmtId="0" fontId="7" fillId="0" borderId="0" xfId="0" applyFont="1" applyFill="1" applyBorder="1" applyAlignment="1">
      <alignment horizontal="center" vertical="center" wrapText="1"/>
    </xf>
    <xf numFmtId="0" fontId="8" fillId="5" borderId="14" xfId="0" quotePrefix="1" applyFont="1" applyFill="1" applyBorder="1" applyAlignment="1">
      <alignment horizontal="center" vertical="center" wrapText="1"/>
    </xf>
    <xf numFmtId="1" fontId="2" fillId="0" borderId="0" xfId="2" applyNumberFormat="1" applyFont="1"/>
    <xf numFmtId="14" fontId="2" fillId="0" borderId="0" xfId="2" applyNumberFormat="1" applyFont="1" applyAlignment="1">
      <alignment horizontal="center" vertical="center"/>
    </xf>
    <xf numFmtId="14" fontId="2" fillId="0" borderId="0" xfId="2" applyNumberFormat="1" applyFont="1" applyAlignment="1">
      <alignment horizontal="center" vertical="center" wrapText="1"/>
    </xf>
    <xf numFmtId="0" fontId="2" fillId="0" borderId="0" xfId="2" applyFont="1"/>
    <xf numFmtId="0" fontId="2" fillId="0" borderId="0" xfId="2" applyFont="1" applyAlignment="1">
      <alignment horizontal="left" vertical="center" wrapText="1"/>
    </xf>
    <xf numFmtId="0" fontId="2" fillId="0" borderId="0" xfId="2" applyFont="1" applyAlignment="1">
      <alignment wrapText="1"/>
    </xf>
    <xf numFmtId="0" fontId="5" fillId="0" borderId="0" xfId="0" applyFont="1" applyFill="1" applyBorder="1" applyAlignment="1">
      <alignment horizontal="center" vertical="center" wrapText="1"/>
    </xf>
    <xf numFmtId="0" fontId="2" fillId="0" borderId="0" xfId="2" applyFont="1" applyFill="1"/>
    <xf numFmtId="1" fontId="3" fillId="0" borderId="14" xfId="0" applyNumberFormat="1" applyFont="1" applyFill="1" applyBorder="1" applyAlignment="1">
      <alignment horizontal="center" vertical="center"/>
    </xf>
    <xf numFmtId="15" fontId="3" fillId="0" borderId="14" xfId="0" applyNumberFormat="1" applyFont="1" applyFill="1" applyBorder="1" applyAlignment="1">
      <alignment horizontal="center" vertical="center" wrapText="1"/>
    </xf>
    <xf numFmtId="15" fontId="3" fillId="0" borderId="14" xfId="0" applyNumberFormat="1" applyFont="1" applyFill="1" applyBorder="1" applyAlignment="1">
      <alignment horizontal="center" vertical="center"/>
    </xf>
    <xf numFmtId="0" fontId="3" fillId="0" borderId="18" xfId="0" quotePrefix="1" applyFont="1" applyFill="1" applyBorder="1" applyAlignment="1">
      <alignment horizontal="left" vertical="center" wrapText="1" indent="1"/>
    </xf>
    <xf numFmtId="165" fontId="3" fillId="0" borderId="14" xfId="3" applyNumberFormat="1" applyFont="1" applyFill="1" applyBorder="1" applyAlignment="1">
      <alignment horizontal="center" vertical="center" wrapText="1"/>
    </xf>
    <xf numFmtId="1" fontId="8" fillId="5" borderId="16" xfId="0" quotePrefix="1" applyNumberFormat="1" applyFont="1" applyFill="1" applyBorder="1" applyAlignment="1">
      <alignment horizontal="center" vertical="center" wrapText="1"/>
    </xf>
    <xf numFmtId="0" fontId="8" fillId="5" borderId="16" xfId="0" quotePrefix="1" applyFont="1" applyFill="1" applyBorder="1" applyAlignment="1">
      <alignment horizontal="center" vertical="center" wrapText="1"/>
    </xf>
    <xf numFmtId="0" fontId="2" fillId="0" borderId="0" xfId="0" applyFont="1"/>
    <xf numFmtId="0" fontId="2" fillId="0" borderId="0" xfId="0" applyFont="1" applyAlignment="1">
      <alignment horizontal="center" vertical="center"/>
    </xf>
    <xf numFmtId="1" fontId="2" fillId="0" borderId="0" xfId="0" applyNumberFormat="1" applyFont="1"/>
    <xf numFmtId="0" fontId="2" fillId="0" borderId="0" xfId="0" applyFont="1" applyAlignment="1">
      <alignment wrapText="1"/>
    </xf>
    <xf numFmtId="0" fontId="2" fillId="0" borderId="0" xfId="0" applyFont="1" applyAlignment="1">
      <alignment horizontal="center" vertical="center" wrapText="1"/>
    </xf>
    <xf numFmtId="0" fontId="2" fillId="0" borderId="0" xfId="0" applyFont="1" applyAlignment="1">
      <alignment horizontal="center"/>
    </xf>
    <xf numFmtId="1" fontId="2" fillId="0" borderId="14" xfId="0" applyNumberFormat="1" applyFont="1" applyBorder="1" applyAlignment="1">
      <alignment horizontal="center" vertical="center"/>
    </xf>
    <xf numFmtId="15" fontId="2" fillId="0" borderId="14" xfId="0" applyNumberFormat="1" applyFont="1" applyBorder="1" applyAlignment="1">
      <alignment horizontal="center" vertical="center"/>
    </xf>
    <xf numFmtId="15" fontId="2" fillId="0" borderId="14" xfId="0" quotePrefix="1" applyNumberFormat="1" applyFont="1" applyBorder="1" applyAlignment="1">
      <alignment horizontal="left" vertical="center" wrapText="1" indent="1"/>
    </xf>
    <xf numFmtId="15" fontId="2" fillId="0" borderId="14" xfId="0" applyNumberFormat="1" applyFont="1" applyBorder="1" applyAlignment="1">
      <alignment horizontal="center" vertical="center" wrapText="1"/>
    </xf>
    <xf numFmtId="15" fontId="2" fillId="0" borderId="14" xfId="0" applyNumberFormat="1" applyFont="1" applyBorder="1" applyAlignment="1">
      <alignment horizontal="left" vertical="center" wrapText="1" indent="1"/>
    </xf>
    <xf numFmtId="1" fontId="2" fillId="0" borderId="0" xfId="0" applyNumberFormat="1" applyFont="1" applyBorder="1" applyAlignment="1">
      <alignment horizontal="center" vertical="center"/>
    </xf>
    <xf numFmtId="165" fontId="11" fillId="8" borderId="0" xfId="3" applyNumberFormat="1" applyFont="1" applyFill="1" applyBorder="1" applyAlignment="1">
      <alignment horizontal="center" vertical="center" wrapText="1"/>
    </xf>
    <xf numFmtId="14" fontId="2" fillId="0" borderId="0" xfId="0" applyNumberFormat="1" applyFont="1" applyAlignment="1">
      <alignment horizontal="center" vertical="center"/>
    </xf>
    <xf numFmtId="0" fontId="14" fillId="0" borderId="0" xfId="6" applyFont="1" applyAlignment="1">
      <alignment horizontal="center" vertical="center"/>
    </xf>
    <xf numFmtId="0" fontId="1" fillId="0" borderId="0" xfId="7" applyFont="1" applyAlignment="1">
      <alignment horizontal="left"/>
    </xf>
    <xf numFmtId="0" fontId="1" fillId="0" borderId="0" xfId="7" applyFont="1"/>
    <xf numFmtId="0" fontId="1" fillId="0" borderId="0" xfId="7" applyFont="1" applyAlignment="1">
      <alignment horizontal="center"/>
    </xf>
    <xf numFmtId="0" fontId="1" fillId="2" borderId="0" xfId="7" applyFont="1" applyFill="1"/>
    <xf numFmtId="0" fontId="1" fillId="2" borderId="0" xfId="7" applyFont="1" applyFill="1" applyAlignment="1">
      <alignment horizontal="center" vertical="center"/>
    </xf>
    <xf numFmtId="0" fontId="1" fillId="0" borderId="0" xfId="7" applyFont="1" applyAlignment="1">
      <alignment horizontal="center" vertical="center"/>
    </xf>
    <xf numFmtId="0" fontId="16" fillId="0" borderId="26" xfId="7" applyFont="1" applyFill="1" applyBorder="1" applyAlignment="1">
      <alignment horizontal="center" vertical="center"/>
    </xf>
    <xf numFmtId="0" fontId="1" fillId="2" borderId="0" xfId="7" applyFont="1" applyFill="1" applyAlignment="1">
      <alignment vertical="center"/>
    </xf>
    <xf numFmtId="0" fontId="1" fillId="0" borderId="0" xfId="7" applyFont="1" applyAlignment="1">
      <alignment vertical="center"/>
    </xf>
    <xf numFmtId="0" fontId="18" fillId="0" borderId="26" xfId="0" applyFont="1" applyBorder="1" applyAlignment="1">
      <alignment horizontal="center" vertical="center"/>
    </xf>
    <xf numFmtId="0" fontId="18" fillId="0" borderId="23" xfId="0" applyFont="1" applyBorder="1" applyAlignment="1">
      <alignment horizontal="center" vertical="center"/>
    </xf>
    <xf numFmtId="0" fontId="0" fillId="0" borderId="0" xfId="0" applyAlignment="1">
      <alignment horizontal="left" indent="1"/>
    </xf>
    <xf numFmtId="0" fontId="20" fillId="0" borderId="0" xfId="0" applyFont="1" applyFill="1" applyBorder="1"/>
    <xf numFmtId="0" fontId="21" fillId="0" borderId="0" xfId="0" applyFont="1" applyFill="1" applyBorder="1" applyAlignment="1">
      <alignment horizontal="center" vertical="center"/>
    </xf>
    <xf numFmtId="0" fontId="1" fillId="0" borderId="0" xfId="8"/>
    <xf numFmtId="0" fontId="23" fillId="0" borderId="0" xfId="8" applyFont="1" applyAlignment="1">
      <alignment horizontal="center" vertical="center" wrapText="1"/>
    </xf>
    <xf numFmtId="0" fontId="23" fillId="0" borderId="0" xfId="8" applyFont="1" applyAlignment="1">
      <alignment horizontal="center" vertical="center"/>
    </xf>
    <xf numFmtId="0" fontId="1" fillId="0" borderId="0" xfId="9" applyAlignment="1">
      <alignment horizontal="center" vertical="center" wrapText="1"/>
    </xf>
    <xf numFmtId="0" fontId="1" fillId="0" borderId="0" xfId="9" applyFill="1" applyAlignment="1">
      <alignment horizontal="center" vertical="center" wrapText="1"/>
    </xf>
    <xf numFmtId="0" fontId="1" fillId="2" borderId="0" xfId="9" applyFill="1" applyAlignment="1">
      <alignment horizontal="center" vertical="center" wrapText="1"/>
    </xf>
    <xf numFmtId="0" fontId="26" fillId="5" borderId="17" xfId="9" applyFont="1" applyFill="1" applyBorder="1" applyAlignment="1">
      <alignment horizontal="center" vertical="center" wrapText="1"/>
    </xf>
    <xf numFmtId="0" fontId="8" fillId="5" borderId="32" xfId="0" quotePrefix="1" applyFont="1" applyFill="1" applyBorder="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0" fontId="31" fillId="10" borderId="39" xfId="0" applyFont="1" applyFill="1" applyBorder="1" applyAlignment="1">
      <alignment horizontal="center" vertical="center"/>
    </xf>
    <xf numFmtId="0" fontId="31" fillId="10" borderId="40" xfId="0" applyFont="1" applyFill="1" applyBorder="1" applyAlignment="1">
      <alignment horizontal="center" vertical="center"/>
    </xf>
    <xf numFmtId="0" fontId="31" fillId="10" borderId="41" xfId="0" applyFont="1" applyFill="1" applyBorder="1" applyAlignment="1">
      <alignment horizontal="center" vertical="center"/>
    </xf>
    <xf numFmtId="165" fontId="3" fillId="8" borderId="0" xfId="3" applyNumberFormat="1" applyFont="1" applyFill="1" applyBorder="1" applyAlignment="1">
      <alignment horizontal="center" vertical="center" wrapText="1"/>
    </xf>
    <xf numFmtId="15" fontId="3" fillId="0" borderId="0" xfId="0" applyNumberFormat="1" applyFont="1" applyBorder="1" applyAlignment="1">
      <alignment horizontal="center" vertical="center" wrapText="1"/>
    </xf>
    <xf numFmtId="15" fontId="3" fillId="0" borderId="0" xfId="0" applyNumberFormat="1" applyFont="1" applyBorder="1" applyAlignment="1">
      <alignment horizontal="center" vertical="center"/>
    </xf>
    <xf numFmtId="15" fontId="3" fillId="0" borderId="0" xfId="0" quotePrefix="1" applyNumberFormat="1" applyFont="1" applyBorder="1" applyAlignment="1">
      <alignment horizontal="left" vertical="center" wrapText="1" indent="1"/>
    </xf>
    <xf numFmtId="0" fontId="3" fillId="8" borderId="0" xfId="3" applyFont="1" applyFill="1" applyBorder="1" applyAlignment="1">
      <alignment horizontal="center" vertical="center" wrapText="1"/>
    </xf>
    <xf numFmtId="15" fontId="3" fillId="0" borderId="0" xfId="0" quotePrefix="1" applyNumberFormat="1" applyFont="1" applyBorder="1" applyAlignment="1">
      <alignment horizontal="left" vertical="center" wrapText="1"/>
    </xf>
    <xf numFmtId="15" fontId="2" fillId="0" borderId="14" xfId="0" applyNumberFormat="1" applyFont="1" applyBorder="1" applyAlignment="1">
      <alignment horizontal="left" vertical="center" indent="1"/>
    </xf>
    <xf numFmtId="0" fontId="8" fillId="5" borderId="16" xfId="0" quotePrefix="1" applyFont="1" applyFill="1" applyBorder="1" applyAlignment="1">
      <alignment horizontal="left" vertical="center" wrapText="1" indent="1"/>
    </xf>
    <xf numFmtId="167" fontId="2" fillId="12" borderId="14" xfId="0" quotePrefix="1" applyNumberFormat="1" applyFont="1" applyFill="1" applyBorder="1" applyAlignment="1">
      <alignment horizontal="left" vertical="center" wrapText="1" indent="1"/>
    </xf>
    <xf numFmtId="0" fontId="17" fillId="13" borderId="42" xfId="0" applyFont="1" applyFill="1" applyBorder="1" applyAlignment="1">
      <alignment horizontal="center" vertical="center" wrapText="1"/>
    </xf>
    <xf numFmtId="0" fontId="17" fillId="13" borderId="3" xfId="0" applyFont="1" applyFill="1" applyBorder="1" applyAlignment="1">
      <alignment horizontal="left" vertical="center" wrapText="1"/>
    </xf>
    <xf numFmtId="0" fontId="2" fillId="13" borderId="3" xfId="0" applyFont="1" applyFill="1" applyBorder="1" applyAlignment="1">
      <alignment horizontal="center" vertical="center" wrapText="1"/>
    </xf>
    <xf numFmtId="168" fontId="9" fillId="13" borderId="3" xfId="0" applyNumberFormat="1" applyFont="1" applyFill="1" applyBorder="1" applyAlignment="1">
      <alignment horizontal="center" vertical="center" wrapText="1"/>
    </xf>
    <xf numFmtId="0" fontId="2" fillId="0" borderId="3" xfId="0" applyFont="1" applyFill="1" applyBorder="1" applyAlignment="1">
      <alignment horizontal="center" vertical="center" wrapText="1"/>
    </xf>
    <xf numFmtId="168" fontId="2" fillId="13" borderId="3" xfId="0" applyNumberFormat="1" applyFont="1" applyFill="1" applyBorder="1" applyAlignment="1">
      <alignment horizontal="center" vertical="center" wrapText="1"/>
    </xf>
    <xf numFmtId="0" fontId="17" fillId="13" borderId="44" xfId="0" applyFont="1" applyFill="1" applyBorder="1" applyAlignment="1">
      <alignment horizontal="center" vertical="center" wrapText="1"/>
    </xf>
    <xf numFmtId="0" fontId="17" fillId="13" borderId="45" xfId="0" applyFont="1" applyFill="1" applyBorder="1" applyAlignment="1">
      <alignment horizontal="left" vertical="center" wrapText="1"/>
    </xf>
    <xf numFmtId="0" fontId="2" fillId="13" borderId="45" xfId="0" applyFont="1" applyFill="1" applyBorder="1" applyAlignment="1">
      <alignment horizontal="center" vertical="center" wrapText="1"/>
    </xf>
    <xf numFmtId="168" fontId="2" fillId="13" borderId="45" xfId="0" applyNumberFormat="1" applyFont="1" applyFill="1" applyBorder="1" applyAlignment="1">
      <alignment horizontal="center" vertical="center" wrapText="1"/>
    </xf>
    <xf numFmtId="0" fontId="2" fillId="0" borderId="45" xfId="0" applyFont="1" applyFill="1" applyBorder="1" applyAlignment="1">
      <alignment horizontal="center" vertical="center" wrapText="1"/>
    </xf>
    <xf numFmtId="0" fontId="2" fillId="13" borderId="46" xfId="0" applyFont="1" applyFill="1" applyBorder="1" applyAlignment="1">
      <alignment horizontal="left" vertical="center" wrapText="1"/>
    </xf>
    <xf numFmtId="0" fontId="28" fillId="0" borderId="48" xfId="0" applyFont="1" applyBorder="1" applyAlignment="1">
      <alignment horizontal="center" vertical="center" wrapText="1"/>
    </xf>
    <xf numFmtId="0" fontId="0" fillId="0" borderId="49" xfId="12" quotePrefix="1" applyFont="1" applyBorder="1" applyAlignment="1">
      <alignment horizontal="left" vertical="center" wrapText="1" indent="1"/>
    </xf>
    <xf numFmtId="0" fontId="3" fillId="0" borderId="50" xfId="0" applyFont="1" applyBorder="1" applyAlignment="1">
      <alignment horizontal="left" vertical="center" wrapText="1" indent="1"/>
    </xf>
    <xf numFmtId="0" fontId="28" fillId="0" borderId="51" xfId="0" applyFont="1" applyBorder="1" applyAlignment="1">
      <alignment horizontal="center" vertical="center" wrapText="1"/>
    </xf>
    <xf numFmtId="0" fontId="3" fillId="0" borderId="53" xfId="12" applyFont="1" applyBorder="1" applyAlignment="1">
      <alignment horizontal="left" vertical="center" wrapText="1" indent="1"/>
    </xf>
    <xf numFmtId="165" fontId="38" fillId="2" borderId="60" xfId="0" applyNumberFormat="1" applyFont="1" applyFill="1" applyBorder="1" applyAlignment="1">
      <alignment horizontal="center" vertical="center" wrapText="1"/>
    </xf>
    <xf numFmtId="166" fontId="38" fillId="2" borderId="60" xfId="0" applyNumberFormat="1" applyFont="1" applyFill="1" applyBorder="1" applyAlignment="1">
      <alignment horizontal="center" vertical="center" wrapText="1"/>
    </xf>
    <xf numFmtId="1" fontId="37" fillId="2" borderId="62" xfId="0" applyNumberFormat="1" applyFont="1" applyFill="1" applyBorder="1" applyAlignment="1">
      <alignment horizontal="center" vertical="center" wrapText="1"/>
    </xf>
    <xf numFmtId="166" fontId="38" fillId="2" borderId="60" xfId="0" applyNumberFormat="1" applyFont="1" applyFill="1" applyBorder="1" applyAlignment="1">
      <alignment horizontal="left" vertical="center" wrapText="1"/>
    </xf>
    <xf numFmtId="166" fontId="37" fillId="2" borderId="60" xfId="0" applyNumberFormat="1" applyFont="1" applyFill="1" applyBorder="1" applyAlignment="1">
      <alignment horizontal="left" vertical="center" wrapText="1"/>
    </xf>
    <xf numFmtId="0" fontId="38" fillId="0" borderId="61" xfId="0" applyFont="1" applyBorder="1"/>
    <xf numFmtId="1" fontId="37" fillId="2" borderId="63" xfId="0" applyNumberFormat="1" applyFont="1" applyFill="1" applyBorder="1" applyAlignment="1">
      <alignment horizontal="center" vertical="center" wrapText="1"/>
    </xf>
    <xf numFmtId="166" fontId="37" fillId="2" borderId="64" xfId="0" applyNumberFormat="1" applyFont="1" applyFill="1" applyBorder="1" applyAlignment="1">
      <alignment horizontal="left" vertical="center" wrapText="1"/>
    </xf>
    <xf numFmtId="166" fontId="38" fillId="2" borderId="64" xfId="0" applyNumberFormat="1" applyFont="1" applyFill="1" applyBorder="1" applyAlignment="1">
      <alignment horizontal="left" vertical="center" wrapText="1"/>
    </xf>
    <xf numFmtId="166" fontId="38" fillId="2" borderId="64" xfId="0" applyNumberFormat="1" applyFont="1" applyFill="1" applyBorder="1" applyAlignment="1">
      <alignment horizontal="center" vertical="center" wrapText="1"/>
    </xf>
    <xf numFmtId="165" fontId="38" fillId="2" borderId="64" xfId="0" applyNumberFormat="1" applyFont="1" applyFill="1" applyBorder="1" applyAlignment="1">
      <alignment horizontal="center" vertical="center" wrapText="1"/>
    </xf>
    <xf numFmtId="0" fontId="38" fillId="0" borderId="65" xfId="0" applyFont="1" applyBorder="1"/>
    <xf numFmtId="166" fontId="19" fillId="5" borderId="55" xfId="0" applyNumberFormat="1" applyFont="1" applyFill="1" applyBorder="1" applyAlignment="1">
      <alignment horizontal="center" vertical="center" wrapText="1"/>
    </xf>
    <xf numFmtId="166" fontId="19" fillId="5" borderId="56" xfId="0" applyNumberFormat="1" applyFont="1" applyFill="1" applyBorder="1" applyAlignment="1">
      <alignment horizontal="center" vertical="center" wrapText="1"/>
    </xf>
    <xf numFmtId="166" fontId="19" fillId="5" borderId="57" xfId="0" applyNumberFormat="1" applyFont="1" applyFill="1" applyBorder="1" applyAlignment="1">
      <alignment horizontal="center" vertical="center" wrapText="1"/>
    </xf>
    <xf numFmtId="1" fontId="28" fillId="2" borderId="58" xfId="0" applyNumberFormat="1" applyFont="1" applyFill="1" applyBorder="1" applyAlignment="1">
      <alignment horizontal="center" vertical="center" wrapText="1"/>
    </xf>
    <xf numFmtId="166" fontId="0" fillId="2" borderId="59" xfId="0" applyNumberFormat="1" applyFont="1" applyFill="1" applyBorder="1" applyAlignment="1">
      <alignment horizontal="center" vertical="center" wrapText="1"/>
    </xf>
    <xf numFmtId="165" fontId="0" fillId="2" borderId="60" xfId="0" applyNumberFormat="1" applyFont="1" applyFill="1" applyBorder="1" applyAlignment="1">
      <alignment horizontal="center" vertical="center" wrapText="1"/>
    </xf>
    <xf numFmtId="166" fontId="0" fillId="2" borderId="60" xfId="0" applyNumberFormat="1" applyFont="1" applyFill="1" applyBorder="1" applyAlignment="1">
      <alignment horizontal="center" vertical="center" wrapText="1"/>
    </xf>
    <xf numFmtId="1" fontId="28" fillId="2" borderId="62" xfId="0" applyNumberFormat="1" applyFont="1" applyFill="1" applyBorder="1" applyAlignment="1">
      <alignment horizontal="center" vertical="center" wrapText="1"/>
    </xf>
    <xf numFmtId="166" fontId="0" fillId="2" borderId="59" xfId="0" applyNumberFormat="1" applyFont="1" applyFill="1" applyBorder="1" applyAlignment="1">
      <alignment horizontal="left" vertical="center" wrapText="1" indent="1"/>
    </xf>
    <xf numFmtId="166" fontId="0" fillId="2" borderId="60" xfId="0" applyNumberFormat="1" applyFont="1" applyFill="1" applyBorder="1" applyAlignment="1">
      <alignment horizontal="left" vertical="center" wrapText="1" indent="1"/>
    </xf>
    <xf numFmtId="0" fontId="2" fillId="0" borderId="0" xfId="2" applyFont="1" applyAlignment="1">
      <alignment horizontal="center" vertical="center"/>
    </xf>
    <xf numFmtId="0" fontId="39" fillId="0" borderId="0" xfId="0" applyNumberFormat="1" applyFont="1" applyFill="1" applyBorder="1" applyAlignment="1" applyProtection="1">
      <alignment vertical="center"/>
      <protection locked="0"/>
    </xf>
    <xf numFmtId="0" fontId="39" fillId="0" borderId="0" xfId="0" applyNumberFormat="1" applyFont="1" applyFill="1" applyBorder="1" applyAlignment="1" applyProtection="1">
      <alignment horizontal="center" vertical="center"/>
      <protection locked="0"/>
    </xf>
    <xf numFmtId="0" fontId="0" fillId="0" borderId="0" xfId="0" applyProtection="1"/>
    <xf numFmtId="0" fontId="13" fillId="0" borderId="0" xfId="0" applyFont="1" applyAlignment="1" applyProtection="1">
      <alignment horizontal="right" vertical="center"/>
    </xf>
    <xf numFmtId="0" fontId="42" fillId="0" borderId="0" xfId="0" applyNumberFormat="1" applyFont="1" applyFill="1" applyBorder="1" applyAlignment="1" applyProtection="1">
      <alignment horizontal="left" vertical="center" indent="4"/>
      <protection locked="0"/>
    </xf>
    <xf numFmtId="0" fontId="0" fillId="0" borderId="0" xfId="0" applyFont="1" applyFill="1" applyAlignment="1" applyProtection="1"/>
    <xf numFmtId="0" fontId="0" fillId="0" borderId="0" xfId="0" applyFill="1" applyAlignment="1" applyProtection="1">
      <alignment horizontal="center"/>
    </xf>
    <xf numFmtId="0" fontId="0" fillId="0" borderId="0" xfId="0" applyFill="1" applyAlignment="1" applyProtection="1"/>
    <xf numFmtId="0" fontId="40" fillId="0" borderId="0" xfId="16" applyAlignment="1" applyProtection="1">
      <alignment horizontal="left"/>
    </xf>
    <xf numFmtId="0" fontId="43" fillId="0" borderId="0" xfId="0" applyFont="1" applyFill="1" applyAlignment="1" applyProtection="1">
      <alignment horizontal="right" vertical="center"/>
    </xf>
    <xf numFmtId="0" fontId="43" fillId="0" borderId="0" xfId="0" applyFont="1" applyFill="1" applyBorder="1" applyAlignment="1" applyProtection="1">
      <alignment horizontal="center"/>
    </xf>
    <xf numFmtId="0" fontId="44" fillId="0" borderId="66" xfId="0" applyNumberFormat="1" applyFont="1" applyFill="1" applyBorder="1" applyAlignment="1" applyProtection="1">
      <alignment horizontal="center" vertical="center"/>
      <protection locked="0"/>
    </xf>
    <xf numFmtId="0" fontId="13" fillId="0" borderId="0" xfId="0" applyFont="1" applyFill="1" applyBorder="1" applyProtection="1"/>
    <xf numFmtId="0" fontId="43" fillId="0" borderId="0" xfId="0" applyNumberFormat="1" applyFont="1" applyFill="1" applyBorder="1" applyAlignment="1" applyProtection="1">
      <alignment horizontal="center"/>
    </xf>
    <xf numFmtId="0" fontId="43" fillId="0" borderId="0" xfId="0" applyFont="1" applyAlignment="1" applyProtection="1">
      <alignment horizontal="center"/>
    </xf>
    <xf numFmtId="0" fontId="43" fillId="0" borderId="0" xfId="0" applyFont="1" applyProtection="1"/>
    <xf numFmtId="0" fontId="46" fillId="0" borderId="0" xfId="0" applyNumberFormat="1" applyFont="1" applyFill="1" applyBorder="1" applyAlignment="1" applyProtection="1">
      <alignment horizontal="center"/>
    </xf>
    <xf numFmtId="0" fontId="46" fillId="0" borderId="0" xfId="0" applyFont="1" applyProtection="1"/>
    <xf numFmtId="0" fontId="46" fillId="0" borderId="0" xfId="0" applyFont="1" applyAlignment="1" applyProtection="1">
      <alignment horizontal="center"/>
    </xf>
    <xf numFmtId="172" fontId="45" fillId="0" borderId="67" xfId="0" applyNumberFormat="1" applyFont="1" applyFill="1" applyBorder="1" applyAlignment="1" applyProtection="1">
      <alignment horizontal="center" vertical="center" shrinkToFit="1"/>
    </xf>
    <xf numFmtId="172" fontId="45" fillId="0" borderId="68" xfId="0" applyNumberFormat="1" applyFont="1" applyFill="1" applyBorder="1" applyAlignment="1" applyProtection="1">
      <alignment horizontal="center" vertical="center" shrinkToFit="1"/>
    </xf>
    <xf numFmtId="172" fontId="45" fillId="0" borderId="69" xfId="0" applyNumberFormat="1" applyFont="1" applyFill="1" applyBorder="1" applyAlignment="1" applyProtection="1">
      <alignment horizontal="center" vertical="center" shrinkToFit="1"/>
    </xf>
    <xf numFmtId="0" fontId="45" fillId="0" borderId="72" xfId="0" applyNumberFormat="1" applyFont="1" applyFill="1" applyBorder="1" applyAlignment="1" applyProtection="1">
      <alignment horizontal="center" vertical="center" shrinkToFit="1"/>
    </xf>
    <xf numFmtId="0" fontId="45" fillId="0" borderId="73" xfId="0" applyNumberFormat="1" applyFont="1" applyFill="1" applyBorder="1" applyAlignment="1" applyProtection="1">
      <alignment horizontal="center" vertical="center" shrinkToFit="1"/>
    </xf>
    <xf numFmtId="0" fontId="45" fillId="0" borderId="74" xfId="0" applyNumberFormat="1" applyFont="1" applyFill="1" applyBorder="1" applyAlignment="1" applyProtection="1">
      <alignment horizontal="center" vertical="center" shrinkToFit="1"/>
    </xf>
    <xf numFmtId="0" fontId="47" fillId="18" borderId="75" xfId="0" applyNumberFormat="1" applyFont="1" applyFill="1" applyBorder="1" applyAlignment="1" applyProtection="1">
      <alignment horizontal="left" vertical="center" indent="1"/>
    </xf>
    <xf numFmtId="0" fontId="48" fillId="4" borderId="76" xfId="0" applyFont="1" applyFill="1" applyBorder="1" applyAlignment="1">
      <alignment vertical="center" wrapText="1"/>
    </xf>
    <xf numFmtId="173" fontId="48" fillId="6" borderId="75" xfId="0" applyNumberFormat="1" applyFont="1" applyFill="1" applyBorder="1" applyAlignment="1" applyProtection="1">
      <alignment horizontal="center" vertical="center"/>
    </xf>
    <xf numFmtId="1" fontId="49" fillId="12" borderId="77" xfId="0" applyNumberFormat="1" applyFont="1" applyFill="1" applyBorder="1" applyAlignment="1" applyProtection="1">
      <alignment horizontal="center" vertical="center"/>
    </xf>
    <xf numFmtId="0" fontId="51" fillId="18" borderId="79" xfId="0" applyFont="1" applyFill="1" applyBorder="1" applyAlignment="1" applyProtection="1">
      <alignment horizontal="left" vertical="center"/>
    </xf>
    <xf numFmtId="0" fontId="47" fillId="0" borderId="80" xfId="0" applyNumberFormat="1" applyFont="1" applyFill="1" applyBorder="1" applyAlignment="1" applyProtection="1">
      <alignment horizontal="left" vertical="center" indent="1"/>
    </xf>
    <xf numFmtId="0" fontId="52" fillId="2" borderId="81" xfId="0" applyFont="1" applyFill="1" applyBorder="1" applyAlignment="1">
      <alignment horizontal="left" vertical="center" wrapText="1" indent="1"/>
    </xf>
    <xf numFmtId="173" fontId="47" fillId="12" borderId="75" xfId="0" applyNumberFormat="1" applyFont="1" applyFill="1" applyBorder="1" applyAlignment="1" applyProtection="1">
      <alignment horizontal="center" vertical="center"/>
    </xf>
    <xf numFmtId="173" fontId="47" fillId="0" borderId="75" xfId="0" applyNumberFormat="1" applyFont="1" applyFill="1" applyBorder="1" applyAlignment="1" applyProtection="1">
      <alignment horizontal="center" vertical="center"/>
    </xf>
    <xf numFmtId="1" fontId="52" fillId="12" borderId="77" xfId="0" applyNumberFormat="1" applyFont="1" applyFill="1" applyBorder="1" applyAlignment="1" applyProtection="1">
      <alignment horizontal="center" vertical="center"/>
    </xf>
    <xf numFmtId="0" fontId="53" fillId="0" borderId="82" xfId="0" applyFont="1" applyFill="1" applyBorder="1" applyAlignment="1" applyProtection="1">
      <alignment horizontal="left" vertical="center"/>
    </xf>
    <xf numFmtId="0" fontId="28" fillId="0" borderId="0" xfId="0" applyFont="1"/>
    <xf numFmtId="0" fontId="44" fillId="0" borderId="80" xfId="0" applyNumberFormat="1" applyFont="1" applyFill="1" applyBorder="1" applyAlignment="1" applyProtection="1">
      <alignment horizontal="left" vertical="center" indent="1"/>
    </xf>
    <xf numFmtId="0" fontId="49" fillId="2" borderId="81" xfId="0" applyFont="1" applyFill="1" applyBorder="1" applyAlignment="1">
      <alignment horizontal="left" vertical="center" wrapText="1" indent="2"/>
    </xf>
    <xf numFmtId="0" fontId="49" fillId="2" borderId="81" xfId="0" applyFont="1" applyFill="1" applyBorder="1" applyAlignment="1">
      <alignment horizontal="left" vertical="center" wrapText="1" indent="1"/>
    </xf>
    <xf numFmtId="173" fontId="44" fillId="12" borderId="75" xfId="0" applyNumberFormat="1" applyFont="1" applyFill="1" applyBorder="1" applyAlignment="1" applyProtection="1">
      <alignment horizontal="center" vertical="center"/>
    </xf>
    <xf numFmtId="173" fontId="44" fillId="0" borderId="75" xfId="0" applyNumberFormat="1" applyFont="1" applyFill="1" applyBorder="1" applyAlignment="1" applyProtection="1">
      <alignment horizontal="center" vertical="center"/>
    </xf>
    <xf numFmtId="0" fontId="51" fillId="0" borderId="82" xfId="0" applyFont="1" applyFill="1" applyBorder="1" applyAlignment="1" applyProtection="1">
      <alignment horizontal="left" vertical="center"/>
    </xf>
    <xf numFmtId="9" fontId="51" fillId="0" borderId="82" xfId="0" applyNumberFormat="1" applyFont="1" applyFill="1" applyBorder="1" applyAlignment="1" applyProtection="1">
      <alignment horizontal="left" vertical="center"/>
    </xf>
    <xf numFmtId="0" fontId="47" fillId="18" borderId="83" xfId="0" applyNumberFormat="1" applyFont="1" applyFill="1" applyBorder="1" applyAlignment="1" applyProtection="1">
      <alignment horizontal="left" vertical="center" indent="1"/>
    </xf>
    <xf numFmtId="0" fontId="48" fillId="4" borderId="84" xfId="0" applyFont="1" applyFill="1" applyBorder="1" applyAlignment="1">
      <alignment vertical="center" wrapText="1"/>
    </xf>
    <xf numFmtId="0" fontId="49" fillId="4" borderId="81" xfId="0" applyFont="1" applyFill="1" applyBorder="1" applyAlignment="1">
      <alignment horizontal="left" vertical="center" wrapText="1" indent="1"/>
    </xf>
    <xf numFmtId="0" fontId="49" fillId="2" borderId="84" xfId="0" applyFont="1" applyFill="1" applyBorder="1" applyAlignment="1">
      <alignment horizontal="left" vertical="center" wrapText="1" indent="2"/>
    </xf>
    <xf numFmtId="0" fontId="49" fillId="0" borderId="84" xfId="0" applyFont="1" applyFill="1" applyBorder="1" applyAlignment="1">
      <alignment horizontal="left" vertical="center" wrapText="1" indent="2"/>
    </xf>
    <xf numFmtId="0" fontId="52" fillId="2" borderId="84" xfId="0" applyFont="1" applyFill="1" applyBorder="1" applyAlignment="1">
      <alignment horizontal="left" vertical="center" wrapText="1" indent="1"/>
    </xf>
    <xf numFmtId="0" fontId="48" fillId="19" borderId="84" xfId="0" applyFont="1" applyFill="1" applyBorder="1" applyAlignment="1">
      <alignment vertical="center" wrapText="1"/>
    </xf>
    <xf numFmtId="0" fontId="49" fillId="8" borderId="84" xfId="0" applyFont="1" applyFill="1" applyBorder="1" applyAlignment="1">
      <alignment horizontal="left" vertical="center" wrapText="1" indent="2"/>
    </xf>
    <xf numFmtId="0" fontId="44" fillId="0" borderId="85" xfId="0" applyNumberFormat="1" applyFont="1" applyFill="1" applyBorder="1" applyAlignment="1" applyProtection="1">
      <alignment horizontal="left" vertical="center" indent="1"/>
    </xf>
    <xf numFmtId="0" fontId="49" fillId="8" borderId="81" xfId="0" applyFont="1" applyFill="1" applyBorder="1" applyAlignment="1">
      <alignment horizontal="left" vertical="center" wrapText="1" indent="2"/>
    </xf>
    <xf numFmtId="0" fontId="38" fillId="0" borderId="0" xfId="0" applyFont="1"/>
    <xf numFmtId="0" fontId="47" fillId="18" borderId="86" xfId="0" applyNumberFormat="1" applyFont="1" applyFill="1" applyBorder="1" applyAlignment="1" applyProtection="1">
      <alignment horizontal="left" vertical="center" indent="1"/>
    </xf>
    <xf numFmtId="0" fontId="0" fillId="0" borderId="86" xfId="0" applyBorder="1" applyAlignment="1">
      <alignment horizontal="left" indent="1"/>
    </xf>
    <xf numFmtId="0" fontId="47" fillId="0" borderId="86" xfId="0" applyNumberFormat="1" applyFont="1" applyFill="1" applyBorder="1" applyAlignment="1" applyProtection="1">
      <alignment horizontal="left" vertical="center" indent="1"/>
    </xf>
    <xf numFmtId="0" fontId="44" fillId="0" borderId="86" xfId="0" applyNumberFormat="1" applyFont="1" applyFill="1" applyBorder="1" applyAlignment="1" applyProtection="1">
      <alignment horizontal="left" vertical="center" indent="1"/>
    </xf>
    <xf numFmtId="0" fontId="55" fillId="0" borderId="0" xfId="17" applyFont="1" applyAlignment="1">
      <alignment horizontal="center"/>
    </xf>
    <xf numFmtId="0" fontId="55" fillId="0" borderId="0" xfId="17" applyFont="1" applyAlignment="1">
      <alignment horizontal="left" indent="1"/>
    </xf>
    <xf numFmtId="1" fontId="8" fillId="5" borderId="32" xfId="0" quotePrefix="1" applyNumberFormat="1" applyFont="1" applyFill="1" applyBorder="1" applyAlignment="1">
      <alignment horizontal="center" vertical="center" wrapText="1"/>
    </xf>
    <xf numFmtId="0" fontId="3" fillId="0" borderId="18" xfId="0" quotePrefix="1" applyFont="1" applyFill="1" applyBorder="1" applyAlignment="1">
      <alignment horizontal="left" vertical="center" wrapText="1" indent="2"/>
    </xf>
    <xf numFmtId="15" fontId="2" fillId="0" borderId="0" xfId="0" applyNumberFormat="1" applyFont="1" applyBorder="1" applyAlignment="1">
      <alignment horizontal="center" vertical="center" wrapText="1"/>
    </xf>
    <xf numFmtId="164" fontId="2" fillId="0" borderId="0" xfId="0" applyNumberFormat="1" applyFont="1" applyBorder="1" applyAlignment="1">
      <alignment horizontal="center" vertical="center"/>
    </xf>
    <xf numFmtId="15" fontId="2" fillId="0" borderId="0" xfId="0" quotePrefix="1" applyNumberFormat="1" applyFont="1" applyBorder="1" applyAlignment="1">
      <alignment horizontal="left" vertical="center" wrapText="1" indent="1"/>
    </xf>
    <xf numFmtId="15" fontId="2" fillId="0" borderId="0" xfId="0" applyNumberFormat="1" applyFont="1" applyBorder="1" applyAlignment="1">
      <alignment horizontal="center" vertical="center"/>
    </xf>
    <xf numFmtId="0" fontId="17" fillId="0" borderId="47" xfId="0" applyFont="1" applyFill="1" applyBorder="1" applyAlignment="1">
      <alignment horizontal="center" vertical="center" wrapText="1" readingOrder="1"/>
    </xf>
    <xf numFmtId="0" fontId="8" fillId="5" borderId="16" xfId="0" quotePrefix="1" applyFont="1" applyFill="1" applyBorder="1" applyAlignment="1">
      <alignment horizontal="left" vertical="center" wrapText="1"/>
    </xf>
    <xf numFmtId="1" fontId="2" fillId="0" borderId="0" xfId="0" applyNumberFormat="1" applyFont="1" applyBorder="1" applyAlignment="1">
      <alignment horizontal="center" vertical="center" wrapText="1"/>
    </xf>
    <xf numFmtId="0" fontId="19" fillId="22" borderId="0" xfId="0" applyFont="1" applyFill="1"/>
    <xf numFmtId="0" fontId="19" fillId="21" borderId="0" xfId="0" applyFont="1" applyFill="1"/>
    <xf numFmtId="0" fontId="19" fillId="23" borderId="0" xfId="0" applyFont="1" applyFill="1"/>
    <xf numFmtId="0" fontId="28" fillId="20" borderId="0" xfId="0" applyFont="1" applyFill="1"/>
    <xf numFmtId="0" fontId="19" fillId="24" borderId="0" xfId="0" applyFont="1" applyFill="1"/>
    <xf numFmtId="1" fontId="33" fillId="15" borderId="14" xfId="0" quotePrefix="1" applyNumberFormat="1" applyFont="1" applyFill="1" applyBorder="1" applyAlignment="1">
      <alignment horizontal="center" vertical="center" wrapText="1"/>
    </xf>
    <xf numFmtId="0" fontId="33" fillId="15" borderId="14" xfId="0" quotePrefix="1" applyFont="1" applyFill="1" applyBorder="1" applyAlignment="1">
      <alignment horizontal="center" vertical="center" wrapText="1"/>
    </xf>
    <xf numFmtId="0" fontId="3" fillId="0" borderId="14" xfId="0" applyFont="1" applyFill="1" applyBorder="1" applyAlignment="1">
      <alignment horizontal="left" vertical="center" wrapText="1"/>
    </xf>
    <xf numFmtId="0" fontId="13" fillId="0" borderId="14" xfId="0" applyFont="1" applyBorder="1" applyAlignment="1">
      <alignment horizontal="left" vertical="center" wrapText="1"/>
    </xf>
    <xf numFmtId="165" fontId="2" fillId="8" borderId="0" xfId="3" applyNumberFormat="1" applyFont="1" applyFill="1" applyBorder="1" applyAlignment="1">
      <alignment horizontal="center" vertical="center" wrapText="1"/>
    </xf>
    <xf numFmtId="0" fontId="2" fillId="8" borderId="0" xfId="3" applyFont="1" applyFill="1" applyBorder="1" applyAlignment="1">
      <alignment horizontal="center" vertical="center" wrapText="1"/>
    </xf>
    <xf numFmtId="15" fontId="2" fillId="0" borderId="0" xfId="0" quotePrefix="1" applyNumberFormat="1" applyFont="1" applyBorder="1" applyAlignment="1">
      <alignment horizontal="left" vertical="center" wrapText="1"/>
    </xf>
    <xf numFmtId="0" fontId="2" fillId="25" borderId="43" xfId="0" applyFont="1" applyFill="1" applyBorder="1" applyAlignment="1">
      <alignment horizontal="left" vertical="center" wrapText="1"/>
    </xf>
    <xf numFmtId="0" fontId="2" fillId="25" borderId="43" xfId="0" quotePrefix="1" applyFont="1" applyFill="1" applyBorder="1" applyAlignment="1">
      <alignment horizontal="left" vertical="center" wrapText="1"/>
    </xf>
    <xf numFmtId="0" fontId="0" fillId="0" borderId="0" xfId="0"/>
    <xf numFmtId="0" fontId="5" fillId="4" borderId="0" xfId="0" applyFont="1" applyFill="1" applyBorder="1" applyAlignment="1">
      <alignment vertical="center" wrapText="1"/>
    </xf>
    <xf numFmtId="0" fontId="41" fillId="0" borderId="0" xfId="16" applyFont="1" applyBorder="1" applyAlignment="1" applyProtection="1">
      <alignment horizontal="left" vertical="center"/>
    </xf>
    <xf numFmtId="0" fontId="3" fillId="0" borderId="14" xfId="0" applyFont="1" applyFill="1" applyBorder="1" applyAlignment="1">
      <alignment horizontal="center" vertical="center" wrapText="1"/>
    </xf>
    <xf numFmtId="0" fontId="6" fillId="26" borderId="90" xfId="0" applyFont="1" applyFill="1" applyBorder="1" applyAlignment="1">
      <alignment horizontal="center" vertical="center"/>
    </xf>
    <xf numFmtId="0" fontId="6" fillId="27" borderId="90" xfId="0" applyFont="1" applyFill="1" applyBorder="1" applyAlignment="1">
      <alignment horizontal="center" vertical="center" wrapText="1"/>
    </xf>
    <xf numFmtId="0" fontId="0" fillId="0" borderId="90" xfId="0" applyBorder="1" applyAlignment="1">
      <alignment horizontal="center" vertical="center"/>
    </xf>
    <xf numFmtId="0" fontId="0" fillId="0" borderId="90" xfId="0" applyBorder="1" applyAlignment="1">
      <alignment horizontal="left" vertical="center"/>
    </xf>
    <xf numFmtId="0" fontId="52" fillId="0" borderId="81" xfId="0" applyFont="1" applyFill="1" applyBorder="1" applyAlignment="1">
      <alignment horizontal="left" vertical="center" wrapText="1" indent="1"/>
    </xf>
    <xf numFmtId="0" fontId="60" fillId="10" borderId="0" xfId="0" applyNumberFormat="1" applyFont="1" applyFill="1" applyBorder="1" applyAlignment="1" applyProtection="1">
      <alignment horizontal="center" vertical="center"/>
    </xf>
    <xf numFmtId="0" fontId="60" fillId="10" borderId="71" xfId="0" applyFont="1" applyFill="1" applyBorder="1" applyAlignment="1" applyProtection="1">
      <alignment horizontal="center" vertical="center" wrapText="1"/>
    </xf>
    <xf numFmtId="0" fontId="61" fillId="10" borderId="0" xfId="0" applyFont="1" applyFill="1" applyBorder="1" applyAlignment="1" applyProtection="1">
      <alignment horizontal="center" vertical="center"/>
    </xf>
    <xf numFmtId="0" fontId="60" fillId="10" borderId="0" xfId="0" applyFont="1" applyFill="1" applyBorder="1" applyAlignment="1" applyProtection="1">
      <alignment horizontal="center" vertical="center" wrapText="1"/>
    </xf>
    <xf numFmtId="0" fontId="61" fillId="10" borderId="71" xfId="0" applyFont="1" applyFill="1" applyBorder="1" applyAlignment="1" applyProtection="1">
      <alignment horizontal="center" vertical="center" wrapText="1"/>
    </xf>
    <xf numFmtId="0" fontId="26" fillId="10" borderId="0" xfId="0" applyFont="1" applyFill="1" applyBorder="1" applyAlignment="1" applyProtection="1">
      <alignment horizontal="center" vertical="center" wrapText="1"/>
    </xf>
    <xf numFmtId="0" fontId="60" fillId="10" borderId="0" xfId="0" applyFont="1" applyFill="1" applyBorder="1" applyAlignment="1" applyProtection="1">
      <alignment horizontal="center" vertical="center"/>
    </xf>
    <xf numFmtId="1" fontId="8" fillId="5" borderId="14" xfId="0" quotePrefix="1" applyNumberFormat="1" applyFont="1" applyFill="1" applyBorder="1" applyAlignment="1">
      <alignment horizontal="center" vertical="center" wrapText="1"/>
    </xf>
    <xf numFmtId="167" fontId="2" fillId="12" borderId="97" xfId="0" quotePrefix="1" applyNumberFormat="1" applyFont="1" applyFill="1" applyBorder="1" applyAlignment="1">
      <alignment horizontal="left" vertical="center" wrapText="1" indent="1"/>
    </xf>
    <xf numFmtId="168" fontId="0" fillId="17" borderId="0" xfId="0" applyNumberFormat="1" applyFill="1" applyBorder="1" applyProtection="1"/>
    <xf numFmtId="0" fontId="6" fillId="26" borderId="3" xfId="0" applyFont="1" applyFill="1" applyBorder="1" applyAlignment="1">
      <alignment horizontal="center" vertical="center"/>
    </xf>
    <xf numFmtId="0" fontId="0" fillId="0" borderId="3" xfId="0" applyBorder="1" applyAlignment="1">
      <alignment horizontal="center" vertical="center"/>
    </xf>
    <xf numFmtId="0" fontId="0" fillId="0" borderId="3" xfId="0" applyBorder="1"/>
    <xf numFmtId="0" fontId="0" fillId="0" borderId="3" xfId="0" applyBorder="1" applyAlignment="1">
      <alignment horizontal="center" vertical="center" wrapText="1"/>
    </xf>
    <xf numFmtId="16" fontId="3" fillId="0" borderId="14" xfId="0" applyNumberFormat="1" applyFont="1" applyFill="1" applyBorder="1" applyAlignment="1">
      <alignment horizontal="center" vertical="center" wrapText="1"/>
    </xf>
    <xf numFmtId="0" fontId="0" fillId="0" borderId="17" xfId="12" applyFont="1" applyBorder="1" applyAlignment="1">
      <alignment horizontal="left" vertical="center" wrapText="1"/>
    </xf>
    <xf numFmtId="0" fontId="0" fillId="0" borderId="61" xfId="0" applyFont="1" applyBorder="1" applyAlignment="1">
      <alignment horizontal="center" vertical="center"/>
    </xf>
    <xf numFmtId="166" fontId="0" fillId="2" borderId="59" xfId="0" applyNumberFormat="1" applyFont="1" applyFill="1" applyBorder="1" applyAlignment="1">
      <alignment horizontal="left" vertical="center" wrapText="1"/>
    </xf>
    <xf numFmtId="0" fontId="0" fillId="0" borderId="0" xfId="0"/>
    <xf numFmtId="0" fontId="1" fillId="0" borderId="0" xfId="9" applyAlignment="1">
      <alignment horizontal="center" vertical="center" wrapText="1"/>
    </xf>
    <xf numFmtId="166" fontId="0" fillId="2" borderId="60" xfId="0" applyNumberFormat="1" applyFont="1" applyFill="1" applyBorder="1" applyAlignment="1">
      <alignment horizontal="left" vertical="center" wrapText="1"/>
    </xf>
    <xf numFmtId="0" fontId="28" fillId="0" borderId="29" xfId="0" applyFont="1" applyBorder="1" applyAlignment="1">
      <alignment horizontal="center" vertical="center"/>
    </xf>
    <xf numFmtId="0" fontId="14" fillId="0" borderId="49" xfId="12" quotePrefix="1" applyBorder="1" applyAlignment="1">
      <alignment horizontal="left" vertical="center" wrapText="1" indent="1"/>
    </xf>
    <xf numFmtId="0" fontId="1" fillId="0" borderId="17" xfId="12" applyFont="1" applyBorder="1" applyAlignment="1">
      <alignment horizontal="center" vertical="center" wrapText="1"/>
    </xf>
    <xf numFmtId="164" fontId="1" fillId="0" borderId="17" xfId="12" applyNumberFormat="1" applyFont="1" applyBorder="1" applyAlignment="1">
      <alignment horizontal="center" vertical="center" wrapText="1"/>
    </xf>
    <xf numFmtId="0" fontId="0" fillId="0" borderId="17" xfId="0" applyFont="1" applyBorder="1" applyAlignment="1">
      <alignment horizontal="center" vertical="center" wrapText="1"/>
    </xf>
    <xf numFmtId="0" fontId="1" fillId="0" borderId="17" xfId="12" applyFont="1" applyBorder="1" applyAlignment="1">
      <alignment horizontal="left" vertical="center" wrapText="1"/>
    </xf>
    <xf numFmtId="0" fontId="1" fillId="0" borderId="17" xfId="12" applyFont="1" applyBorder="1" applyAlignment="1">
      <alignment vertical="center" wrapText="1"/>
    </xf>
    <xf numFmtId="11" fontId="63" fillId="0" borderId="89" xfId="0" applyNumberFormat="1" applyFont="1" applyBorder="1" applyAlignment="1">
      <alignment vertical="center" wrapText="1"/>
    </xf>
    <xf numFmtId="0" fontId="1" fillId="0" borderId="17" xfId="9" applyBorder="1" applyAlignment="1">
      <alignment horizontal="center" vertical="center" wrapText="1"/>
    </xf>
    <xf numFmtId="0" fontId="1" fillId="2" borderId="17" xfId="9" applyFill="1" applyBorder="1" applyAlignment="1">
      <alignment horizontal="left" vertical="center" wrapText="1"/>
    </xf>
    <xf numFmtId="0" fontId="1" fillId="0" borderId="17" xfId="9" applyBorder="1" applyAlignment="1">
      <alignment horizontal="left" vertical="center" wrapText="1"/>
    </xf>
    <xf numFmtId="0" fontId="0" fillId="2" borderId="17" xfId="9" applyFont="1" applyFill="1" applyBorder="1" applyAlignment="1">
      <alignment horizontal="left" vertical="center" wrapText="1"/>
    </xf>
    <xf numFmtId="0" fontId="0" fillId="0" borderId="17" xfId="9" applyFont="1" applyBorder="1" applyAlignment="1">
      <alignment horizontal="left" vertical="center" wrapText="1"/>
    </xf>
    <xf numFmtId="0" fontId="1" fillId="0" borderId="18" xfId="9" applyBorder="1" applyAlignment="1">
      <alignment horizontal="center" vertical="center" wrapText="1"/>
    </xf>
    <xf numFmtId="0" fontId="0" fillId="0" borderId="27" xfId="9" applyFont="1" applyBorder="1" applyAlignment="1">
      <alignment horizontal="center" vertical="center" wrapText="1"/>
    </xf>
    <xf numFmtId="0" fontId="0" fillId="0" borderId="17" xfId="9" applyFont="1" applyBorder="1" applyAlignment="1">
      <alignment horizontal="center" vertical="center" wrapText="1"/>
    </xf>
    <xf numFmtId="0" fontId="0" fillId="0" borderId="17" xfId="9" applyFont="1" applyBorder="1" applyAlignment="1">
      <alignment vertical="center" wrapText="1"/>
    </xf>
    <xf numFmtId="0" fontId="0" fillId="0" borderId="17" xfId="9" applyFont="1" applyBorder="1" applyAlignment="1">
      <alignment vertical="top" wrapText="1"/>
    </xf>
    <xf numFmtId="0" fontId="1" fillId="0" borderId="102" xfId="9" applyBorder="1" applyAlignment="1">
      <alignment horizontal="center" vertical="center" wrapText="1"/>
    </xf>
    <xf numFmtId="0" fontId="0" fillId="0" borderId="102" xfId="9" applyFont="1" applyBorder="1" applyAlignment="1">
      <alignment horizontal="center" vertical="center" wrapText="1"/>
    </xf>
    <xf numFmtId="0" fontId="0" fillId="2" borderId="17" xfId="9" applyFont="1" applyFill="1" applyBorder="1" applyAlignment="1">
      <alignment horizontal="left" vertical="top" wrapText="1"/>
    </xf>
    <xf numFmtId="0" fontId="0" fillId="0" borderId="17" xfId="9" applyFont="1" applyBorder="1" applyAlignment="1">
      <alignment horizontal="left" vertical="top" wrapText="1"/>
    </xf>
    <xf numFmtId="0" fontId="0" fillId="0" borderId="103" xfId="9" applyFont="1" applyBorder="1" applyAlignment="1">
      <alignment horizontal="left" vertical="top" wrapText="1"/>
    </xf>
    <xf numFmtId="0" fontId="14" fillId="0" borderId="29" xfId="0" quotePrefix="1" applyFont="1" applyBorder="1" applyAlignment="1">
      <alignment horizontal="left" vertical="center" wrapText="1"/>
    </xf>
    <xf numFmtId="0" fontId="0" fillId="0" borderId="104" xfId="0" applyBorder="1" applyAlignment="1">
      <alignment horizontal="center" vertical="center"/>
    </xf>
    <xf numFmtId="0" fontId="1" fillId="0" borderId="102" xfId="12" applyFont="1" applyBorder="1" applyAlignment="1">
      <alignment horizontal="center" vertical="center" wrapText="1"/>
    </xf>
    <xf numFmtId="0" fontId="8" fillId="5" borderId="32" xfId="0" quotePrefix="1" applyFont="1" applyFill="1" applyBorder="1" applyAlignment="1">
      <alignment horizontal="left" vertical="center" wrapText="1" indent="1"/>
    </xf>
    <xf numFmtId="0" fontId="0" fillId="0" borderId="0" xfId="0" applyAlignment="1">
      <alignment wrapText="1"/>
    </xf>
    <xf numFmtId="0" fontId="3" fillId="0" borderId="0" xfId="19" applyFont="1"/>
    <xf numFmtId="0" fontId="3" fillId="0" borderId="0" xfId="19" applyFont="1" applyAlignment="1">
      <alignment vertical="center"/>
    </xf>
    <xf numFmtId="0" fontId="3" fillId="0" borderId="0" xfId="19" applyFont="1" applyFill="1"/>
    <xf numFmtId="16" fontId="65" fillId="5" borderId="110" xfId="19" applyNumberFormat="1" applyFont="1" applyFill="1" applyBorder="1" applyAlignment="1">
      <alignment horizontal="center" vertical="center" textRotation="90"/>
    </xf>
    <xf numFmtId="16" fontId="65" fillId="29" borderId="111" xfId="19" applyNumberFormat="1" applyFont="1" applyFill="1" applyBorder="1" applyAlignment="1">
      <alignment horizontal="center" vertical="center" textRotation="90"/>
    </xf>
    <xf numFmtId="0" fontId="3" fillId="0" borderId="0" xfId="19" applyFont="1" applyFill="1" applyAlignment="1">
      <alignment vertical="center"/>
    </xf>
    <xf numFmtId="16" fontId="65" fillId="0" borderId="0" xfId="19" applyNumberFormat="1" applyFont="1" applyFill="1" applyBorder="1" applyAlignment="1">
      <alignment horizontal="right" vertical="center" wrapText="1"/>
    </xf>
    <xf numFmtId="16" fontId="65" fillId="0" borderId="0" xfId="19" applyNumberFormat="1" applyFont="1" applyFill="1" applyBorder="1" applyAlignment="1">
      <alignment horizontal="right" vertical="center" wrapText="1" indent="5"/>
    </xf>
    <xf numFmtId="0" fontId="56" fillId="0" borderId="0" xfId="19" applyFont="1" applyFill="1" applyBorder="1" applyAlignment="1">
      <alignment horizontal="center" vertical="center"/>
    </xf>
    <xf numFmtId="0" fontId="3" fillId="0" borderId="0" xfId="19" applyFont="1" applyAlignment="1">
      <alignment vertical="center" wrapText="1"/>
    </xf>
    <xf numFmtId="0" fontId="65" fillId="30" borderId="88" xfId="19" applyFont="1" applyFill="1" applyBorder="1" applyAlignment="1">
      <alignment horizontal="center"/>
    </xf>
    <xf numFmtId="0" fontId="65" fillId="12" borderId="4" xfId="19" applyFont="1" applyFill="1" applyBorder="1" applyAlignment="1">
      <alignment horizontal="left" vertical="center"/>
    </xf>
    <xf numFmtId="1" fontId="3" fillId="12" borderId="3" xfId="20" applyNumberFormat="1" applyFont="1" applyFill="1" applyBorder="1" applyAlignment="1">
      <alignment horizontal="center"/>
    </xf>
    <xf numFmtId="1" fontId="3" fillId="12" borderId="114" xfId="19" applyNumberFormat="1" applyFont="1" applyFill="1" applyBorder="1" applyAlignment="1">
      <alignment horizontal="center"/>
    </xf>
    <xf numFmtId="1" fontId="3" fillId="12" borderId="3" xfId="19" applyNumberFormat="1" applyFont="1" applyFill="1" applyBorder="1" applyAlignment="1">
      <alignment horizontal="center"/>
    </xf>
    <xf numFmtId="0" fontId="65" fillId="20" borderId="3" xfId="19" applyFont="1" applyFill="1" applyBorder="1" applyAlignment="1">
      <alignment horizontal="left" vertical="center"/>
    </xf>
    <xf numFmtId="0" fontId="65" fillId="12" borderId="3" xfId="19" applyFont="1" applyFill="1" applyBorder="1" applyAlignment="1">
      <alignment horizontal="left" vertical="center"/>
    </xf>
    <xf numFmtId="9" fontId="3" fillId="12" borderId="3" xfId="20" applyFont="1" applyFill="1" applyBorder="1" applyAlignment="1">
      <alignment horizontal="center"/>
    </xf>
    <xf numFmtId="0" fontId="65" fillId="0" borderId="105" xfId="19" applyFont="1" applyFill="1" applyBorder="1" applyAlignment="1">
      <alignment vertical="center" wrapText="1"/>
    </xf>
    <xf numFmtId="0" fontId="65" fillId="0" borderId="107" xfId="19" applyFont="1" applyFill="1" applyBorder="1" applyAlignment="1">
      <alignment vertical="center" wrapText="1"/>
    </xf>
    <xf numFmtId="0" fontId="65" fillId="0" borderId="106" xfId="19" applyFont="1" applyFill="1" applyBorder="1" applyAlignment="1">
      <alignment vertical="center" wrapText="1"/>
    </xf>
    <xf numFmtId="0" fontId="3" fillId="0" borderId="3" xfId="19" applyFont="1" applyFill="1" applyBorder="1"/>
    <xf numFmtId="0" fontId="3" fillId="12" borderId="3" xfId="19" applyFont="1" applyFill="1" applyBorder="1" applyAlignment="1">
      <alignment horizontal="left"/>
    </xf>
    <xf numFmtId="0" fontId="65" fillId="30" borderId="3" xfId="19" applyFont="1" applyFill="1" applyBorder="1" applyAlignment="1">
      <alignment horizontal="left" vertical="center"/>
    </xf>
    <xf numFmtId="0" fontId="12" fillId="0" borderId="54" xfId="19" applyNumberFormat="1" applyFont="1" applyFill="1" applyBorder="1" applyAlignment="1">
      <alignment vertical="center"/>
    </xf>
    <xf numFmtId="0" fontId="12" fillId="0" borderId="0" xfId="19" applyNumberFormat="1" applyFont="1" applyFill="1" applyBorder="1" applyAlignment="1">
      <alignment vertical="center"/>
    </xf>
    <xf numFmtId="0" fontId="65" fillId="26" borderId="3" xfId="19" applyFont="1" applyFill="1" applyBorder="1" applyAlignment="1">
      <alignment horizontal="left" indent="1"/>
    </xf>
    <xf numFmtId="0" fontId="3" fillId="0" borderId="3" xfId="19" applyFont="1" applyFill="1" applyBorder="1" applyAlignment="1">
      <alignment horizontal="center"/>
    </xf>
    <xf numFmtId="10" fontId="3" fillId="0" borderId="3" xfId="20" applyNumberFormat="1" applyFont="1" applyFill="1" applyBorder="1" applyAlignment="1">
      <alignment horizontal="center"/>
    </xf>
    <xf numFmtId="1" fontId="3" fillId="0" borderId="3" xfId="19" applyNumberFormat="1" applyFont="1" applyFill="1" applyBorder="1" applyAlignment="1">
      <alignment horizontal="center"/>
    </xf>
    <xf numFmtId="9" fontId="3" fillId="0" borderId="3" xfId="20" applyFont="1" applyFill="1" applyBorder="1" applyAlignment="1">
      <alignment horizontal="center"/>
    </xf>
    <xf numFmtId="0" fontId="3" fillId="31" borderId="3" xfId="19" applyFont="1" applyFill="1" applyBorder="1" applyAlignment="1">
      <alignment horizontal="center"/>
    </xf>
    <xf numFmtId="1" fontId="3" fillId="0" borderId="3" xfId="20" applyNumberFormat="1" applyFont="1" applyFill="1" applyBorder="1" applyAlignment="1">
      <alignment horizontal="center"/>
    </xf>
    <xf numFmtId="1" fontId="3" fillId="12" borderId="3" xfId="22" applyNumberFormat="1" applyFont="1" applyFill="1" applyBorder="1" applyAlignment="1">
      <alignment horizontal="center"/>
    </xf>
    <xf numFmtId="9" fontId="3" fillId="31" borderId="3" xfId="19" applyNumberFormat="1" applyFont="1" applyFill="1" applyBorder="1" applyAlignment="1">
      <alignment horizontal="center"/>
    </xf>
    <xf numFmtId="10" fontId="3" fillId="0" borderId="3" xfId="19" applyNumberFormat="1" applyFont="1" applyFill="1" applyBorder="1" applyAlignment="1">
      <alignment horizontal="center"/>
    </xf>
    <xf numFmtId="1" fontId="3" fillId="30" borderId="3" xfId="22" applyNumberFormat="1" applyFont="1" applyFill="1" applyBorder="1" applyAlignment="1">
      <alignment horizontal="center"/>
    </xf>
    <xf numFmtId="1" fontId="3" fillId="30" borderId="3" xfId="20" applyNumberFormat="1" applyFont="1" applyFill="1" applyBorder="1" applyAlignment="1">
      <alignment horizontal="center"/>
    </xf>
    <xf numFmtId="0" fontId="3" fillId="12" borderId="3" xfId="19" applyFont="1" applyFill="1" applyBorder="1"/>
    <xf numFmtId="2" fontId="3" fillId="12" borderId="3" xfId="20" applyNumberFormat="1" applyFont="1" applyFill="1" applyBorder="1" applyAlignment="1">
      <alignment horizontal="center"/>
    </xf>
    <xf numFmtId="2" fontId="3" fillId="30" borderId="3" xfId="20" applyNumberFormat="1" applyFont="1" applyFill="1" applyBorder="1" applyAlignment="1">
      <alignment horizontal="center"/>
    </xf>
    <xf numFmtId="0" fontId="24" fillId="0" borderId="17" xfId="8" applyFont="1" applyBorder="1" applyAlignment="1">
      <alignment horizontal="center" vertical="center" wrapText="1"/>
    </xf>
    <xf numFmtId="0" fontId="0" fillId="0" borderId="0" xfId="0"/>
    <xf numFmtId="0" fontId="1" fillId="0" borderId="17" xfId="9" applyBorder="1" applyAlignment="1">
      <alignment horizontal="left" vertical="top" wrapText="1"/>
    </xf>
    <xf numFmtId="0" fontId="0" fillId="2" borderId="17" xfId="9" applyFont="1" applyFill="1" applyBorder="1" applyAlignment="1">
      <alignment horizontal="left" wrapText="1"/>
    </xf>
    <xf numFmtId="0" fontId="0" fillId="2" borderId="102" xfId="9" applyFont="1" applyFill="1" applyBorder="1" applyAlignment="1">
      <alignment horizontal="left" vertical="center" wrapText="1"/>
    </xf>
    <xf numFmtId="0" fontId="0" fillId="0" borderId="102" xfId="9" applyFont="1" applyBorder="1" applyAlignment="1">
      <alignment horizontal="left" vertical="center" wrapText="1"/>
    </xf>
    <xf numFmtId="0" fontId="1" fillId="0" borderId="116" xfId="9" applyBorder="1" applyAlignment="1">
      <alignment horizontal="center" vertical="center" wrapText="1"/>
    </xf>
    <xf numFmtId="0" fontId="0" fillId="0" borderId="102" xfId="9" applyFont="1" applyBorder="1" applyAlignment="1">
      <alignment vertical="top" wrapText="1"/>
    </xf>
    <xf numFmtId="0" fontId="1" fillId="0" borderId="117" xfId="9" applyBorder="1" applyAlignment="1">
      <alignment horizontal="center" vertical="center" wrapText="1"/>
    </xf>
    <xf numFmtId="0" fontId="0" fillId="2" borderId="102" xfId="9" applyFont="1" applyFill="1" applyBorder="1" applyAlignment="1">
      <alignment horizontal="left" vertical="top" wrapText="1"/>
    </xf>
    <xf numFmtId="0" fontId="0" fillId="0" borderId="102" xfId="9" applyFont="1" applyBorder="1" applyAlignment="1">
      <alignment horizontal="left" vertical="top" wrapText="1"/>
    </xf>
    <xf numFmtId="0" fontId="0" fillId="2" borderId="17" xfId="9" applyFont="1" applyFill="1" applyBorder="1" applyAlignment="1">
      <alignment vertical="top" wrapText="1"/>
    </xf>
    <xf numFmtId="0" fontId="59" fillId="26" borderId="104" xfId="0" applyFont="1" applyFill="1" applyBorder="1" applyAlignment="1">
      <alignment horizontal="center" vertical="center"/>
    </xf>
    <xf numFmtId="0" fontId="28" fillId="0" borderId="0" xfId="7" applyFont="1" applyAlignment="1">
      <alignment horizontal="left"/>
    </xf>
    <xf numFmtId="0" fontId="0" fillId="0" borderId="17" xfId="0" applyBorder="1" applyAlignment="1">
      <alignment horizontal="center" vertical="center" wrapText="1"/>
    </xf>
    <xf numFmtId="0" fontId="0" fillId="0" borderId="0" xfId="0" applyFont="1"/>
    <xf numFmtId="0" fontId="1" fillId="0" borderId="17" xfId="12" applyFont="1" applyBorder="1" applyAlignment="1">
      <alignment horizontal="center" vertical="center" wrapText="1"/>
    </xf>
    <xf numFmtId="164" fontId="1" fillId="0" borderId="17" xfId="12" applyNumberFormat="1" applyFont="1" applyBorder="1" applyAlignment="1">
      <alignment horizontal="center" vertical="center" wrapText="1"/>
    </xf>
    <xf numFmtId="0" fontId="1" fillId="0" borderId="17" xfId="12" applyFont="1" applyBorder="1" applyAlignment="1">
      <alignment horizontal="left" vertical="center" wrapText="1"/>
    </xf>
    <xf numFmtId="0" fontId="1" fillId="0" borderId="17" xfId="12" applyFont="1" applyBorder="1" applyAlignment="1">
      <alignment vertical="center" wrapText="1"/>
    </xf>
    <xf numFmtId="0" fontId="0" fillId="0" borderId="17" xfId="12" applyFont="1" applyBorder="1" applyAlignment="1">
      <alignment vertical="center" wrapText="1"/>
    </xf>
    <xf numFmtId="0" fontId="1" fillId="0" borderId="17" xfId="12" applyFont="1" applyBorder="1" applyAlignment="1">
      <alignment horizontal="center" vertical="center" wrapText="1"/>
    </xf>
    <xf numFmtId="164" fontId="1" fillId="0" borderId="17" xfId="12" applyNumberFormat="1" applyFont="1" applyBorder="1" applyAlignment="1">
      <alignment horizontal="center" vertical="center" wrapText="1"/>
    </xf>
    <xf numFmtId="0" fontId="1" fillId="0" borderId="17" xfId="12" applyFont="1" applyBorder="1" applyAlignment="1">
      <alignment horizontal="left" vertical="center" wrapText="1"/>
    </xf>
    <xf numFmtId="0" fontId="1" fillId="0" borderId="17" xfId="12" applyFont="1" applyBorder="1" applyAlignment="1">
      <alignment vertical="center" wrapText="1"/>
    </xf>
    <xf numFmtId="0" fontId="0" fillId="0" borderId="17" xfId="0" applyBorder="1" applyAlignment="1">
      <alignment horizontal="center" vertical="center" wrapText="1"/>
    </xf>
    <xf numFmtId="0" fontId="3" fillId="0" borderId="29" xfId="0" applyNumberFormat="1" applyFont="1" applyBorder="1" applyAlignment="1" applyProtection="1">
      <alignment horizontal="center" vertical="center" wrapText="1"/>
      <protection locked="0"/>
    </xf>
    <xf numFmtId="11" fontId="63" fillId="0" borderId="52" xfId="0" applyNumberFormat="1" applyFont="1" applyBorder="1" applyAlignment="1">
      <alignment vertical="center" wrapText="1"/>
    </xf>
    <xf numFmtId="0" fontId="14" fillId="0" borderId="53" xfId="12" quotePrefix="1" applyBorder="1" applyAlignment="1">
      <alignment horizontal="left" vertical="center" wrapText="1" indent="1"/>
    </xf>
    <xf numFmtId="0" fontId="28" fillId="0" borderId="120" xfId="0" applyFont="1" applyBorder="1" applyAlignment="1">
      <alignment horizontal="center" vertical="center" wrapText="1"/>
    </xf>
    <xf numFmtId="0" fontId="31" fillId="10" borderId="39" xfId="0" applyFont="1" applyFill="1" applyBorder="1" applyAlignment="1">
      <alignment horizontal="center" vertical="center"/>
    </xf>
    <xf numFmtId="0" fontId="14" fillId="0" borderId="49" xfId="12" quotePrefix="1" applyBorder="1" applyAlignment="1">
      <alignment horizontal="left" vertical="center" wrapText="1" indent="1"/>
    </xf>
    <xf numFmtId="0" fontId="56" fillId="6" borderId="29" xfId="0" applyFont="1" applyFill="1" applyBorder="1" applyAlignment="1">
      <alignment horizontal="center" vertical="center"/>
    </xf>
    <xf numFmtId="9" fontId="3" fillId="0" borderId="29" xfId="15" applyFont="1" applyBorder="1" applyAlignment="1">
      <alignment horizontal="center" vertical="center"/>
    </xf>
    <xf numFmtId="168" fontId="38" fillId="0" borderId="29" xfId="22" applyNumberFormat="1" applyFont="1" applyBorder="1" applyAlignment="1" applyProtection="1">
      <alignment horizontal="center" vertical="center" wrapText="1"/>
      <protection locked="0"/>
    </xf>
    <xf numFmtId="0" fontId="38" fillId="0" borderId="29" xfId="22" applyFont="1" applyBorder="1" applyAlignment="1">
      <alignment horizontal="center" vertical="center" wrapText="1"/>
    </xf>
    <xf numFmtId="168" fontId="67" fillId="0" borderId="29" xfId="22" applyNumberFormat="1" applyFont="1" applyBorder="1" applyAlignment="1" applyProtection="1">
      <alignment horizontal="center" vertical="center" wrapText="1"/>
      <protection locked="0"/>
    </xf>
    <xf numFmtId="0" fontId="67" fillId="0" borderId="29" xfId="22" applyFont="1" applyBorder="1" applyAlignment="1">
      <alignment horizontal="center" vertical="center" wrapText="1"/>
    </xf>
    <xf numFmtId="0" fontId="67" fillId="0" borderId="29" xfId="22" applyFont="1" applyBorder="1" applyAlignment="1">
      <alignment horizontal="center"/>
    </xf>
    <xf numFmtId="0" fontId="67" fillId="0" borderId="121" xfId="22" applyFont="1" applyBorder="1" applyAlignment="1">
      <alignment horizontal="center"/>
    </xf>
    <xf numFmtId="11" fontId="63" fillId="0" borderId="89" xfId="0" quotePrefix="1" applyNumberFormat="1" applyFont="1" applyBorder="1" applyAlignment="1">
      <alignment vertical="center" wrapText="1"/>
    </xf>
    <xf numFmtId="0" fontId="12" fillId="5" borderId="14" xfId="0" quotePrefix="1" applyFont="1" applyFill="1" applyBorder="1" applyAlignment="1">
      <alignment horizontal="center" vertical="center" wrapText="1"/>
    </xf>
    <xf numFmtId="0" fontId="12" fillId="5" borderId="18" xfId="8" applyFont="1" applyFill="1" applyBorder="1" applyAlignment="1">
      <alignment horizontal="center" vertical="center" wrapText="1"/>
    </xf>
    <xf numFmtId="0" fontId="1" fillId="0" borderId="17" xfId="12" applyFont="1" applyBorder="1" applyAlignment="1">
      <alignment horizontal="center" vertical="center" wrapText="1"/>
    </xf>
    <xf numFmtId="164" fontId="1" fillId="0" borderId="17" xfId="12" applyNumberFormat="1" applyFont="1" applyBorder="1" applyAlignment="1">
      <alignment horizontal="center" vertical="center" wrapText="1"/>
    </xf>
    <xf numFmtId="0" fontId="0" fillId="0" borderId="17" xfId="0" applyFont="1" applyBorder="1" applyAlignment="1">
      <alignment horizontal="center" vertical="center" wrapText="1"/>
    </xf>
    <xf numFmtId="1" fontId="0" fillId="2" borderId="3" xfId="0" applyNumberFormat="1" applyFont="1" applyFill="1" applyBorder="1" applyAlignment="1">
      <alignment horizontal="center" vertical="center" wrapText="1"/>
    </xf>
    <xf numFmtId="166" fontId="0" fillId="2" borderId="3" xfId="0" applyNumberFormat="1" applyFont="1" applyFill="1" applyBorder="1" applyAlignment="1">
      <alignment horizontal="center" vertical="center" wrapText="1"/>
    </xf>
    <xf numFmtId="166" fontId="0" fillId="2" borderId="3" xfId="0" applyNumberFormat="1" applyFont="1" applyFill="1" applyBorder="1" applyAlignment="1">
      <alignment horizontal="left" vertical="center" wrapText="1" indent="1"/>
    </xf>
    <xf numFmtId="166" fontId="0" fillId="2" borderId="3" xfId="0" applyNumberFormat="1" applyFont="1" applyFill="1" applyBorder="1" applyAlignment="1">
      <alignment horizontal="left" vertical="center" wrapText="1"/>
    </xf>
    <xf numFmtId="15" fontId="56" fillId="21" borderId="3" xfId="0" quotePrefix="1" applyNumberFormat="1" applyFont="1" applyFill="1" applyBorder="1" applyAlignment="1">
      <alignment horizontal="center" vertical="center" wrapText="1"/>
    </xf>
    <xf numFmtId="165" fontId="0" fillId="2" borderId="3" xfId="0" applyNumberFormat="1" applyFont="1" applyFill="1" applyBorder="1" applyAlignment="1">
      <alignment horizontal="left" vertical="center" wrapText="1"/>
    </xf>
    <xf numFmtId="166" fontId="19" fillId="5" borderId="123" xfId="0" applyNumberFormat="1" applyFont="1" applyFill="1" applyBorder="1" applyAlignment="1">
      <alignment horizontal="center" vertical="center" wrapText="1"/>
    </xf>
    <xf numFmtId="166" fontId="19" fillId="5" borderId="124" xfId="0" applyNumberFormat="1" applyFont="1" applyFill="1" applyBorder="1" applyAlignment="1">
      <alignment horizontal="center" vertical="center" wrapText="1"/>
    </xf>
    <xf numFmtId="166" fontId="19" fillId="5" borderId="125" xfId="0" applyNumberFormat="1" applyFont="1" applyFill="1" applyBorder="1" applyAlignment="1">
      <alignment horizontal="center" vertical="center" wrapText="1"/>
    </xf>
    <xf numFmtId="1" fontId="28" fillId="2" borderId="2" xfId="0" applyNumberFormat="1" applyFont="1" applyFill="1" applyBorder="1" applyAlignment="1">
      <alignment horizontal="center" vertical="center" wrapText="1"/>
    </xf>
    <xf numFmtId="166" fontId="0" fillId="2" borderId="5" xfId="0" applyNumberFormat="1" applyFont="1" applyFill="1" applyBorder="1" applyAlignment="1">
      <alignment horizontal="left" vertical="center" wrapText="1" indent="1"/>
    </xf>
    <xf numFmtId="1" fontId="28" fillId="2" borderId="10" xfId="0" applyNumberFormat="1" applyFont="1" applyFill="1" applyBorder="1" applyAlignment="1">
      <alignment horizontal="center" vertical="center" wrapText="1"/>
    </xf>
    <xf numFmtId="1" fontId="0" fillId="2" borderId="11" xfId="0" applyNumberFormat="1" applyFont="1" applyFill="1" applyBorder="1" applyAlignment="1">
      <alignment horizontal="center" vertical="center" wrapText="1"/>
    </xf>
    <xf numFmtId="166" fontId="0" fillId="2" borderId="11" xfId="0" applyNumberFormat="1" applyFont="1" applyFill="1" applyBorder="1" applyAlignment="1">
      <alignment horizontal="center" vertical="center" wrapText="1"/>
    </xf>
    <xf numFmtId="165" fontId="0" fillId="2" borderId="11" xfId="0" applyNumberFormat="1" applyFont="1" applyFill="1" applyBorder="1" applyAlignment="1">
      <alignment horizontal="left" vertical="center" wrapText="1"/>
    </xf>
    <xf numFmtId="15" fontId="56" fillId="21" borderId="11" xfId="0" quotePrefix="1" applyNumberFormat="1" applyFont="1" applyFill="1" applyBorder="1" applyAlignment="1">
      <alignment horizontal="center" vertical="center" wrapText="1"/>
    </xf>
    <xf numFmtId="166" fontId="0" fillId="2" borderId="11" xfId="0" applyNumberFormat="1" applyFont="1" applyFill="1" applyBorder="1" applyAlignment="1">
      <alignment horizontal="left" vertical="center" wrapText="1"/>
    </xf>
    <xf numFmtId="0" fontId="12" fillId="5" borderId="126" xfId="8" applyFont="1" applyFill="1" applyBorder="1" applyAlignment="1">
      <alignment horizontal="center" vertical="center" wrapText="1"/>
    </xf>
    <xf numFmtId="166" fontId="0" fillId="2" borderId="13" xfId="0" applyNumberFormat="1" applyFont="1" applyFill="1" applyBorder="1" applyAlignment="1">
      <alignment horizontal="left" vertical="center" wrapText="1" indent="1"/>
    </xf>
    <xf numFmtId="0" fontId="0" fillId="0" borderId="49" xfId="12" quotePrefix="1" applyFont="1" applyBorder="1" applyAlignment="1">
      <alignment horizontal="left" vertical="center" wrapText="1" indent="1"/>
    </xf>
    <xf numFmtId="16" fontId="65" fillId="21" borderId="110" xfId="19" applyNumberFormat="1" applyFont="1" applyFill="1" applyBorder="1" applyAlignment="1">
      <alignment horizontal="center" vertical="center" textRotation="90"/>
    </xf>
    <xf numFmtId="16" fontId="65" fillId="21" borderId="111" xfId="19" applyNumberFormat="1" applyFont="1" applyFill="1" applyBorder="1" applyAlignment="1">
      <alignment horizontal="center" vertical="center" textRotation="90"/>
    </xf>
    <xf numFmtId="16" fontId="12" fillId="32" borderId="88" xfId="19" applyNumberFormat="1" applyFont="1" applyFill="1" applyBorder="1" applyAlignment="1">
      <alignment horizontal="center" vertical="center" textRotation="90"/>
    </xf>
    <xf numFmtId="0" fontId="12" fillId="32" borderId="88" xfId="19" applyFont="1" applyFill="1" applyBorder="1" applyAlignment="1">
      <alignment horizontal="center"/>
    </xf>
    <xf numFmtId="0" fontId="69" fillId="0" borderId="0" xfId="19" applyFont="1" applyFill="1" applyAlignment="1">
      <alignment horizontal="center"/>
    </xf>
    <xf numFmtId="0" fontId="1" fillId="0" borderId="3" xfId="0" applyFont="1" applyFill="1" applyBorder="1" applyAlignment="1">
      <alignment horizontal="center" vertical="center" wrapText="1"/>
    </xf>
    <xf numFmtId="1" fontId="3" fillId="30" borderId="3" xfId="22" applyNumberFormat="1" applyFont="1" applyFill="1" applyBorder="1" applyAlignment="1">
      <alignment horizontal="center" vertical="center"/>
    </xf>
    <xf numFmtId="9" fontId="66" fillId="12" borderId="3" xfId="20" applyFont="1" applyFill="1" applyBorder="1" applyAlignment="1">
      <alignment horizontal="center" vertical="center"/>
    </xf>
    <xf numFmtId="9" fontId="66" fillId="20" borderId="3" xfId="20" applyFont="1" applyFill="1" applyBorder="1" applyAlignment="1">
      <alignment horizontal="center" vertical="center"/>
    </xf>
    <xf numFmtId="1" fontId="3" fillId="30" borderId="3" xfId="20" applyNumberFormat="1" applyFont="1" applyFill="1" applyBorder="1" applyAlignment="1">
      <alignment horizontal="center" vertical="center"/>
    </xf>
    <xf numFmtId="9" fontId="3" fillId="12" borderId="3" xfId="20" applyFont="1" applyFill="1" applyBorder="1" applyAlignment="1">
      <alignment horizontal="center" vertical="center"/>
    </xf>
    <xf numFmtId="0" fontId="3" fillId="0" borderId="0" xfId="19" applyFont="1" applyFill="1" applyAlignment="1">
      <alignment horizontal="center" vertical="center"/>
    </xf>
    <xf numFmtId="0" fontId="3" fillId="30" borderId="3" xfId="19" applyFont="1" applyFill="1" applyBorder="1" applyAlignment="1">
      <alignment vertical="center"/>
    </xf>
    <xf numFmtId="0" fontId="5" fillId="0" borderId="0" xfId="19" applyFont="1" applyFill="1" applyAlignment="1">
      <alignment horizontal="center"/>
    </xf>
    <xf numFmtId="1" fontId="3" fillId="12" borderId="114" xfId="20" applyNumberFormat="1" applyFont="1" applyFill="1" applyBorder="1" applyAlignment="1">
      <alignment horizontal="center"/>
    </xf>
    <xf numFmtId="0" fontId="54" fillId="0" borderId="0" xfId="22"/>
    <xf numFmtId="174" fontId="38" fillId="0" borderId="0" xfId="24" applyNumberFormat="1" applyFont="1" applyAlignment="1">
      <alignment horizontal="center" vertical="center"/>
    </xf>
    <xf numFmtId="14" fontId="70" fillId="17" borderId="3" xfId="22" applyNumberFormat="1" applyFont="1" applyFill="1" applyBorder="1" applyAlignment="1">
      <alignment horizontal="center" vertical="center" wrapText="1"/>
    </xf>
    <xf numFmtId="14" fontId="70" fillId="21" borderId="3" xfId="22" applyNumberFormat="1" applyFont="1" applyFill="1" applyBorder="1" applyAlignment="1">
      <alignment horizontal="center" vertical="center" wrapText="1"/>
    </xf>
    <xf numFmtId="14" fontId="70" fillId="29" borderId="3" xfId="22" applyNumberFormat="1" applyFont="1" applyFill="1" applyBorder="1" applyAlignment="1">
      <alignment horizontal="center" vertical="center" wrapText="1"/>
    </xf>
    <xf numFmtId="14" fontId="71" fillId="32" borderId="3" xfId="22" applyNumberFormat="1" applyFont="1" applyFill="1" applyBorder="1" applyAlignment="1">
      <alignment horizontal="center" vertical="center" wrapText="1"/>
    </xf>
    <xf numFmtId="1" fontId="54" fillId="0" borderId="0" xfId="22" applyNumberFormat="1"/>
    <xf numFmtId="1" fontId="54" fillId="0" borderId="0" xfId="22" applyNumberFormat="1" applyFill="1"/>
    <xf numFmtId="1" fontId="72" fillId="0" borderId="0" xfId="22" applyNumberFormat="1" applyFont="1" applyFill="1"/>
    <xf numFmtId="0" fontId="73" fillId="0" borderId="0" xfId="22" applyFont="1"/>
    <xf numFmtId="3" fontId="74" fillId="0" borderId="3" xfId="22" applyNumberFormat="1" applyFont="1" applyFill="1" applyBorder="1" applyAlignment="1" applyProtection="1">
      <alignment horizontal="right" vertical="center"/>
      <protection locked="0"/>
    </xf>
    <xf numFmtId="0" fontId="54" fillId="0" borderId="0" xfId="22" applyFill="1"/>
    <xf numFmtId="0" fontId="72" fillId="0" borderId="0" xfId="22" applyFont="1" applyFill="1"/>
    <xf numFmtId="1" fontId="75" fillId="0" borderId="0" xfId="22" applyNumberFormat="1" applyFont="1" applyFill="1"/>
    <xf numFmtId="1" fontId="76" fillId="0" borderId="0" xfId="22" applyNumberFormat="1" applyFont="1" applyFill="1"/>
    <xf numFmtId="1" fontId="77" fillId="0" borderId="0" xfId="22" applyNumberFormat="1" applyFont="1"/>
    <xf numFmtId="0" fontId="77" fillId="0" borderId="0" xfId="22" applyFont="1"/>
    <xf numFmtId="1" fontId="77" fillId="0" borderId="0" xfId="22" applyNumberFormat="1" applyFont="1" applyFill="1"/>
    <xf numFmtId="1" fontId="78" fillId="0" borderId="0" xfId="22" applyNumberFormat="1" applyFont="1" applyFill="1"/>
    <xf numFmtId="175" fontId="54" fillId="0" borderId="0" xfId="22" applyNumberFormat="1"/>
    <xf numFmtId="175" fontId="54" fillId="0" borderId="0" xfId="22" applyNumberFormat="1" applyFill="1"/>
    <xf numFmtId="175" fontId="72" fillId="0" borderId="0" xfId="22" applyNumberFormat="1" applyFont="1" applyFill="1"/>
    <xf numFmtId="2" fontId="54" fillId="0" borderId="0" xfId="22" applyNumberFormat="1" applyFill="1"/>
    <xf numFmtId="1" fontId="77" fillId="23" borderId="0" xfId="22" applyNumberFormat="1" applyFont="1" applyFill="1"/>
    <xf numFmtId="0" fontId="65" fillId="0" borderId="129" xfId="25" applyFont="1" applyFill="1" applyBorder="1" applyAlignment="1">
      <alignment horizontal="center" wrapText="1"/>
    </xf>
    <xf numFmtId="0" fontId="77" fillId="0" borderId="3" xfId="22" applyFont="1" applyBorder="1" applyAlignment="1">
      <alignment horizontal="center" vertical="center"/>
    </xf>
    <xf numFmtId="175" fontId="75" fillId="0" borderId="0" xfId="22" applyNumberFormat="1" applyFont="1"/>
    <xf numFmtId="0" fontId="79" fillId="0" borderId="130" xfId="22" applyFont="1" applyFill="1" applyBorder="1" applyAlignment="1">
      <alignment horizontal="center" vertical="center" wrapText="1"/>
    </xf>
    <xf numFmtId="175" fontId="80" fillId="0" borderId="0" xfId="22" applyNumberFormat="1" applyFont="1"/>
    <xf numFmtId="0" fontId="79" fillId="0" borderId="131" xfId="22" applyFont="1" applyFill="1" applyBorder="1" applyAlignment="1">
      <alignment horizontal="center" vertical="center" wrapText="1"/>
    </xf>
    <xf numFmtId="1" fontId="77" fillId="0" borderId="0" xfId="22" applyNumberFormat="1" applyFont="1" applyAlignment="1">
      <alignment wrapText="1"/>
    </xf>
    <xf numFmtId="175" fontId="77" fillId="0" borderId="0" xfId="22" applyNumberFormat="1" applyFont="1"/>
    <xf numFmtId="0" fontId="81" fillId="0" borderId="0" xfId="22" applyFont="1" applyFill="1" applyBorder="1" applyAlignment="1">
      <alignment horizontal="center" vertical="center" wrapText="1"/>
    </xf>
    <xf numFmtId="1" fontId="54" fillId="0" borderId="0" xfId="22" applyNumberFormat="1" applyAlignment="1">
      <alignment wrapText="1"/>
    </xf>
    <xf numFmtId="0" fontId="79" fillId="0" borderId="0" xfId="22" applyFont="1" applyFill="1" applyBorder="1" applyAlignment="1">
      <alignment horizontal="center" vertical="center" wrapText="1"/>
    </xf>
    <xf numFmtId="1" fontId="82" fillId="0" borderId="0" xfId="22" applyNumberFormat="1" applyFont="1" applyAlignment="1">
      <alignment wrapText="1"/>
    </xf>
    <xf numFmtId="0" fontId="0" fillId="0" borderId="0" xfId="8" applyFont="1"/>
    <xf numFmtId="0" fontId="3" fillId="33" borderId="132" xfId="19" applyNumberFormat="1" applyFont="1" applyFill="1" applyBorder="1" applyAlignment="1">
      <alignment horizontal="center" vertical="center"/>
    </xf>
    <xf numFmtId="0" fontId="65" fillId="2" borderId="0" xfId="19" applyFont="1" applyFill="1" applyBorder="1" applyAlignment="1">
      <alignment horizontal="center" vertical="center"/>
    </xf>
    <xf numFmtId="0" fontId="65" fillId="30" borderId="4" xfId="19" applyFont="1" applyFill="1" applyBorder="1" applyAlignment="1">
      <alignment horizontal="left" vertical="center"/>
    </xf>
    <xf numFmtId="0" fontId="3" fillId="30" borderId="98" xfId="19" applyFont="1" applyFill="1" applyBorder="1" applyAlignment="1">
      <alignment vertical="center"/>
    </xf>
    <xf numFmtId="1" fontId="3" fillId="0" borderId="0" xfId="19" applyNumberFormat="1" applyFont="1" applyFill="1" applyAlignment="1">
      <alignment horizontal="center"/>
    </xf>
    <xf numFmtId="9" fontId="83" fillId="12" borderId="3" xfId="20" applyFont="1" applyFill="1" applyBorder="1" applyAlignment="1">
      <alignment horizontal="center"/>
    </xf>
    <xf numFmtId="9" fontId="3" fillId="12" borderId="4" xfId="20" applyFont="1" applyFill="1" applyBorder="1" applyAlignment="1"/>
    <xf numFmtId="9" fontId="3" fillId="12" borderId="115" xfId="20" applyFont="1" applyFill="1" applyBorder="1" applyAlignment="1"/>
    <xf numFmtId="1" fontId="65" fillId="12" borderId="115" xfId="20" applyNumberFormat="1" applyFont="1" applyFill="1" applyBorder="1" applyAlignment="1">
      <alignment horizontal="center" vertical="center"/>
    </xf>
    <xf numFmtId="0" fontId="84" fillId="0" borderId="0" xfId="19" applyFont="1" applyAlignment="1">
      <alignment horizontal="right"/>
    </xf>
    <xf numFmtId="1" fontId="3" fillId="0" borderId="0" xfId="19" applyNumberFormat="1" applyFont="1" applyAlignment="1">
      <alignment horizontal="center" vertical="center"/>
    </xf>
    <xf numFmtId="1" fontId="3" fillId="0" borderId="0" xfId="19" applyNumberFormat="1" applyFont="1" applyFill="1" applyAlignment="1">
      <alignment horizontal="center" vertical="center"/>
    </xf>
    <xf numFmtId="0" fontId="83" fillId="0" borderId="0" xfId="19" applyFont="1" applyAlignment="1">
      <alignment horizontal="right"/>
    </xf>
    <xf numFmtId="0" fontId="65" fillId="0" borderId="0" xfId="19" applyFont="1"/>
    <xf numFmtId="176" fontId="65" fillId="0" borderId="0" xfId="19" applyNumberFormat="1" applyFont="1" applyAlignment="1">
      <alignment horizontal="center" vertical="center"/>
    </xf>
    <xf numFmtId="176" fontId="65" fillId="0" borderId="0" xfId="19" applyNumberFormat="1" applyFont="1" applyFill="1" applyAlignment="1">
      <alignment horizontal="center" vertical="center"/>
    </xf>
    <xf numFmtId="0" fontId="0" fillId="0" borderId="0" xfId="0"/>
    <xf numFmtId="0" fontId="28" fillId="0" borderId="48" xfId="0" applyFont="1" applyBorder="1" applyAlignment="1">
      <alignment horizontal="center" vertical="center" wrapText="1"/>
    </xf>
    <xf numFmtId="0" fontId="3" fillId="0" borderId="50" xfId="0" applyFont="1" applyBorder="1" applyAlignment="1">
      <alignment horizontal="left" vertical="center" wrapText="1" indent="1"/>
    </xf>
    <xf numFmtId="0" fontId="28" fillId="0" borderId="51" xfId="0" applyFont="1" applyBorder="1" applyAlignment="1">
      <alignment horizontal="center" vertical="center" wrapText="1"/>
    </xf>
    <xf numFmtId="0" fontId="28" fillId="0" borderId="52" xfId="0" applyFont="1" applyBorder="1" applyAlignment="1">
      <alignment horizontal="center" vertical="center"/>
    </xf>
    <xf numFmtId="14" fontId="77" fillId="34" borderId="3" xfId="22" applyNumberFormat="1" applyFont="1" applyFill="1" applyBorder="1" applyAlignment="1">
      <alignment horizontal="center"/>
    </xf>
    <xf numFmtId="0" fontId="54" fillId="0" borderId="3" xfId="22" applyBorder="1" applyAlignment="1">
      <alignment horizontal="center"/>
    </xf>
    <xf numFmtId="0" fontId="28" fillId="11" borderId="0" xfId="21" applyFont="1" applyFill="1" applyAlignment="1">
      <alignment horizontal="center"/>
    </xf>
    <xf numFmtId="0" fontId="2" fillId="0" borderId="14" xfId="0" quotePrefix="1" applyFont="1" applyBorder="1" applyAlignment="1">
      <alignment horizontal="left" vertical="center" wrapText="1" indent="1"/>
    </xf>
    <xf numFmtId="0" fontId="28" fillId="0" borderId="29" xfId="0" applyFont="1" applyBorder="1" applyAlignment="1">
      <alignment horizontal="center" vertical="center"/>
    </xf>
    <xf numFmtId="1" fontId="3" fillId="12" borderId="4" xfId="20" applyNumberFormat="1" applyFont="1" applyFill="1" applyBorder="1" applyAlignment="1">
      <alignment horizontal="center"/>
    </xf>
    <xf numFmtId="1" fontId="3" fillId="12" borderId="115" xfId="20" applyNumberFormat="1" applyFont="1" applyFill="1" applyBorder="1" applyAlignment="1">
      <alignment horizontal="center"/>
    </xf>
    <xf numFmtId="0" fontId="65" fillId="0" borderId="3" xfId="19" applyFont="1" applyFill="1" applyBorder="1"/>
    <xf numFmtId="0" fontId="3" fillId="12" borderId="3" xfId="19" applyFont="1" applyFill="1" applyBorder="1" applyAlignment="1">
      <alignment horizontal="center" vertical="center"/>
    </xf>
    <xf numFmtId="0" fontId="3" fillId="0" borderId="3" xfId="19" applyFont="1" applyFill="1" applyBorder="1" applyAlignment="1">
      <alignment horizontal="center" vertical="center"/>
    </xf>
    <xf numFmtId="0" fontId="65" fillId="0" borderId="3" xfId="19" applyFont="1" applyFill="1" applyBorder="1" applyAlignment="1">
      <alignment horizontal="center" vertical="center"/>
    </xf>
    <xf numFmtId="0" fontId="3" fillId="0" borderId="0" xfId="19" applyFont="1" applyFill="1" applyAlignment="1">
      <alignment horizontal="right"/>
    </xf>
    <xf numFmtId="0" fontId="3" fillId="0" borderId="0" xfId="19" applyFont="1" applyFill="1" applyAlignment="1">
      <alignment horizontal="left"/>
    </xf>
    <xf numFmtId="9" fontId="3" fillId="0" borderId="0" xfId="20" applyFont="1" applyFill="1"/>
    <xf numFmtId="9" fontId="3" fillId="0" borderId="0" xfId="20" applyFont="1" applyFill="1" applyAlignment="1">
      <alignment horizontal="left"/>
    </xf>
    <xf numFmtId="1" fontId="65" fillId="0" borderId="3" xfId="19" applyNumberFormat="1" applyFont="1" applyFill="1" applyBorder="1" applyAlignment="1">
      <alignment horizontal="center"/>
    </xf>
    <xf numFmtId="0" fontId="3" fillId="0" borderId="0" xfId="19" applyFont="1" applyFill="1" applyAlignment="1">
      <alignment vertical="center" wrapText="1"/>
    </xf>
    <xf numFmtId="9" fontId="3" fillId="0" borderId="0" xfId="19" applyNumberFormat="1" applyFont="1" applyFill="1"/>
    <xf numFmtId="9" fontId="3" fillId="0" borderId="0" xfId="19" applyNumberFormat="1" applyFont="1" applyFill="1" applyAlignment="1">
      <alignment horizontal="left"/>
    </xf>
    <xf numFmtId="1" fontId="65" fillId="0" borderId="0" xfId="19" applyNumberFormat="1" applyFont="1" applyFill="1"/>
    <xf numFmtId="0" fontId="65" fillId="0" borderId="0" xfId="19" applyFont="1" applyFill="1"/>
    <xf numFmtId="9" fontId="65" fillId="0" borderId="0" xfId="20" applyFont="1" applyFill="1"/>
    <xf numFmtId="9" fontId="3" fillId="12" borderId="115" xfId="20" applyFont="1" applyFill="1" applyBorder="1" applyAlignment="1">
      <alignment horizontal="center" vertical="center"/>
    </xf>
    <xf numFmtId="9" fontId="3" fillId="0" borderId="4" xfId="20" applyFont="1" applyFill="1" applyBorder="1" applyAlignment="1"/>
    <xf numFmtId="9" fontId="3" fillId="0" borderId="115" xfId="20" applyFont="1" applyFill="1" applyBorder="1" applyAlignment="1"/>
    <xf numFmtId="1" fontId="84" fillId="18" borderId="115" xfId="20" applyNumberFormat="1" applyFont="1" applyFill="1" applyBorder="1" applyAlignment="1">
      <alignment horizontal="center" vertical="center"/>
    </xf>
    <xf numFmtId="1" fontId="65" fillId="12" borderId="0" xfId="20" applyNumberFormat="1" applyFont="1" applyFill="1" applyBorder="1" applyAlignment="1">
      <alignment horizontal="center" vertical="center"/>
    </xf>
    <xf numFmtId="9" fontId="3" fillId="0" borderId="0" xfId="20" applyFont="1" applyFill="1" applyAlignment="1">
      <alignment horizontal="center" vertical="center"/>
    </xf>
    <xf numFmtId="9" fontId="3" fillId="0" borderId="0" xfId="19" applyNumberFormat="1" applyFont="1" applyFill="1" applyAlignment="1">
      <alignment horizontal="center" vertical="center"/>
    </xf>
    <xf numFmtId="9" fontId="3" fillId="0" borderId="0" xfId="15" applyFont="1" applyFill="1" applyAlignment="1">
      <alignment horizontal="center" vertical="center"/>
    </xf>
    <xf numFmtId="0" fontId="77" fillId="33" borderId="3" xfId="0" applyFont="1" applyFill="1" applyBorder="1"/>
    <xf numFmtId="14" fontId="77" fillId="33" borderId="3" xfId="0" applyNumberFormat="1" applyFont="1" applyFill="1" applyBorder="1"/>
    <xf numFmtId="0" fontId="0" fillId="0" borderId="3" xfId="0" applyBorder="1" applyAlignment="1">
      <alignment horizontal="center"/>
    </xf>
    <xf numFmtId="0" fontId="77" fillId="33" borderId="3" xfId="0" applyFont="1" applyFill="1" applyBorder="1" applyAlignment="1">
      <alignment horizontal="center"/>
    </xf>
    <xf numFmtId="1" fontId="3" fillId="21" borderId="0" xfId="26" applyNumberFormat="1" applyFont="1" applyFill="1" applyAlignment="1">
      <alignment horizontal="center" vertical="center"/>
    </xf>
    <xf numFmtId="1" fontId="3" fillId="27" borderId="0" xfId="26" applyNumberFormat="1" applyFont="1" applyFill="1" applyAlignment="1">
      <alignment horizontal="center" vertical="center"/>
    </xf>
    <xf numFmtId="0" fontId="28" fillId="0" borderId="17" xfId="0" applyFont="1" applyBorder="1" applyAlignment="1">
      <alignment horizontal="center" vertical="center"/>
    </xf>
    <xf numFmtId="0" fontId="1" fillId="0" borderId="17" xfId="12" applyFont="1" applyBorder="1" applyAlignment="1">
      <alignment horizontal="center" vertical="center"/>
    </xf>
    <xf numFmtId="0" fontId="0" fillId="0" borderId="17" xfId="12" applyFont="1" applyBorder="1" applyAlignment="1">
      <alignment horizontal="left" vertical="center" wrapText="1"/>
    </xf>
    <xf numFmtId="0" fontId="9" fillId="0" borderId="14" xfId="0" quotePrefix="1" applyFont="1" applyFill="1" applyBorder="1" applyAlignment="1">
      <alignment horizontal="left" vertical="center" wrapText="1" indent="1"/>
    </xf>
    <xf numFmtId="164" fontId="2" fillId="0" borderId="14" xfId="0" applyNumberFormat="1" applyFont="1" applyBorder="1" applyAlignment="1">
      <alignment horizontal="center" vertical="center" wrapText="1"/>
    </xf>
    <xf numFmtId="0" fontId="85" fillId="5" borderId="17" xfId="9" applyFont="1" applyFill="1" applyBorder="1" applyAlignment="1">
      <alignment horizontal="center" vertical="center" wrapText="1"/>
    </xf>
    <xf numFmtId="0" fontId="87" fillId="37" borderId="136" xfId="0" applyFont="1" applyFill="1" applyBorder="1" applyAlignment="1">
      <alignment horizontal="center" vertical="center" wrapText="1" readingOrder="1"/>
    </xf>
    <xf numFmtId="0" fontId="86" fillId="38" borderId="136" xfId="0" applyFont="1" applyFill="1" applyBorder="1" applyAlignment="1">
      <alignment horizontal="left" vertical="center" wrapText="1" readingOrder="1"/>
    </xf>
    <xf numFmtId="0" fontId="87" fillId="0" borderId="136" xfId="0" applyFont="1" applyFill="1" applyBorder="1" applyAlignment="1">
      <alignment horizontal="center" vertical="center" wrapText="1" readingOrder="1"/>
    </xf>
    <xf numFmtId="0" fontId="87" fillId="5" borderId="136" xfId="0" applyFont="1" applyFill="1" applyBorder="1" applyAlignment="1">
      <alignment horizontal="center" vertical="center" wrapText="1" readingOrder="1"/>
    </xf>
    <xf numFmtId="0" fontId="87" fillId="0" borderId="136" xfId="0" applyFont="1" applyBorder="1" applyAlignment="1">
      <alignment horizontal="center" vertical="center" wrapText="1" readingOrder="1"/>
    </xf>
    <xf numFmtId="0" fontId="88" fillId="0" borderId="136" xfId="0" applyFont="1" applyBorder="1" applyAlignment="1">
      <alignment horizontal="left" wrapText="1" readingOrder="1"/>
    </xf>
    <xf numFmtId="0" fontId="57" fillId="0" borderId="136" xfId="0" applyFont="1" applyBorder="1" applyAlignment="1">
      <alignment wrapText="1"/>
    </xf>
    <xf numFmtId="0" fontId="57" fillId="0" borderId="136" xfId="0" applyFont="1" applyBorder="1" applyAlignment="1">
      <alignment horizontal="center" vertical="center" wrapText="1"/>
    </xf>
    <xf numFmtId="0" fontId="57" fillId="0" borderId="136" xfId="0" applyFont="1" applyBorder="1" applyAlignment="1">
      <alignment horizontal="center" wrapText="1"/>
    </xf>
    <xf numFmtId="0" fontId="86" fillId="32" borderId="136" xfId="0" applyFont="1" applyFill="1" applyBorder="1" applyAlignment="1">
      <alignment horizontal="left" vertical="center" wrapText="1" readingOrder="1"/>
    </xf>
    <xf numFmtId="0" fontId="87" fillId="27" borderId="136" xfId="0" applyFont="1" applyFill="1" applyBorder="1" applyAlignment="1">
      <alignment horizontal="center" vertical="center" wrapText="1" readingOrder="1"/>
    </xf>
    <xf numFmtId="0" fontId="87" fillId="39" borderId="136" xfId="0" applyFont="1" applyFill="1" applyBorder="1" applyAlignment="1">
      <alignment horizontal="center" vertical="center" wrapText="1" readingOrder="1"/>
    </xf>
    <xf numFmtId="0" fontId="19" fillId="40" borderId="136" xfId="0" applyFont="1" applyFill="1" applyBorder="1" applyAlignment="1">
      <alignment horizontal="center"/>
    </xf>
    <xf numFmtId="0" fontId="87" fillId="41" borderId="136" xfId="0" applyFont="1" applyFill="1" applyBorder="1" applyAlignment="1">
      <alignment horizontal="center" vertical="center" wrapText="1" readingOrder="1"/>
    </xf>
    <xf numFmtId="0" fontId="87" fillId="42" borderId="136" xfId="0" applyFont="1" applyFill="1" applyBorder="1" applyAlignment="1">
      <alignment horizontal="center" vertical="center" wrapText="1" readingOrder="1"/>
    </xf>
    <xf numFmtId="1" fontId="19" fillId="43" borderId="136" xfId="0" applyNumberFormat="1" applyFont="1" applyFill="1" applyBorder="1" applyAlignment="1">
      <alignment horizontal="center"/>
    </xf>
    <xf numFmtId="0" fontId="87" fillId="7" borderId="136" xfId="0" applyFont="1" applyFill="1" applyBorder="1" applyAlignment="1">
      <alignment horizontal="center" vertical="center" wrapText="1" readingOrder="1"/>
    </xf>
    <xf numFmtId="0" fontId="87" fillId="42" borderId="0" xfId="0" applyFont="1" applyFill="1" applyBorder="1" applyAlignment="1">
      <alignment horizontal="center" vertical="center" wrapText="1" readingOrder="1"/>
    </xf>
    <xf numFmtId="16" fontId="19" fillId="43" borderId="0" xfId="0" applyNumberFormat="1" applyFont="1" applyFill="1" applyAlignment="1">
      <alignment horizontal="center"/>
    </xf>
    <xf numFmtId="0" fontId="87" fillId="39" borderId="137" xfId="0" applyFont="1" applyFill="1" applyBorder="1" applyAlignment="1">
      <alignment horizontal="center" vertical="center" wrapText="1" readingOrder="1"/>
    </xf>
    <xf numFmtId="0" fontId="19" fillId="40" borderId="0" xfId="0" applyFont="1" applyFill="1" applyAlignment="1">
      <alignment horizontal="center"/>
    </xf>
    <xf numFmtId="0" fontId="87" fillId="7" borderId="138" xfId="0" applyFont="1" applyFill="1" applyBorder="1" applyAlignment="1">
      <alignment horizontal="center" vertical="center" wrapText="1" readingOrder="1"/>
    </xf>
    <xf numFmtId="177" fontId="3" fillId="0" borderId="14" xfId="0" applyNumberFormat="1" applyFont="1" applyFill="1" applyBorder="1" applyAlignment="1">
      <alignment horizontal="center" vertical="center" wrapText="1"/>
    </xf>
    <xf numFmtId="0" fontId="0" fillId="0" borderId="0" xfId="0" applyBorder="1" applyAlignment="1">
      <alignment horizontal="center" vertical="center"/>
    </xf>
    <xf numFmtId="15" fontId="3" fillId="0" borderId="0" xfId="0" quotePrefix="1" applyNumberFormat="1" applyFont="1" applyFill="1" applyBorder="1" applyAlignment="1">
      <alignment horizontal="center" vertical="center" wrapText="1"/>
    </xf>
    <xf numFmtId="0" fontId="0" fillId="0" borderId="0" xfId="0" applyBorder="1" applyAlignment="1">
      <alignment horizontal="center" vertical="center" wrapText="1"/>
    </xf>
    <xf numFmtId="0" fontId="3" fillId="0" borderId="0" xfId="0" quotePrefix="1" applyFont="1" applyFill="1" applyBorder="1" applyAlignment="1">
      <alignment horizontal="left" vertical="center" wrapText="1" indent="1"/>
    </xf>
    <xf numFmtId="0" fontId="3" fillId="0" borderId="0" xfId="0" quotePrefix="1" applyFont="1" applyFill="1" applyBorder="1" applyAlignment="1">
      <alignment horizontal="center" vertical="center" wrapText="1"/>
    </xf>
    <xf numFmtId="0" fontId="3" fillId="0" borderId="0" xfId="0" quotePrefix="1" applyFont="1" applyFill="1" applyBorder="1" applyAlignment="1">
      <alignment horizontal="left" vertical="center" wrapText="1" indent="2"/>
    </xf>
    <xf numFmtId="0" fontId="3" fillId="0" borderId="17" xfId="0" quotePrefix="1" applyFont="1" applyFill="1" applyBorder="1" applyAlignment="1">
      <alignment horizontal="left" vertical="center" wrapText="1" indent="1"/>
    </xf>
    <xf numFmtId="0" fontId="3" fillId="12" borderId="17" xfId="0" quotePrefix="1" applyFont="1" applyFill="1" applyBorder="1" applyAlignment="1">
      <alignment horizontal="left" vertical="center" wrapText="1" indent="1"/>
    </xf>
    <xf numFmtId="0" fontId="3" fillId="12" borderId="17" xfId="0" applyFont="1" applyFill="1" applyBorder="1" applyAlignment="1">
      <alignment horizontal="left" vertical="center" wrapText="1" indent="1"/>
    </xf>
    <xf numFmtId="0" fontId="3" fillId="12" borderId="139" xfId="0" applyFont="1" applyFill="1" applyBorder="1" applyAlignment="1">
      <alignment horizontal="center" vertical="center" wrapText="1"/>
    </xf>
    <xf numFmtId="0" fontId="12" fillId="5" borderId="123" xfId="0" quotePrefix="1" applyFont="1" applyFill="1" applyBorder="1" applyAlignment="1">
      <alignment horizontal="center" vertical="center" wrapText="1"/>
    </xf>
    <xf numFmtId="0" fontId="12" fillId="5" borderId="124" xfId="0" quotePrefix="1" applyFont="1" applyFill="1" applyBorder="1" applyAlignment="1">
      <alignment horizontal="center" vertical="center" wrapText="1"/>
    </xf>
    <xf numFmtId="0" fontId="12" fillId="5" borderId="125" xfId="0" quotePrefix="1" applyFont="1" applyFill="1" applyBorder="1" applyAlignment="1">
      <alignment horizontal="center" vertical="center" wrapText="1"/>
    </xf>
    <xf numFmtId="15" fontId="3" fillId="0" borderId="3" xfId="0" applyNumberFormat="1" applyFont="1" applyBorder="1" applyAlignment="1">
      <alignment horizontal="left" vertical="center" wrapText="1" indent="1"/>
    </xf>
    <xf numFmtId="15" fontId="3" fillId="0" borderId="3" xfId="0" applyNumberFormat="1" applyFont="1" applyBorder="1" applyAlignment="1">
      <alignment horizontal="left" vertical="center" indent="1"/>
    </xf>
    <xf numFmtId="15" fontId="3" fillId="0" borderId="5" xfId="0" quotePrefix="1" applyNumberFormat="1" applyFont="1" applyBorder="1" applyAlignment="1">
      <alignment horizontal="left" vertical="center" wrapText="1" indent="1"/>
    </xf>
    <xf numFmtId="15" fontId="3" fillId="0" borderId="5" xfId="0" quotePrefix="1" applyNumberFormat="1" applyFont="1" applyBorder="1" applyAlignment="1">
      <alignment horizontal="left" vertical="center" indent="1"/>
    </xf>
    <xf numFmtId="15" fontId="3" fillId="0" borderId="11" xfId="0" applyNumberFormat="1" applyFont="1" applyBorder="1" applyAlignment="1">
      <alignment horizontal="left" vertical="center" wrapText="1" indent="1"/>
    </xf>
    <xf numFmtId="15" fontId="3" fillId="0" borderId="11" xfId="0" applyNumberFormat="1" applyFont="1" applyBorder="1" applyAlignment="1">
      <alignment horizontal="left" vertical="center" indent="1"/>
    </xf>
    <xf numFmtId="15" fontId="3" fillId="0" borderId="13" xfId="0" quotePrefix="1" applyNumberFormat="1" applyFont="1" applyBorder="1" applyAlignment="1">
      <alignment horizontal="left" vertical="center" indent="1"/>
    </xf>
    <xf numFmtId="15" fontId="3" fillId="0" borderId="124" xfId="0" applyNumberFormat="1" applyFont="1" applyBorder="1" applyAlignment="1">
      <alignment horizontal="left" vertical="center" wrapText="1" indent="1"/>
    </xf>
    <xf numFmtId="15" fontId="3" fillId="0" borderId="124" xfId="0" applyNumberFormat="1" applyFont="1" applyBorder="1" applyAlignment="1">
      <alignment horizontal="left" vertical="center" indent="1"/>
    </xf>
    <xf numFmtId="15" fontId="3" fillId="0" borderId="125" xfId="0" quotePrefix="1" applyNumberFormat="1" applyFont="1" applyBorder="1" applyAlignment="1">
      <alignment horizontal="left" vertical="center" indent="1"/>
    </xf>
    <xf numFmtId="166" fontId="2" fillId="0" borderId="14" xfId="0" applyNumberFormat="1" applyFont="1" applyBorder="1" applyAlignment="1">
      <alignment horizontal="center" vertical="center"/>
    </xf>
    <xf numFmtId="14" fontId="13" fillId="2" borderId="14" xfId="0" quotePrefix="1" applyNumberFormat="1" applyFont="1" applyFill="1" applyBorder="1" applyAlignment="1">
      <alignment horizontal="center" vertical="center" wrapText="1"/>
    </xf>
    <xf numFmtId="164" fontId="2" fillId="0" borderId="47" xfId="0" applyNumberFormat="1" applyFont="1" applyBorder="1" applyAlignment="1">
      <alignment horizontal="center" vertical="center"/>
    </xf>
    <xf numFmtId="169" fontId="2" fillId="0" borderId="47" xfId="0" applyNumberFormat="1" applyFont="1" applyBorder="1" applyAlignment="1">
      <alignment horizontal="center" vertical="center"/>
    </xf>
    <xf numFmtId="15" fontId="2" fillId="0" borderId="47" xfId="0" applyNumberFormat="1" applyFont="1" applyBorder="1" applyAlignment="1">
      <alignment vertical="center" wrapText="1" readingOrder="1"/>
    </xf>
    <xf numFmtId="15" fontId="2" fillId="0" borderId="47" xfId="0" applyNumberFormat="1" applyFont="1" applyBorder="1" applyAlignment="1">
      <alignment horizontal="center" vertical="center"/>
    </xf>
    <xf numFmtId="15" fontId="2" fillId="0" borderId="47" xfId="0" applyNumberFormat="1" applyFont="1" applyBorder="1" applyAlignment="1">
      <alignment horizontal="center" vertical="center" wrapText="1"/>
    </xf>
    <xf numFmtId="0" fontId="2" fillId="0" borderId="47" xfId="0" applyFont="1" applyBorder="1" applyAlignment="1">
      <alignment wrapText="1"/>
    </xf>
    <xf numFmtId="15" fontId="2" fillId="0" borderId="47" xfId="0" applyNumberFormat="1" applyFont="1" applyBorder="1" applyAlignment="1">
      <alignment vertical="center" wrapText="1"/>
    </xf>
    <xf numFmtId="15" fontId="56" fillId="22" borderId="14" xfId="0" quotePrefix="1" applyNumberFormat="1" applyFont="1" applyFill="1" applyBorder="1" applyAlignment="1">
      <alignment horizontal="center" vertical="center" wrapText="1"/>
    </xf>
    <xf numFmtId="15" fontId="56" fillId="10" borderId="14" xfId="0" quotePrefix="1" applyNumberFormat="1" applyFont="1" applyFill="1" applyBorder="1" applyAlignment="1">
      <alignment horizontal="center" vertical="center" wrapText="1"/>
    </xf>
    <xf numFmtId="0" fontId="22" fillId="14" borderId="141" xfId="0" applyFont="1" applyFill="1" applyBorder="1" applyAlignment="1">
      <alignment horizontal="center" vertical="center" wrapText="1"/>
    </xf>
    <xf numFmtId="0" fontId="22" fillId="14" borderId="142" xfId="0" applyFont="1" applyFill="1" applyBorder="1" applyAlignment="1">
      <alignment horizontal="center" vertical="center" wrapText="1"/>
    </xf>
    <xf numFmtId="0" fontId="10" fillId="14" borderId="142" xfId="0" applyFont="1" applyFill="1" applyBorder="1" applyAlignment="1">
      <alignment horizontal="center" vertical="center" wrapText="1"/>
    </xf>
    <xf numFmtId="0" fontId="22" fillId="14" borderId="143" xfId="0" applyFont="1" applyFill="1" applyBorder="1" applyAlignment="1">
      <alignment horizontal="center" vertical="center" wrapText="1"/>
    </xf>
    <xf numFmtId="0" fontId="17" fillId="13" borderId="128" xfId="0" applyFont="1" applyFill="1" applyBorder="1" applyAlignment="1">
      <alignment horizontal="left" vertical="center" wrapText="1"/>
    </xf>
    <xf numFmtId="0" fontId="2" fillId="13" borderId="128" xfId="0" applyFont="1" applyFill="1" applyBorder="1" applyAlignment="1">
      <alignment horizontal="center" vertical="center" wrapText="1"/>
    </xf>
    <xf numFmtId="168" fontId="9" fillId="13" borderId="128" xfId="0" applyNumberFormat="1" applyFont="1" applyFill="1" applyBorder="1" applyAlignment="1">
      <alignment horizontal="center" vertical="center" wrapText="1"/>
    </xf>
    <xf numFmtId="168" fontId="2" fillId="13" borderId="128" xfId="0" applyNumberFormat="1" applyFont="1" applyFill="1" applyBorder="1" applyAlignment="1">
      <alignment horizontal="center" vertical="center" wrapText="1"/>
    </xf>
    <xf numFmtId="0" fontId="0" fillId="2" borderId="90" xfId="0" applyFill="1" applyBorder="1" applyAlignment="1">
      <alignment horizontal="center" vertical="center" wrapText="1"/>
    </xf>
    <xf numFmtId="0" fontId="0" fillId="2" borderId="0" xfId="0" applyFill="1" applyBorder="1"/>
    <xf numFmtId="0" fontId="23" fillId="2" borderId="0" xfId="8" applyFont="1" applyFill="1" applyBorder="1" applyAlignment="1">
      <alignment horizontal="center" vertical="center"/>
    </xf>
    <xf numFmtId="0" fontId="91" fillId="2" borderId="0" xfId="0" applyFont="1" applyFill="1" applyBorder="1" applyAlignment="1">
      <alignment vertical="center"/>
    </xf>
    <xf numFmtId="0" fontId="1" fillId="2" borderId="0" xfId="8" applyFill="1" applyBorder="1"/>
    <xf numFmtId="9" fontId="50" fillId="45" borderId="78" xfId="15" applyFont="1" applyFill="1" applyBorder="1" applyAlignment="1" applyProtection="1">
      <alignment horizontal="center" vertical="center"/>
    </xf>
    <xf numFmtId="9" fontId="50" fillId="10" borderId="78" xfId="15" applyFont="1" applyFill="1" applyBorder="1" applyAlignment="1" applyProtection="1">
      <alignment horizontal="center" vertical="center"/>
    </xf>
    <xf numFmtId="166" fontId="8" fillId="5" borderId="144" xfId="0" applyNumberFormat="1" applyFont="1" applyFill="1" applyBorder="1" applyAlignment="1">
      <alignment horizontal="center" vertical="center" wrapText="1"/>
    </xf>
    <xf numFmtId="0" fontId="8" fillId="5" borderId="145" xfId="0" applyFont="1" applyFill="1" applyBorder="1" applyAlignment="1">
      <alignment horizontal="center" vertical="center" wrapText="1"/>
    </xf>
    <xf numFmtId="0" fontId="8" fillId="5" borderId="146" xfId="0" applyFont="1" applyFill="1" applyBorder="1" applyAlignment="1">
      <alignment horizontal="center" vertical="center" wrapText="1"/>
    </xf>
    <xf numFmtId="166" fontId="6" fillId="12" borderId="147" xfId="0" applyNumberFormat="1" applyFont="1" applyFill="1" applyBorder="1" applyAlignment="1">
      <alignment horizontal="center" vertical="center" textRotation="90" wrapText="1"/>
    </xf>
    <xf numFmtId="0" fontId="2" fillId="16" borderId="148" xfId="0" quotePrefix="1" applyFont="1" applyFill="1" applyBorder="1" applyAlignment="1">
      <alignment horizontal="left" vertical="center" wrapText="1"/>
    </xf>
    <xf numFmtId="0" fontId="17" fillId="25" borderId="3" xfId="0" quotePrefix="1" applyFont="1" applyFill="1" applyBorder="1" applyAlignment="1">
      <alignment horizontal="left" vertical="center" wrapText="1"/>
    </xf>
    <xf numFmtId="167" fontId="3" fillId="12" borderId="149" xfId="0" quotePrefix="1" applyNumberFormat="1" applyFont="1" applyFill="1" applyBorder="1" applyAlignment="1">
      <alignment horizontal="left" vertical="center" wrapText="1" readingOrder="1"/>
    </xf>
    <xf numFmtId="0" fontId="2" fillId="46" borderId="148" xfId="0" quotePrefix="1" applyFont="1" applyFill="1" applyBorder="1" applyAlignment="1">
      <alignment horizontal="left" vertical="center" wrapText="1"/>
    </xf>
    <xf numFmtId="0" fontId="9" fillId="2" borderId="3" xfId="0" quotePrefix="1" applyFont="1" applyFill="1" applyBorder="1" applyAlignment="1">
      <alignment horizontal="left" vertical="center" wrapText="1"/>
    </xf>
    <xf numFmtId="0" fontId="96" fillId="10" borderId="3" xfId="0" applyFont="1" applyFill="1" applyBorder="1" applyAlignment="1">
      <alignment horizontal="center" vertical="center" wrapText="1"/>
    </xf>
    <xf numFmtId="168" fontId="97" fillId="2" borderId="17" xfId="7" applyNumberFormat="1" applyFont="1" applyFill="1" applyBorder="1" applyAlignment="1">
      <alignment horizontal="center" vertical="center"/>
    </xf>
    <xf numFmtId="0" fontId="9" fillId="2" borderId="17" xfId="7" applyFont="1" applyFill="1" applyBorder="1" applyAlignment="1">
      <alignment horizontal="center" vertical="center"/>
    </xf>
    <xf numFmtId="164" fontId="97" fillId="2" borderId="17" xfId="7" applyNumberFormat="1" applyFont="1" applyFill="1" applyBorder="1" applyAlignment="1">
      <alignment horizontal="center" vertical="center"/>
    </xf>
    <xf numFmtId="14" fontId="97" fillId="2" borderId="17" xfId="7" applyNumberFormat="1" applyFont="1" applyFill="1" applyBorder="1" applyAlignment="1">
      <alignment horizontal="center" vertical="center"/>
    </xf>
    <xf numFmtId="0" fontId="97" fillId="2" borderId="17" xfId="7" applyFont="1" applyFill="1" applyBorder="1" applyAlignment="1">
      <alignment horizontal="center" vertical="center"/>
    </xf>
    <xf numFmtId="168" fontId="97" fillId="2" borderId="24" xfId="7" applyNumberFormat="1" applyFont="1" applyFill="1" applyBorder="1" applyAlignment="1">
      <alignment horizontal="center" vertical="center"/>
    </xf>
    <xf numFmtId="0" fontId="9" fillId="2" borderId="24" xfId="7" applyFont="1" applyFill="1" applyBorder="1" applyAlignment="1">
      <alignment horizontal="center" vertical="center"/>
    </xf>
    <xf numFmtId="164" fontId="97" fillId="2" borderId="24" xfId="7" applyNumberFormat="1" applyFont="1" applyFill="1" applyBorder="1" applyAlignment="1">
      <alignment horizontal="center" vertical="center"/>
    </xf>
    <xf numFmtId="0" fontId="97" fillId="2" borderId="24" xfId="7" applyFont="1" applyFill="1" applyBorder="1" applyAlignment="1">
      <alignment horizontal="center" vertical="center"/>
    </xf>
    <xf numFmtId="0" fontId="97" fillId="2" borderId="28" xfId="7" applyFont="1" applyFill="1" applyBorder="1" applyAlignment="1">
      <alignment horizontal="center" vertical="center"/>
    </xf>
    <xf numFmtId="0" fontId="97" fillId="2" borderId="25" xfId="7" applyFont="1" applyFill="1" applyBorder="1" applyAlignment="1">
      <alignment horizontal="center" vertical="center"/>
    </xf>
    <xf numFmtId="0" fontId="1" fillId="0" borderId="17" xfId="12" applyFont="1" applyBorder="1" applyAlignment="1">
      <alignment horizontal="center" vertical="center" wrapText="1"/>
    </xf>
    <xf numFmtId="164" fontId="1" fillId="0" borderId="17" xfId="12" applyNumberFormat="1" applyFont="1" applyBorder="1" applyAlignment="1">
      <alignment horizontal="center" vertical="center" wrapText="1"/>
    </xf>
    <xf numFmtId="0" fontId="1" fillId="0" borderId="17" xfId="12" applyFont="1" applyBorder="1" applyAlignment="1">
      <alignment horizontal="left" vertical="center" wrapText="1"/>
    </xf>
    <xf numFmtId="0" fontId="0" fillId="0" borderId="17" xfId="12" quotePrefix="1" applyFont="1" applyBorder="1" applyAlignment="1">
      <alignment horizontal="left" vertical="center" wrapText="1"/>
    </xf>
    <xf numFmtId="0" fontId="0" fillId="0" borderId="17" xfId="0" applyFont="1" applyBorder="1" applyAlignment="1">
      <alignment horizontal="center" vertical="center" wrapText="1"/>
    </xf>
    <xf numFmtId="0" fontId="99" fillId="0" borderId="47" xfId="8" applyFont="1" applyBorder="1" applyAlignment="1">
      <alignment horizontal="center" vertical="center" wrapText="1"/>
    </xf>
    <xf numFmtId="0" fontId="3" fillId="0" borderId="14" xfId="0" quotePrefix="1" applyFont="1" applyFill="1" applyBorder="1" applyAlignment="1">
      <alignment horizontal="left" vertical="center" wrapText="1"/>
    </xf>
    <xf numFmtId="9" fontId="48" fillId="16" borderId="78" xfId="15" applyFont="1" applyFill="1" applyBorder="1" applyAlignment="1" applyProtection="1">
      <alignment horizontal="center" vertical="center"/>
    </xf>
    <xf numFmtId="164" fontId="0" fillId="0" borderId="17" xfId="12" applyNumberFormat="1" applyFont="1" applyBorder="1" applyAlignment="1">
      <alignment horizontal="center" vertical="center" wrapText="1"/>
    </xf>
    <xf numFmtId="177" fontId="3" fillId="0" borderId="14" xfId="0" applyNumberFormat="1" applyFont="1" applyFill="1" applyBorder="1" applyAlignment="1">
      <alignment horizontal="left" vertical="center" wrapText="1"/>
    </xf>
    <xf numFmtId="15" fontId="96" fillId="10" borderId="47" xfId="0" applyNumberFormat="1" applyFont="1" applyFill="1" applyBorder="1" applyAlignment="1">
      <alignment horizontal="center" vertical="center" wrapText="1"/>
    </xf>
    <xf numFmtId="15" fontId="8" fillId="10" borderId="47" xfId="0" applyNumberFormat="1" applyFont="1" applyFill="1" applyBorder="1" applyAlignment="1">
      <alignment horizontal="center" vertical="center" wrapText="1"/>
    </xf>
    <xf numFmtId="166" fontId="0" fillId="2" borderId="5" xfId="0" quotePrefix="1" applyNumberFormat="1" applyFont="1" applyFill="1" applyBorder="1" applyAlignment="1">
      <alignment horizontal="left" vertical="center" wrapText="1" indent="1"/>
    </xf>
    <xf numFmtId="0" fontId="28" fillId="0" borderId="151" xfId="0" applyFont="1" applyBorder="1" applyAlignment="1">
      <alignment horizontal="center" vertical="center" wrapText="1"/>
    </xf>
    <xf numFmtId="11" fontId="63" fillId="0" borderId="152" xfId="0" quotePrefix="1" applyNumberFormat="1" applyFont="1" applyBorder="1" applyAlignment="1">
      <alignment vertical="center" wrapText="1"/>
    </xf>
    <xf numFmtId="0" fontId="28" fillId="0" borderId="153" xfId="0" applyFont="1" applyBorder="1" applyAlignment="1">
      <alignment horizontal="center" vertical="center"/>
    </xf>
    <xf numFmtId="0" fontId="3" fillId="0" borderId="50" xfId="12" applyFont="1" applyBorder="1" applyAlignment="1">
      <alignment horizontal="left" vertical="center" wrapText="1" indent="1"/>
    </xf>
    <xf numFmtId="0" fontId="31" fillId="10" borderId="150" xfId="0" applyFont="1" applyFill="1" applyBorder="1" applyAlignment="1">
      <alignment horizontal="center" vertical="center"/>
    </xf>
    <xf numFmtId="0" fontId="13" fillId="0" borderId="14" xfId="0" quotePrefix="1" applyFont="1" applyBorder="1" applyAlignment="1">
      <alignment horizontal="left" vertical="center" wrapText="1"/>
    </xf>
    <xf numFmtId="0" fontId="9" fillId="30" borderId="17" xfId="7" applyFont="1" applyFill="1" applyBorder="1" applyAlignment="1">
      <alignment horizontal="center" vertical="center"/>
    </xf>
    <xf numFmtId="0" fontId="9" fillId="47" borderId="17" xfId="7" applyFont="1" applyFill="1" applyBorder="1" applyAlignment="1">
      <alignment horizontal="center" vertical="center"/>
    </xf>
    <xf numFmtId="11" fontId="63" fillId="0" borderId="157" xfId="0" applyNumberFormat="1" applyFont="1" applyBorder="1" applyAlignment="1">
      <alignment vertical="center" wrapText="1"/>
    </xf>
    <xf numFmtId="0" fontId="28" fillId="0" borderId="157" xfId="0" applyFont="1" applyBorder="1" applyAlignment="1">
      <alignment horizontal="center" vertical="center"/>
    </xf>
    <xf numFmtId="0" fontId="28" fillId="0" borderId="159" xfId="0" applyFont="1" applyBorder="1" applyAlignment="1">
      <alignment horizontal="center" vertical="center" wrapText="1"/>
    </xf>
    <xf numFmtId="11" fontId="63" fillId="0" borderId="160" xfId="0" quotePrefix="1" applyNumberFormat="1" applyFont="1" applyBorder="1" applyAlignment="1">
      <alignment vertical="center" wrapText="1"/>
    </xf>
    <xf numFmtId="0" fontId="28" fillId="0" borderId="160" xfId="0" applyFont="1" applyBorder="1" applyAlignment="1">
      <alignment horizontal="center" vertical="center"/>
    </xf>
    <xf numFmtId="0" fontId="14" fillId="0" borderId="161" xfId="12" quotePrefix="1" applyBorder="1" applyAlignment="1">
      <alignment horizontal="left" vertical="center" wrapText="1" indent="1"/>
    </xf>
    <xf numFmtId="0" fontId="14" fillId="0" borderId="52" xfId="0" quotePrefix="1" applyFont="1" applyBorder="1" applyAlignment="1">
      <alignment horizontal="left" vertical="center" wrapText="1"/>
    </xf>
    <xf numFmtId="11" fontId="63" fillId="0" borderId="161" xfId="0" applyNumberFormat="1" applyFont="1" applyBorder="1" applyAlignment="1">
      <alignment vertical="center" wrapText="1"/>
    </xf>
    <xf numFmtId="0" fontId="28" fillId="0" borderId="162" xfId="0" applyFont="1" applyBorder="1" applyAlignment="1">
      <alignment horizontal="center" vertical="center" wrapText="1"/>
    </xf>
    <xf numFmtId="11" fontId="63" fillId="0" borderId="163" xfId="0" applyNumberFormat="1" applyFont="1" applyBorder="1" applyAlignment="1">
      <alignment vertical="center" wrapText="1"/>
    </xf>
    <xf numFmtId="0" fontId="28" fillId="0" borderId="163" xfId="0" applyFont="1" applyBorder="1" applyAlignment="1">
      <alignment horizontal="center" vertical="center"/>
    </xf>
    <xf numFmtId="0" fontId="14" fillId="0" borderId="164" xfId="12" quotePrefix="1" applyBorder="1" applyAlignment="1">
      <alignment horizontal="left" vertical="center" wrapText="1" indent="1"/>
    </xf>
    <xf numFmtId="0" fontId="28" fillId="0" borderId="165" xfId="0" applyFont="1" applyBorder="1" applyAlignment="1">
      <alignment horizontal="center" vertical="center" wrapText="1"/>
    </xf>
    <xf numFmtId="0" fontId="14" fillId="0" borderId="166" xfId="12" quotePrefix="1" applyBorder="1" applyAlignment="1">
      <alignment horizontal="left" vertical="center" wrapText="1" indent="1"/>
    </xf>
    <xf numFmtId="0" fontId="28" fillId="0" borderId="167" xfId="0" applyFont="1" applyBorder="1" applyAlignment="1">
      <alignment horizontal="center" vertical="center" wrapText="1"/>
    </xf>
    <xf numFmtId="0" fontId="15" fillId="5" borderId="17" xfId="7" applyFont="1" applyFill="1" applyBorder="1" applyAlignment="1">
      <alignment horizontal="center" vertical="center" wrapText="1"/>
    </xf>
    <xf numFmtId="0" fontId="15" fillId="5" borderId="17" xfId="7" applyFont="1" applyFill="1" applyBorder="1" applyAlignment="1">
      <alignment horizontal="center" vertical="center"/>
    </xf>
    <xf numFmtId="0" fontId="15" fillId="6" borderId="17" xfId="7" applyFont="1" applyFill="1" applyBorder="1" applyAlignment="1">
      <alignment horizontal="center" vertical="center" wrapText="1"/>
    </xf>
    <xf numFmtId="0" fontId="15" fillId="6" borderId="17" xfId="7" applyFont="1" applyFill="1" applyBorder="1" applyAlignment="1">
      <alignment horizontal="center" vertical="center"/>
    </xf>
    <xf numFmtId="0" fontId="15" fillId="11" borderId="17" xfId="7" applyFont="1" applyFill="1" applyBorder="1" applyAlignment="1">
      <alignment horizontal="center" vertical="center" wrapText="1"/>
    </xf>
    <xf numFmtId="0" fontId="68" fillId="2" borderId="17" xfId="7" applyFont="1" applyFill="1" applyBorder="1" applyAlignment="1">
      <alignment horizontal="center" vertical="center"/>
    </xf>
    <xf numFmtId="0" fontId="16" fillId="2" borderId="17" xfId="7" applyFont="1" applyFill="1" applyBorder="1" applyAlignment="1">
      <alignment horizontal="center" vertical="center"/>
    </xf>
    <xf numFmtId="0" fontId="102" fillId="0" borderId="17" xfId="0" applyFont="1" applyBorder="1" applyAlignment="1">
      <alignment vertical="center" wrapText="1"/>
    </xf>
    <xf numFmtId="0" fontId="15" fillId="5" borderId="26" xfId="7" applyFont="1" applyFill="1" applyBorder="1" applyAlignment="1">
      <alignment horizontal="center" vertical="center" wrapText="1"/>
    </xf>
    <xf numFmtId="0" fontId="15" fillId="11" borderId="28" xfId="7" applyFont="1" applyFill="1" applyBorder="1" applyAlignment="1">
      <alignment horizontal="center" vertical="center" wrapText="1"/>
    </xf>
    <xf numFmtId="14" fontId="97" fillId="2" borderId="28" xfId="7" applyNumberFormat="1" applyFont="1" applyFill="1" applyBorder="1" applyAlignment="1">
      <alignment horizontal="center" vertical="center"/>
    </xf>
    <xf numFmtId="0" fontId="18" fillId="2" borderId="24" xfId="0" applyFont="1" applyFill="1" applyBorder="1" applyAlignment="1">
      <alignment horizontal="center" vertical="center"/>
    </xf>
    <xf numFmtId="15" fontId="3" fillId="0" borderId="169" xfId="0" applyNumberFormat="1" applyFont="1" applyBorder="1" applyAlignment="1">
      <alignment horizontal="left" vertical="center" wrapText="1" indent="1"/>
    </xf>
    <xf numFmtId="15" fontId="3" fillId="0" borderId="169" xfId="0" applyNumberFormat="1" applyFont="1" applyBorder="1" applyAlignment="1">
      <alignment horizontal="left" vertical="center" indent="1"/>
    </xf>
    <xf numFmtId="15" fontId="3" fillId="0" borderId="170" xfId="0" quotePrefix="1" applyNumberFormat="1" applyFont="1" applyBorder="1" applyAlignment="1">
      <alignment horizontal="left" vertical="center" indent="1"/>
    </xf>
    <xf numFmtId="14" fontId="3" fillId="0" borderId="29" xfId="0" applyNumberFormat="1" applyFont="1" applyBorder="1" applyAlignment="1" applyProtection="1">
      <alignment horizontal="center" vertical="center" wrapText="1"/>
      <protection locked="0"/>
    </xf>
    <xf numFmtId="0" fontId="0" fillId="0" borderId="171" xfId="0" applyBorder="1" applyAlignment="1">
      <alignment horizontal="center" vertical="center" wrapText="1"/>
    </xf>
    <xf numFmtId="0" fontId="57" fillId="0" borderId="104" xfId="0" applyFont="1" applyBorder="1" applyAlignment="1">
      <alignment horizontal="center" vertical="center"/>
    </xf>
    <xf numFmtId="0" fontId="57" fillId="0" borderId="104" xfId="0" applyFont="1" applyFill="1" applyBorder="1" applyAlignment="1">
      <alignment horizontal="center" vertical="center"/>
    </xf>
    <xf numFmtId="0" fontId="8" fillId="48" borderId="172" xfId="0" applyFont="1" applyFill="1" applyBorder="1" applyAlignment="1">
      <alignment horizontal="center" vertical="center" wrapText="1"/>
    </xf>
    <xf numFmtId="0" fontId="3" fillId="30" borderId="29" xfId="0" applyNumberFormat="1" applyFont="1" applyFill="1" applyBorder="1" applyAlignment="1" applyProtection="1">
      <alignment horizontal="center" vertical="center" wrapText="1"/>
      <protection locked="0"/>
    </xf>
    <xf numFmtId="0" fontId="9" fillId="49" borderId="17" xfId="7" applyFont="1" applyFill="1" applyBorder="1" applyAlignment="1">
      <alignment horizontal="center" vertical="center"/>
    </xf>
    <xf numFmtId="10" fontId="59" fillId="9" borderId="87" xfId="8" applyNumberFormat="1" applyFont="1" applyFill="1" applyBorder="1" applyAlignment="1">
      <alignment horizontal="center" vertical="center" wrapText="1"/>
    </xf>
    <xf numFmtId="0" fontId="19" fillId="5" borderId="47" xfId="8" applyFont="1" applyFill="1" applyBorder="1" applyAlignment="1">
      <alignment horizontal="center" vertical="center" wrapText="1"/>
    </xf>
    <xf numFmtId="0" fontId="19" fillId="5" borderId="118" xfId="8" applyFont="1" applyFill="1" applyBorder="1" applyAlignment="1">
      <alignment horizontal="center" vertical="center" wrapText="1"/>
    </xf>
    <xf numFmtId="0" fontId="19" fillId="5" borderId="119" xfId="8" applyFont="1" applyFill="1" applyBorder="1" applyAlignment="1">
      <alignment horizontal="center" vertical="center" wrapText="1"/>
    </xf>
    <xf numFmtId="164" fontId="57" fillId="2" borderId="17" xfId="7" applyNumberFormat="1" applyFont="1" applyFill="1" applyBorder="1" applyAlignment="1">
      <alignment horizontal="center" vertical="center"/>
    </xf>
    <xf numFmtId="0" fontId="0" fillId="0" borderId="0" xfId="9" applyFont="1" applyAlignment="1">
      <alignment horizontal="center" vertical="center" wrapText="1"/>
    </xf>
    <xf numFmtId="0" fontId="88" fillId="0" borderId="0" xfId="0" applyFont="1"/>
    <xf numFmtId="0" fontId="0" fillId="0" borderId="17" xfId="12" applyFont="1" applyBorder="1" applyAlignment="1">
      <alignment horizontal="center" vertical="center" wrapText="1"/>
    </xf>
    <xf numFmtId="0" fontId="28" fillId="0" borderId="173" xfId="0" applyFont="1" applyBorder="1" applyAlignment="1">
      <alignment horizontal="center" vertical="center"/>
    </xf>
    <xf numFmtId="0" fontId="31" fillId="10" borderId="177" xfId="0" applyFont="1" applyFill="1" applyBorder="1" applyAlignment="1">
      <alignment horizontal="center" vertical="center"/>
    </xf>
    <xf numFmtId="0" fontId="31" fillId="10" borderId="178" xfId="0" applyFont="1" applyFill="1" applyBorder="1" applyAlignment="1">
      <alignment horizontal="center" vertical="center"/>
    </xf>
    <xf numFmtId="0" fontId="31" fillId="10" borderId="179" xfId="0" applyFont="1" applyFill="1" applyBorder="1" applyAlignment="1">
      <alignment horizontal="center" vertical="center"/>
    </xf>
    <xf numFmtId="14" fontId="14" fillId="0" borderId="180" xfId="0" applyNumberFormat="1" applyFont="1" applyBorder="1" applyAlignment="1">
      <alignment horizontal="center" vertical="center" wrapText="1"/>
    </xf>
    <xf numFmtId="0" fontId="14" fillId="0" borderId="181" xfId="12" quotePrefix="1" applyBorder="1" applyAlignment="1">
      <alignment horizontal="left" vertical="center" wrapText="1" indent="1"/>
    </xf>
    <xf numFmtId="11" fontId="63" fillId="0" borderId="181" xfId="0" quotePrefix="1" applyNumberFormat="1" applyFont="1" applyBorder="1" applyAlignment="1">
      <alignment vertical="center" wrapText="1"/>
    </xf>
    <xf numFmtId="11" fontId="63" fillId="0" borderId="182" xfId="0" quotePrefix="1" applyNumberFormat="1" applyFont="1" applyBorder="1" applyAlignment="1">
      <alignment vertical="center" wrapText="1"/>
    </xf>
    <xf numFmtId="11" fontId="63" fillId="0" borderId="184" xfId="0" quotePrefix="1" applyNumberFormat="1" applyFont="1" applyBorder="1" applyAlignment="1">
      <alignment vertical="center" wrapText="1"/>
    </xf>
    <xf numFmtId="0" fontId="3" fillId="0" borderId="185" xfId="12" applyFont="1" applyBorder="1" applyAlignment="1">
      <alignment horizontal="left" vertical="center" wrapText="1" indent="1"/>
    </xf>
    <xf numFmtId="0" fontId="1" fillId="0" borderId="17" xfId="12" applyFont="1" applyBorder="1" applyAlignment="1">
      <alignment horizontal="center" vertical="center" wrapText="1"/>
    </xf>
    <xf numFmtId="164" fontId="1" fillId="0" borderId="17" xfId="12" applyNumberFormat="1" applyFont="1" applyBorder="1" applyAlignment="1">
      <alignment horizontal="center" vertical="center" wrapText="1"/>
    </xf>
    <xf numFmtId="0" fontId="1" fillId="0" borderId="17" xfId="12" applyFont="1" applyBorder="1" applyAlignment="1">
      <alignment horizontal="left" vertical="center" wrapText="1"/>
    </xf>
    <xf numFmtId="0" fontId="0" fillId="0" borderId="17" xfId="0" applyFont="1" applyBorder="1" applyAlignment="1">
      <alignment horizontal="center" vertical="center" wrapText="1"/>
    </xf>
    <xf numFmtId="0" fontId="0" fillId="0" borderId="17" xfId="12" applyFont="1" applyBorder="1" applyAlignment="1">
      <alignment horizontal="left" vertical="center" wrapText="1"/>
    </xf>
    <xf numFmtId="0" fontId="1" fillId="0" borderId="17" xfId="12" applyFont="1" applyBorder="1" applyAlignment="1">
      <alignment vertical="center" wrapText="1"/>
    </xf>
    <xf numFmtId="0" fontId="1" fillId="2" borderId="17" xfId="9" applyFill="1" applyBorder="1" applyAlignment="1">
      <alignment horizontal="left" vertical="center" wrapText="1"/>
    </xf>
    <xf numFmtId="0" fontId="1" fillId="0" borderId="17" xfId="9" applyBorder="1" applyAlignment="1">
      <alignment horizontal="left" vertical="top" wrapText="1"/>
    </xf>
    <xf numFmtId="14" fontId="14" fillId="0" borderId="186" xfId="0" applyNumberFormat="1" applyFont="1" applyBorder="1" applyAlignment="1">
      <alignment horizontal="center" vertical="center" wrapText="1"/>
    </xf>
    <xf numFmtId="11" fontId="63" fillId="0" borderId="187" xfId="0" quotePrefix="1" applyNumberFormat="1" applyFont="1" applyBorder="1" applyAlignment="1">
      <alignment vertical="center" wrapText="1"/>
    </xf>
    <xf numFmtId="0" fontId="28" fillId="0" borderId="188" xfId="0" applyFont="1" applyBorder="1" applyAlignment="1">
      <alignment horizontal="center" vertical="center"/>
    </xf>
    <xf numFmtId="0" fontId="14" fillId="0" borderId="189" xfId="12" quotePrefix="1" applyBorder="1" applyAlignment="1">
      <alignment horizontal="left" vertical="center" wrapText="1" indent="1"/>
    </xf>
    <xf numFmtId="14" fontId="14" fillId="0" borderId="183" xfId="0" applyNumberFormat="1" applyFont="1" applyBorder="1" applyAlignment="1">
      <alignment horizontal="center" vertical="center" wrapText="1"/>
    </xf>
    <xf numFmtId="0" fontId="28" fillId="0" borderId="190" xfId="0" applyFont="1" applyBorder="1" applyAlignment="1">
      <alignment horizontal="center" vertical="center"/>
    </xf>
    <xf numFmtId="9" fontId="105" fillId="16" borderId="194" xfId="0" applyNumberFormat="1" applyFont="1" applyFill="1" applyBorder="1" applyAlignment="1">
      <alignment horizontal="center" wrapText="1" readingOrder="1"/>
    </xf>
    <xf numFmtId="10" fontId="106" fillId="2" borderId="17" xfId="8" applyNumberFormat="1" applyFont="1" applyFill="1" applyBorder="1" applyAlignment="1">
      <alignment horizontal="center" vertical="center" wrapText="1"/>
    </xf>
    <xf numFmtId="0" fontId="1" fillId="0" borderId="17" xfId="12" applyFont="1" applyBorder="1" applyAlignment="1">
      <alignment horizontal="center" vertical="center" wrapText="1"/>
    </xf>
    <xf numFmtId="164" fontId="1" fillId="0" borderId="17" xfId="12" applyNumberFormat="1" applyFont="1" applyBorder="1" applyAlignment="1">
      <alignment horizontal="center" vertical="center" wrapText="1"/>
    </xf>
    <xf numFmtId="0" fontId="0" fillId="0" borderId="17" xfId="0" applyFont="1" applyBorder="1" applyAlignment="1">
      <alignment horizontal="center" vertical="center" wrapText="1"/>
    </xf>
    <xf numFmtId="0" fontId="1" fillId="2" borderId="17" xfId="9" applyFill="1" applyBorder="1" applyAlignment="1">
      <alignment horizontal="left" vertical="center" wrapText="1"/>
    </xf>
    <xf numFmtId="0" fontId="1" fillId="0" borderId="17" xfId="9" applyBorder="1" applyAlignment="1">
      <alignment horizontal="left" vertical="center" wrapText="1"/>
    </xf>
    <xf numFmtId="0" fontId="0" fillId="0" borderId="17" xfId="9" applyFont="1" applyBorder="1" applyAlignment="1">
      <alignment horizontal="left" vertical="top" wrapText="1"/>
    </xf>
    <xf numFmtId="0" fontId="0" fillId="2" borderId="17" xfId="9" applyFont="1" applyFill="1" applyBorder="1" applyAlignment="1">
      <alignment horizontal="left" vertical="center" wrapText="1"/>
    </xf>
    <xf numFmtId="0" fontId="0" fillId="0" borderId="17" xfId="9" applyFont="1" applyBorder="1" applyAlignment="1">
      <alignment horizontal="left" vertical="center" wrapText="1"/>
    </xf>
    <xf numFmtId="164" fontId="1" fillId="0" borderId="17" xfId="12" applyNumberFormat="1" applyFont="1" applyBorder="1" applyAlignment="1">
      <alignment horizontal="center" vertical="center" wrapText="1"/>
    </xf>
    <xf numFmtId="0" fontId="1" fillId="0" borderId="17" xfId="12" applyFont="1" applyBorder="1" applyAlignment="1">
      <alignment horizontal="left" vertical="center" wrapText="1"/>
    </xf>
    <xf numFmtId="0" fontId="0" fillId="0" borderId="17" xfId="0" applyFont="1" applyBorder="1" applyAlignment="1">
      <alignment horizontal="center" vertical="center" wrapText="1"/>
    </xf>
    <xf numFmtId="0" fontId="1" fillId="0" borderId="17" xfId="12" applyFont="1" applyBorder="1" applyAlignment="1">
      <alignment vertical="center" wrapText="1"/>
    </xf>
    <xf numFmtId="0" fontId="88" fillId="0" borderId="0" xfId="0" applyFont="1" applyAlignment="1">
      <alignment wrapText="1"/>
    </xf>
    <xf numFmtId="0" fontId="1" fillId="0" borderId="17" xfId="12" applyFont="1" applyBorder="1" applyAlignment="1">
      <alignment horizontal="center" vertical="center" wrapText="1"/>
    </xf>
    <xf numFmtId="164" fontId="1" fillId="0" borderId="17" xfId="12" applyNumberFormat="1" applyFont="1" applyBorder="1" applyAlignment="1">
      <alignment horizontal="center" vertical="center" wrapText="1"/>
    </xf>
    <xf numFmtId="0" fontId="0" fillId="0" borderId="17" xfId="0" applyFont="1" applyBorder="1" applyAlignment="1">
      <alignment horizontal="center" vertical="center" wrapText="1"/>
    </xf>
    <xf numFmtId="0" fontId="0" fillId="0" borderId="17" xfId="9" applyFont="1" applyBorder="1" applyAlignment="1">
      <alignment horizontal="left" vertical="top" wrapText="1"/>
    </xf>
    <xf numFmtId="0" fontId="0" fillId="2" borderId="17" xfId="9" applyFont="1" applyFill="1" applyBorder="1" applyAlignment="1">
      <alignment horizontal="left" vertical="center" wrapText="1"/>
    </xf>
    <xf numFmtId="0" fontId="0" fillId="0" borderId="17" xfId="9" applyFont="1" applyBorder="1" applyAlignment="1">
      <alignment horizontal="left" vertical="center" wrapText="1"/>
    </xf>
    <xf numFmtId="0" fontId="0" fillId="2" borderId="17" xfId="9" applyFont="1" applyFill="1" applyBorder="1" applyAlignment="1">
      <alignment horizontal="left" vertical="top" wrapText="1"/>
    </xf>
    <xf numFmtId="0" fontId="0" fillId="0" borderId="17" xfId="9" applyFont="1" applyBorder="1" applyAlignment="1">
      <alignment horizontal="center" vertical="center" wrapText="1"/>
    </xf>
    <xf numFmtId="0" fontId="0" fillId="2" borderId="17" xfId="9" applyFont="1" applyFill="1" applyBorder="1" applyAlignment="1">
      <alignment horizontal="left" wrapText="1"/>
    </xf>
    <xf numFmtId="1" fontId="3" fillId="0" borderId="0" xfId="0" applyNumberFormat="1" applyFont="1" applyFill="1" applyBorder="1" applyAlignment="1">
      <alignment horizontal="center" vertical="center"/>
    </xf>
    <xf numFmtId="165" fontId="3" fillId="0" borderId="0" xfId="3" applyNumberFormat="1" applyFont="1" applyFill="1" applyBorder="1" applyAlignment="1">
      <alignment horizontal="center" vertical="center" wrapText="1"/>
    </xf>
    <xf numFmtId="15" fontId="3" fillId="0" borderId="0" xfId="0" applyNumberFormat="1" applyFont="1" applyFill="1" applyBorder="1" applyAlignment="1">
      <alignment horizontal="center" vertical="center" wrapText="1"/>
    </xf>
    <xf numFmtId="0" fontId="1" fillId="0" borderId="17" xfId="12" applyFont="1" applyBorder="1" applyAlignment="1">
      <alignment horizontal="center" vertical="center" wrapText="1"/>
    </xf>
    <xf numFmtId="0" fontId="0" fillId="2" borderId="17" xfId="9" applyFont="1" applyFill="1" applyBorder="1" applyAlignment="1">
      <alignment horizontal="left" vertical="center" wrapText="1"/>
    </xf>
    <xf numFmtId="0" fontId="0" fillId="0" borderId="17" xfId="9" applyFont="1" applyBorder="1" applyAlignment="1">
      <alignment horizontal="center" vertical="center" wrapText="1"/>
    </xf>
    <xf numFmtId="0" fontId="1" fillId="0" borderId="17" xfId="12" applyFont="1" applyBorder="1" applyAlignment="1">
      <alignment horizontal="center" vertical="center" wrapText="1"/>
    </xf>
    <xf numFmtId="0" fontId="0" fillId="2" borderId="17" xfId="9" applyFont="1" applyFill="1" applyBorder="1" applyAlignment="1">
      <alignment horizontal="left" vertical="center" wrapText="1"/>
    </xf>
    <xf numFmtId="0" fontId="0" fillId="0" borderId="17" xfId="9" applyFont="1" applyBorder="1" applyAlignment="1">
      <alignment horizontal="center" vertical="center" wrapText="1"/>
    </xf>
    <xf numFmtId="0" fontId="1" fillId="0" borderId="17" xfId="12" applyFont="1" applyBorder="1" applyAlignment="1">
      <alignment horizontal="center" vertical="center" wrapText="1"/>
    </xf>
    <xf numFmtId="0" fontId="0" fillId="2" borderId="17" xfId="9" applyFont="1" applyFill="1" applyBorder="1" applyAlignment="1">
      <alignment horizontal="left" vertical="center" wrapText="1"/>
    </xf>
    <xf numFmtId="0" fontId="0" fillId="0" borderId="17" xfId="9" applyFont="1" applyBorder="1" applyAlignment="1">
      <alignment horizontal="center" vertical="center" wrapText="1"/>
    </xf>
    <xf numFmtId="14" fontId="14" fillId="0" borderId="195" xfId="0" applyNumberFormat="1" applyFont="1" applyBorder="1" applyAlignment="1">
      <alignment horizontal="center" vertical="center" wrapText="1"/>
    </xf>
    <xf numFmtId="14" fontId="14" fillId="0" borderId="196" xfId="0" applyNumberFormat="1" applyFont="1" applyBorder="1" applyAlignment="1">
      <alignment horizontal="center" vertical="center" wrapText="1"/>
    </xf>
    <xf numFmtId="14" fontId="14" fillId="0" borderId="197" xfId="0" applyNumberFormat="1" applyFont="1" applyBorder="1" applyAlignment="1">
      <alignment horizontal="center" vertical="center" wrapText="1"/>
    </xf>
    <xf numFmtId="11" fontId="63" fillId="0" borderId="198" xfId="0" quotePrefix="1" applyNumberFormat="1" applyFont="1" applyBorder="1" applyAlignment="1">
      <alignment vertical="center" wrapText="1"/>
    </xf>
    <xf numFmtId="0" fontId="3" fillId="0" borderId="199" xfId="12" applyFont="1" applyBorder="1" applyAlignment="1">
      <alignment horizontal="left" vertical="center" wrapText="1" indent="1"/>
    </xf>
    <xf numFmtId="0" fontId="57" fillId="0" borderId="0" xfId="8" applyFont="1"/>
    <xf numFmtId="0" fontId="1" fillId="0" borderId="17" xfId="12" applyFont="1" applyBorder="1" applyAlignment="1">
      <alignment horizontal="center" vertical="center" wrapText="1"/>
    </xf>
    <xf numFmtId="0" fontId="0" fillId="2" borderId="17" xfId="9" applyFont="1" applyFill="1" applyBorder="1" applyAlignment="1">
      <alignment horizontal="left" vertical="center" wrapText="1"/>
    </xf>
    <xf numFmtId="0" fontId="0" fillId="0" borderId="17" xfId="9" applyFont="1" applyBorder="1" applyAlignment="1">
      <alignment horizontal="center" vertical="center" wrapText="1"/>
    </xf>
    <xf numFmtId="14" fontId="14" fillId="0" borderId="202" xfId="0" applyNumberFormat="1" applyFont="1" applyBorder="1" applyAlignment="1">
      <alignment horizontal="center" vertical="center" wrapText="1"/>
    </xf>
    <xf numFmtId="11" fontId="63" fillId="0" borderId="203" xfId="0" quotePrefix="1" applyNumberFormat="1" applyFont="1" applyBorder="1" applyAlignment="1">
      <alignment vertical="center" wrapText="1"/>
    </xf>
    <xf numFmtId="0" fontId="28" fillId="0" borderId="203" xfId="0" applyFont="1" applyBorder="1" applyAlignment="1">
      <alignment horizontal="center" vertical="center"/>
    </xf>
    <xf numFmtId="0" fontId="14" fillId="0" borderId="204" xfId="12" quotePrefix="1" applyBorder="1" applyAlignment="1">
      <alignment horizontal="left" vertical="center" wrapText="1" indent="1"/>
    </xf>
    <xf numFmtId="14" fontId="14" fillId="0" borderId="205" xfId="0" applyNumberFormat="1" applyFont="1" applyBorder="1" applyAlignment="1">
      <alignment horizontal="center" vertical="center" wrapText="1"/>
    </xf>
    <xf numFmtId="0" fontId="14" fillId="0" borderId="206" xfId="12" quotePrefix="1" applyBorder="1" applyAlignment="1">
      <alignment horizontal="left" vertical="center" wrapText="1" indent="1"/>
    </xf>
    <xf numFmtId="11" fontId="63" fillId="0" borderId="206" xfId="0" quotePrefix="1" applyNumberFormat="1" applyFont="1" applyBorder="1" applyAlignment="1">
      <alignment vertical="center" wrapText="1"/>
    </xf>
    <xf numFmtId="14" fontId="14" fillId="0" borderId="207" xfId="0" applyNumberFormat="1" applyFont="1" applyBorder="1" applyAlignment="1">
      <alignment horizontal="center" vertical="center" wrapText="1"/>
    </xf>
    <xf numFmtId="11" fontId="63" fillId="0" borderId="208" xfId="0" quotePrefix="1" applyNumberFormat="1" applyFont="1" applyBorder="1" applyAlignment="1">
      <alignment vertical="center" wrapText="1"/>
    </xf>
    <xf numFmtId="0" fontId="28" fillId="0" borderId="208" xfId="0" applyFont="1" applyBorder="1" applyAlignment="1">
      <alignment horizontal="center" vertical="center"/>
    </xf>
    <xf numFmtId="0" fontId="3" fillId="0" borderId="209" xfId="12" applyFont="1" applyBorder="1" applyAlignment="1">
      <alignment horizontal="left" vertical="center" wrapText="1" indent="1"/>
    </xf>
    <xf numFmtId="0" fontId="1" fillId="0" borderId="17" xfId="12" applyFont="1" applyBorder="1" applyAlignment="1">
      <alignment horizontal="center" vertical="center" wrapText="1"/>
    </xf>
    <xf numFmtId="0" fontId="0" fillId="2" borderId="17" xfId="9" applyFont="1" applyFill="1" applyBorder="1" applyAlignment="1">
      <alignment horizontal="left" vertical="center" wrapText="1"/>
    </xf>
    <xf numFmtId="0" fontId="0" fillId="0" borderId="17" xfId="9" applyFont="1" applyBorder="1" applyAlignment="1">
      <alignment horizontal="center" vertical="center" wrapText="1"/>
    </xf>
    <xf numFmtId="15" fontId="56" fillId="9" borderId="14" xfId="0" quotePrefix="1" applyNumberFormat="1" applyFont="1" applyFill="1" applyBorder="1" applyAlignment="1">
      <alignment horizontal="center" vertical="center" wrapText="1"/>
    </xf>
    <xf numFmtId="16" fontId="58" fillId="51" borderId="210" xfId="0" applyNumberFormat="1" applyFont="1" applyFill="1" applyBorder="1" applyAlignment="1">
      <alignment horizontal="center"/>
    </xf>
    <xf numFmtId="16" fontId="58" fillId="11" borderId="210" xfId="0" applyNumberFormat="1" applyFont="1" applyFill="1" applyBorder="1" applyAlignment="1">
      <alignment horizontal="center"/>
    </xf>
    <xf numFmtId="1" fontId="108" fillId="11" borderId="210" xfId="0" applyNumberFormat="1" applyFont="1" applyFill="1" applyBorder="1" applyAlignment="1">
      <alignment horizontal="center" vertical="center"/>
    </xf>
    <xf numFmtId="9" fontId="1" fillId="0" borderId="0" xfId="8" applyNumberFormat="1"/>
    <xf numFmtId="0" fontId="109" fillId="52" borderId="210" xfId="0" applyFont="1" applyFill="1" applyBorder="1" applyAlignment="1">
      <alignment horizontal="center" vertical="center" wrapText="1"/>
    </xf>
    <xf numFmtId="0" fontId="109" fillId="52" borderId="212" xfId="0" applyFont="1" applyFill="1" applyBorder="1" applyAlignment="1">
      <alignment horizontal="center" vertical="center" wrapText="1"/>
    </xf>
    <xf numFmtId="1" fontId="108" fillId="12" borderId="210" xfId="0" applyNumberFormat="1" applyFont="1" applyFill="1" applyBorder="1" applyAlignment="1">
      <alignment horizontal="center" vertical="center"/>
    </xf>
    <xf numFmtId="10" fontId="110" fillId="12" borderId="210" xfId="0" applyNumberFormat="1" applyFont="1" applyFill="1" applyBorder="1" applyAlignment="1">
      <alignment horizontal="center" vertical="center"/>
    </xf>
    <xf numFmtId="10" fontId="108" fillId="12" borderId="210" xfId="0" applyNumberFormat="1" applyFont="1" applyFill="1" applyBorder="1" applyAlignment="1">
      <alignment horizontal="center" vertical="center"/>
    </xf>
    <xf numFmtId="0" fontId="85" fillId="38" borderId="210" xfId="0" applyFont="1" applyFill="1" applyBorder="1" applyAlignment="1">
      <alignment horizontal="center" vertical="center" wrapText="1"/>
    </xf>
    <xf numFmtId="0" fontId="108" fillId="12" borderId="210" xfId="15" applyNumberFormat="1" applyFont="1" applyFill="1" applyBorder="1" applyAlignment="1">
      <alignment horizontal="center" vertical="center"/>
    </xf>
    <xf numFmtId="178" fontId="108" fillId="12" borderId="210" xfId="15" applyNumberFormat="1" applyFont="1" applyFill="1" applyBorder="1" applyAlignment="1">
      <alignment horizontal="center" vertical="center"/>
    </xf>
    <xf numFmtId="1" fontId="108" fillId="12" borderId="210" xfId="0" applyNumberFormat="1" applyFont="1" applyFill="1" applyBorder="1" applyAlignment="1">
      <alignment horizontal="center"/>
    </xf>
    <xf numFmtId="0" fontId="108" fillId="12" borderId="210" xfId="0" applyNumberFormat="1" applyFont="1" applyFill="1" applyBorder="1" applyAlignment="1">
      <alignment horizontal="center"/>
    </xf>
    <xf numFmtId="0" fontId="108" fillId="12" borderId="210" xfId="0" applyFont="1" applyFill="1" applyBorder="1"/>
    <xf numFmtId="178" fontId="108" fillId="53" borderId="210" xfId="0" applyNumberFormat="1" applyFont="1" applyFill="1" applyBorder="1" applyAlignment="1">
      <alignment horizontal="center"/>
    </xf>
    <xf numFmtId="1" fontId="110" fillId="12" borderId="210" xfId="0" applyNumberFormat="1" applyFont="1" applyFill="1" applyBorder="1" applyAlignment="1">
      <alignment horizontal="center" vertical="center"/>
    </xf>
    <xf numFmtId="10" fontId="108" fillId="11" borderId="210" xfId="15" applyNumberFormat="1" applyFont="1" applyFill="1" applyBorder="1" applyAlignment="1">
      <alignment horizontal="center" vertical="center"/>
    </xf>
    <xf numFmtId="0" fontId="30" fillId="5" borderId="191" xfId="0" applyFont="1" applyFill="1" applyBorder="1" applyAlignment="1">
      <alignment horizontal="center" vertical="center"/>
    </xf>
    <xf numFmtId="0" fontId="30" fillId="5" borderId="192" xfId="0" applyFont="1" applyFill="1" applyBorder="1" applyAlignment="1">
      <alignment horizontal="center" vertical="center"/>
    </xf>
    <xf numFmtId="0" fontId="30" fillId="5" borderId="193" xfId="0" applyFont="1" applyFill="1" applyBorder="1" applyAlignment="1">
      <alignment horizontal="center" vertical="center"/>
    </xf>
    <xf numFmtId="0" fontId="29" fillId="4" borderId="33" xfId="0" applyFont="1" applyFill="1" applyBorder="1" applyAlignment="1">
      <alignment horizontal="center" vertical="center"/>
    </xf>
    <xf numFmtId="0" fontId="29" fillId="4" borderId="34" xfId="0" applyFont="1" applyFill="1" applyBorder="1" applyAlignment="1">
      <alignment horizontal="center" vertical="center"/>
    </xf>
    <xf numFmtId="0" fontId="29" fillId="4" borderId="35" xfId="0" applyFont="1" applyFill="1" applyBorder="1" applyAlignment="1">
      <alignment horizontal="center" vertical="center"/>
    </xf>
    <xf numFmtId="0" fontId="30" fillId="5" borderId="174" xfId="0" applyFont="1" applyFill="1" applyBorder="1" applyAlignment="1">
      <alignment horizontal="center" vertical="center"/>
    </xf>
    <xf numFmtId="0" fontId="30" fillId="5" borderId="175" xfId="0" applyFont="1" applyFill="1" applyBorder="1" applyAlignment="1">
      <alignment horizontal="center" vertical="center"/>
    </xf>
    <xf numFmtId="0" fontId="30" fillId="5" borderId="176" xfId="0" applyFont="1" applyFill="1" applyBorder="1" applyAlignment="1">
      <alignment horizontal="center" vertical="center"/>
    </xf>
    <xf numFmtId="0" fontId="19" fillId="4" borderId="0" xfId="8" applyFont="1" applyFill="1" applyBorder="1" applyAlignment="1">
      <alignment horizontal="center" vertical="center"/>
    </xf>
    <xf numFmtId="0" fontId="10" fillId="4" borderId="17" xfId="3" applyFont="1" applyFill="1" applyBorder="1" applyAlignment="1">
      <alignment horizontal="center" vertical="center" wrapText="1"/>
    </xf>
    <xf numFmtId="0" fontId="36" fillId="4" borderId="99" xfId="0" applyFont="1" applyFill="1" applyBorder="1" applyAlignment="1">
      <alignment horizontal="center" vertical="center" wrapText="1"/>
    </xf>
    <xf numFmtId="0" fontId="36" fillId="4" borderId="100" xfId="0" applyFont="1" applyFill="1" applyBorder="1" applyAlignment="1">
      <alignment horizontal="center" vertical="center" wrapText="1"/>
    </xf>
    <xf numFmtId="0" fontId="36" fillId="4" borderId="101"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0" fillId="0" borderId="0" xfId="0" applyAlignment="1">
      <alignment horizontal="center" wrapText="1"/>
    </xf>
    <xf numFmtId="0" fontId="41" fillId="0" borderId="0" xfId="16" applyFont="1" applyBorder="1" applyAlignment="1" applyProtection="1">
      <alignment horizontal="left" vertical="center"/>
    </xf>
    <xf numFmtId="170" fontId="44" fillId="0" borderId="66" xfId="0" applyNumberFormat="1" applyFont="1" applyFill="1" applyBorder="1" applyAlignment="1" applyProtection="1">
      <alignment horizontal="center" vertical="center" shrinkToFit="1"/>
      <protection locked="0"/>
    </xf>
    <xf numFmtId="0" fontId="45" fillId="0" borderId="67" xfId="0" applyNumberFormat="1" applyFont="1" applyFill="1" applyBorder="1" applyAlignment="1" applyProtection="1">
      <alignment horizontal="center" vertical="center"/>
    </xf>
    <xf numFmtId="0" fontId="45" fillId="0" borderId="68" xfId="0" applyNumberFormat="1" applyFont="1" applyFill="1" applyBorder="1" applyAlignment="1" applyProtection="1">
      <alignment horizontal="center" vertical="center"/>
    </xf>
    <xf numFmtId="0" fontId="45" fillId="0" borderId="69" xfId="0" applyNumberFormat="1" applyFont="1" applyFill="1" applyBorder="1" applyAlignment="1" applyProtection="1">
      <alignment horizontal="center" vertical="center"/>
    </xf>
    <xf numFmtId="171" fontId="45" fillId="0" borderId="67" xfId="0" applyNumberFormat="1" applyFont="1" applyFill="1" applyBorder="1" applyAlignment="1" applyProtection="1">
      <alignment horizontal="center" vertical="center"/>
    </xf>
    <xf numFmtId="171" fontId="45" fillId="0" borderId="68" xfId="0" applyNumberFormat="1" applyFont="1" applyFill="1" applyBorder="1" applyAlignment="1" applyProtection="1">
      <alignment horizontal="center" vertical="center"/>
    </xf>
    <xf numFmtId="171" fontId="45" fillId="0" borderId="69" xfId="0" applyNumberFormat="1" applyFont="1" applyFill="1" applyBorder="1" applyAlignment="1" applyProtection="1">
      <alignment horizontal="center" vertical="center"/>
    </xf>
    <xf numFmtId="0" fontId="19" fillId="6" borderId="86" xfId="0" applyFont="1" applyFill="1" applyBorder="1" applyAlignment="1">
      <alignment horizontal="left" indent="1"/>
    </xf>
    <xf numFmtId="170" fontId="44" fillId="0" borderId="70" xfId="0" applyNumberFormat="1" applyFont="1" applyFill="1" applyBorder="1" applyAlignment="1" applyProtection="1">
      <alignment horizontal="center" vertical="center" shrinkToFit="1"/>
      <protection locked="0"/>
    </xf>
    <xf numFmtId="0" fontId="36" fillId="4" borderId="54" xfId="0" applyFont="1" applyFill="1" applyBorder="1" applyAlignment="1">
      <alignment horizontal="center" vertical="center" wrapText="1"/>
    </xf>
    <xf numFmtId="0" fontId="36" fillId="4" borderId="0" xfId="0" applyFont="1" applyFill="1" applyBorder="1" applyAlignment="1">
      <alignment horizontal="center" vertical="center" wrapText="1"/>
    </xf>
    <xf numFmtId="0" fontId="30" fillId="5" borderId="158" xfId="0" applyFont="1" applyFill="1" applyBorder="1" applyAlignment="1">
      <alignment horizontal="center" vertical="center"/>
    </xf>
    <xf numFmtId="0" fontId="30" fillId="5" borderId="0" xfId="0" applyFont="1" applyFill="1" applyBorder="1" applyAlignment="1">
      <alignment horizontal="center" vertical="center"/>
    </xf>
    <xf numFmtId="0" fontId="30" fillId="5" borderId="122" xfId="0" applyFont="1" applyFill="1" applyBorder="1" applyAlignment="1">
      <alignment horizontal="center" vertical="center"/>
    </xf>
    <xf numFmtId="0" fontId="90" fillId="4" borderId="33" xfId="0" applyFont="1" applyFill="1" applyBorder="1" applyAlignment="1">
      <alignment horizontal="center" vertical="center"/>
    </xf>
    <xf numFmtId="0" fontId="90" fillId="4" borderId="34" xfId="0" applyFont="1" applyFill="1" applyBorder="1" applyAlignment="1">
      <alignment horizontal="center" vertical="center"/>
    </xf>
    <xf numFmtId="0" fontId="90" fillId="4" borderId="35" xfId="0" applyFont="1" applyFill="1" applyBorder="1" applyAlignment="1">
      <alignment horizontal="center" vertical="center"/>
    </xf>
    <xf numFmtId="0" fontId="30" fillId="5" borderId="36" xfId="0" applyFont="1" applyFill="1" applyBorder="1" applyAlignment="1">
      <alignment horizontal="center" vertical="center"/>
    </xf>
    <xf numFmtId="0" fontId="30" fillId="5" borderId="37" xfId="0" applyFont="1" applyFill="1" applyBorder="1" applyAlignment="1">
      <alignment horizontal="center" vertical="center"/>
    </xf>
    <xf numFmtId="0" fontId="30" fillId="5" borderId="38" xfId="0" applyFont="1" applyFill="1" applyBorder="1" applyAlignment="1">
      <alignment horizontal="center" vertical="center"/>
    </xf>
    <xf numFmtId="0" fontId="101" fillId="11" borderId="154" xfId="0" applyFont="1" applyFill="1" applyBorder="1" applyAlignment="1">
      <alignment horizontal="center" vertical="center" wrapText="1"/>
    </xf>
    <xf numFmtId="0" fontId="101" fillId="11" borderId="155" xfId="0" applyFont="1" applyFill="1" applyBorder="1" applyAlignment="1">
      <alignment horizontal="center" vertical="center" wrapText="1"/>
    </xf>
    <xf numFmtId="0" fontId="101" fillId="11" borderId="156" xfId="0" applyFont="1" applyFill="1" applyBorder="1" applyAlignment="1">
      <alignment horizontal="center" vertical="center" wrapText="1"/>
    </xf>
    <xf numFmtId="0" fontId="5" fillId="4" borderId="0" xfId="0" applyFont="1" applyFill="1" applyBorder="1" applyAlignment="1">
      <alignment horizontal="center" vertical="center" wrapText="1"/>
    </xf>
    <xf numFmtId="0" fontId="2" fillId="0" borderId="200" xfId="0" quotePrefix="1" applyFont="1" applyBorder="1" applyAlignment="1">
      <alignment horizontal="center" vertical="center" wrapText="1"/>
    </xf>
    <xf numFmtId="0" fontId="2" fillId="0" borderId="201" xfId="0" quotePrefix="1" applyFont="1" applyBorder="1" applyAlignment="1">
      <alignment horizontal="center" vertical="center" wrapText="1"/>
    </xf>
    <xf numFmtId="0" fontId="28" fillId="0" borderId="95" xfId="0" applyFont="1" applyBorder="1" applyAlignment="1">
      <alignment horizontal="left" vertical="center"/>
    </xf>
    <xf numFmtId="0" fontId="0" fillId="0" borderId="95" xfId="0" applyBorder="1" applyAlignment="1">
      <alignment horizontal="left" vertical="center"/>
    </xf>
    <xf numFmtId="0" fontId="28" fillId="0" borderId="96" xfId="0" applyFont="1" applyBorder="1" applyAlignment="1">
      <alignment horizontal="left" vertical="center"/>
    </xf>
    <xf numFmtId="0" fontId="0" fillId="0" borderId="96" xfId="0" applyBorder="1" applyAlignment="1">
      <alignment horizontal="left" vertical="center"/>
    </xf>
    <xf numFmtId="0" fontId="5" fillId="4" borderId="0" xfId="8" applyFont="1" applyFill="1" applyBorder="1" applyAlignment="1">
      <alignment horizontal="center" vertical="center"/>
    </xf>
    <xf numFmtId="0" fontId="58" fillId="28" borderId="91" xfId="0" applyFont="1" applyFill="1" applyBorder="1" applyAlignment="1">
      <alignment horizontal="center" vertical="center"/>
    </xf>
    <xf numFmtId="0" fontId="58" fillId="28" borderId="92" xfId="0" applyFont="1" applyFill="1" applyBorder="1" applyAlignment="1">
      <alignment horizontal="center" vertical="center"/>
    </xf>
    <xf numFmtId="0" fontId="58" fillId="28" borderId="93" xfId="0" applyFont="1" applyFill="1" applyBorder="1" applyAlignment="1">
      <alignment horizontal="center" vertical="center"/>
    </xf>
    <xf numFmtId="0" fontId="28" fillId="0" borderId="94" xfId="0" applyFont="1" applyBorder="1" applyAlignment="1">
      <alignment horizontal="left" vertical="center"/>
    </xf>
    <xf numFmtId="0" fontId="0" fillId="0" borderId="94" xfId="0" applyBorder="1" applyAlignment="1">
      <alignment horizontal="left" vertical="center"/>
    </xf>
    <xf numFmtId="0" fontId="10" fillId="4" borderId="8" xfId="3" applyFont="1" applyFill="1" applyBorder="1" applyAlignment="1">
      <alignment horizontal="center" vertical="center" wrapText="1"/>
    </xf>
    <xf numFmtId="0" fontId="10" fillId="4" borderId="30" xfId="3" applyFont="1" applyFill="1" applyBorder="1" applyAlignment="1">
      <alignment horizontal="center" vertical="center" wrapText="1"/>
    </xf>
    <xf numFmtId="0" fontId="10" fillId="4" borderId="31" xfId="3" applyFont="1" applyFill="1" applyBorder="1" applyAlignment="1">
      <alignment horizontal="center" vertical="center" wrapText="1"/>
    </xf>
    <xf numFmtId="0" fontId="85" fillId="4" borderId="8" xfId="3" applyFont="1" applyFill="1" applyBorder="1" applyAlignment="1">
      <alignment horizontal="center" vertical="center" wrapText="1"/>
    </xf>
    <xf numFmtId="0" fontId="85" fillId="4" borderId="30" xfId="3" applyFont="1" applyFill="1" applyBorder="1" applyAlignment="1">
      <alignment horizontal="center" vertical="center" wrapText="1"/>
    </xf>
    <xf numFmtId="0" fontId="85" fillId="4" borderId="31" xfId="3" applyFont="1" applyFill="1" applyBorder="1" applyAlignment="1">
      <alignment horizontal="center" vertical="center" wrapText="1"/>
    </xf>
    <xf numFmtId="0" fontId="28" fillId="11" borderId="135" xfId="21" applyFont="1" applyFill="1" applyBorder="1" applyAlignment="1">
      <alignment horizontal="center"/>
    </xf>
    <xf numFmtId="0" fontId="28" fillId="21" borderId="0" xfId="21" applyFont="1" applyFill="1" applyAlignment="1">
      <alignment horizontal="center"/>
    </xf>
    <xf numFmtId="0" fontId="28" fillId="9" borderId="0" xfId="21" applyFont="1" applyFill="1" applyAlignment="1">
      <alignment horizontal="center"/>
    </xf>
    <xf numFmtId="0" fontId="10" fillId="4" borderId="0" xfId="8" applyFont="1" applyFill="1" applyBorder="1" applyAlignment="1">
      <alignment horizontal="center" vertical="center"/>
    </xf>
    <xf numFmtId="0" fontId="12" fillId="5" borderId="117" xfId="8" applyFont="1" applyFill="1" applyBorder="1" applyAlignment="1">
      <alignment horizontal="center" vertical="center" wrapText="1"/>
    </xf>
    <xf numFmtId="0" fontId="12" fillId="5" borderId="0" xfId="8" applyFont="1" applyFill="1" applyBorder="1" applyAlignment="1">
      <alignment horizontal="center" vertical="center" wrapText="1"/>
    </xf>
    <xf numFmtId="16" fontId="58" fillId="51" borderId="210" xfId="0" quotePrefix="1" applyNumberFormat="1" applyFont="1" applyFill="1" applyBorder="1" applyAlignment="1">
      <alignment horizontal="center" vertical="center"/>
    </xf>
    <xf numFmtId="0" fontId="85" fillId="5" borderId="210" xfId="17" applyFont="1" applyFill="1" applyBorder="1" applyAlignment="1">
      <alignment horizontal="center" vertical="center"/>
    </xf>
    <xf numFmtId="0" fontId="109" fillId="52" borderId="210" xfId="0" applyFont="1" applyFill="1" applyBorder="1" applyAlignment="1">
      <alignment horizontal="center" vertical="center" wrapText="1"/>
    </xf>
    <xf numFmtId="0" fontId="58" fillId="52" borderId="210" xfId="0" applyFont="1" applyFill="1" applyBorder="1" applyAlignment="1">
      <alignment horizontal="center" vertical="center"/>
    </xf>
    <xf numFmtId="0" fontId="85" fillId="38" borderId="213" xfId="0" applyFont="1" applyFill="1" applyBorder="1" applyAlignment="1">
      <alignment horizontal="center" vertical="center"/>
    </xf>
    <xf numFmtId="0" fontId="85" fillId="38" borderId="214" xfId="0" applyFont="1" applyFill="1" applyBorder="1" applyAlignment="1">
      <alignment horizontal="center" vertical="center"/>
    </xf>
    <xf numFmtId="0" fontId="85" fillId="38" borderId="215" xfId="0" applyFont="1" applyFill="1" applyBorder="1" applyAlignment="1">
      <alignment horizontal="center" vertical="center"/>
    </xf>
    <xf numFmtId="0" fontId="85" fillId="10" borderId="213" xfId="0" applyFont="1" applyFill="1" applyBorder="1" applyAlignment="1">
      <alignment horizontal="center" vertical="center" wrapText="1"/>
    </xf>
    <xf numFmtId="0" fontId="85" fillId="10" borderId="214" xfId="0" applyFont="1" applyFill="1" applyBorder="1" applyAlignment="1">
      <alignment horizontal="center" vertical="center" wrapText="1"/>
    </xf>
    <xf numFmtId="0" fontId="85" fillId="10" borderId="215" xfId="0" applyFont="1" applyFill="1" applyBorder="1" applyAlignment="1">
      <alignment horizontal="center" vertical="center" wrapText="1"/>
    </xf>
    <xf numFmtId="0" fontId="85" fillId="10" borderId="213" xfId="0" applyFont="1" applyFill="1" applyBorder="1" applyAlignment="1">
      <alignment horizontal="center" vertical="center"/>
    </xf>
    <xf numFmtId="0" fontId="85" fillId="10" borderId="214" xfId="0" applyFont="1" applyFill="1" applyBorder="1" applyAlignment="1">
      <alignment horizontal="center" vertical="center"/>
    </xf>
    <xf numFmtId="0" fontId="85" fillId="10" borderId="215" xfId="0" applyFont="1" applyFill="1" applyBorder="1" applyAlignment="1">
      <alignment horizontal="center" vertical="center"/>
    </xf>
    <xf numFmtId="0" fontId="85" fillId="6" borderId="211" xfId="0" applyFont="1" applyFill="1" applyBorder="1" applyAlignment="1">
      <alignment horizontal="center" vertical="center"/>
    </xf>
    <xf numFmtId="0" fontId="85" fillId="6" borderId="216" xfId="0" applyFont="1" applyFill="1" applyBorder="1" applyAlignment="1">
      <alignment horizontal="center" vertical="center"/>
    </xf>
    <xf numFmtId="0" fontId="85" fillId="6" borderId="212" xfId="0" applyFont="1" applyFill="1" applyBorder="1" applyAlignment="1">
      <alignment horizontal="center" vertical="center"/>
    </xf>
    <xf numFmtId="0" fontId="85" fillId="50" borderId="210" xfId="0" applyFont="1" applyFill="1" applyBorder="1" applyAlignment="1">
      <alignment horizontal="center" vertical="center"/>
    </xf>
    <xf numFmtId="0" fontId="29" fillId="36" borderId="0" xfId="0" applyFont="1" applyFill="1" applyAlignment="1">
      <alignment horizontal="center" vertical="center"/>
    </xf>
    <xf numFmtId="9" fontId="3" fillId="0" borderId="4" xfId="20" applyFont="1" applyFill="1" applyBorder="1" applyAlignment="1">
      <alignment horizontal="center"/>
    </xf>
    <xf numFmtId="9" fontId="3" fillId="0" borderId="115" xfId="20" applyFont="1" applyFill="1" applyBorder="1" applyAlignment="1">
      <alignment horizontal="center"/>
    </xf>
    <xf numFmtId="9" fontId="3" fillId="0" borderId="114" xfId="20" applyFont="1" applyFill="1" applyBorder="1" applyAlignment="1">
      <alignment horizontal="center"/>
    </xf>
    <xf numFmtId="0" fontId="12" fillId="29" borderId="107" xfId="19" applyNumberFormat="1" applyFont="1" applyFill="1" applyBorder="1" applyAlignment="1">
      <alignment horizontal="center" vertical="center"/>
    </xf>
    <xf numFmtId="0" fontId="12" fillId="29" borderId="106" xfId="19" applyNumberFormat="1" applyFont="1" applyFill="1" applyBorder="1" applyAlignment="1">
      <alignment horizontal="center" vertical="center"/>
    </xf>
    <xf numFmtId="0" fontId="5" fillId="0" borderId="0" xfId="19" applyFont="1" applyFill="1" applyAlignment="1">
      <alignment horizontal="center"/>
    </xf>
    <xf numFmtId="1" fontId="65" fillId="30" borderId="54" xfId="19" applyNumberFormat="1" applyFont="1" applyFill="1" applyBorder="1" applyAlignment="1">
      <alignment horizontal="center" vertical="center" wrapText="1"/>
    </xf>
    <xf numFmtId="1" fontId="65" fillId="30" borderId="0" xfId="19" applyNumberFormat="1" applyFont="1" applyFill="1" applyBorder="1" applyAlignment="1">
      <alignment horizontal="center" vertical="center" wrapText="1"/>
    </xf>
    <xf numFmtId="0" fontId="3" fillId="30" borderId="19" xfId="19" applyFont="1" applyFill="1" applyBorder="1" applyAlignment="1">
      <alignment horizontal="center" vertical="center"/>
    </xf>
    <xf numFmtId="0" fontId="3" fillId="30" borderId="20" xfId="19" applyFont="1" applyFill="1" applyBorder="1" applyAlignment="1">
      <alignment horizontal="center" vertical="center"/>
    </xf>
    <xf numFmtId="0" fontId="3" fillId="30" borderId="7" xfId="19" applyFont="1" applyFill="1" applyBorder="1" applyAlignment="1">
      <alignment horizontal="center" vertical="center"/>
    </xf>
    <xf numFmtId="0" fontId="3" fillId="30" borderId="127" xfId="19" applyFont="1" applyFill="1" applyBorder="1" applyAlignment="1">
      <alignment horizontal="center" vertical="center"/>
    </xf>
    <xf numFmtId="0" fontId="3" fillId="30" borderId="128" xfId="19" applyFont="1" applyFill="1" applyBorder="1" applyAlignment="1">
      <alignment horizontal="center" vertical="center"/>
    </xf>
    <xf numFmtId="1" fontId="3" fillId="12" borderId="4" xfId="20" applyNumberFormat="1" applyFont="1" applyFill="1" applyBorder="1" applyAlignment="1">
      <alignment horizontal="center"/>
    </xf>
    <xf numFmtId="1" fontId="3" fillId="12" borderId="115" xfId="20" applyNumberFormat="1" applyFont="1" applyFill="1" applyBorder="1" applyAlignment="1">
      <alignment horizontal="center"/>
    </xf>
    <xf numFmtId="1" fontId="3" fillId="12" borderId="114" xfId="20" applyNumberFormat="1" applyFont="1" applyFill="1" applyBorder="1" applyAlignment="1">
      <alignment horizontal="center"/>
    </xf>
    <xf numFmtId="9" fontId="3" fillId="12" borderId="4" xfId="20" applyFont="1" applyFill="1" applyBorder="1" applyAlignment="1">
      <alignment horizontal="center" vertical="center"/>
    </xf>
    <xf numFmtId="9" fontId="3" fillId="12" borderId="114" xfId="20" applyFont="1" applyFill="1" applyBorder="1" applyAlignment="1">
      <alignment horizontal="center" vertical="center"/>
    </xf>
    <xf numFmtId="0" fontId="12" fillId="21" borderId="107" xfId="19" applyNumberFormat="1" applyFont="1" applyFill="1" applyBorder="1" applyAlignment="1">
      <alignment horizontal="center" vertical="center"/>
    </xf>
    <xf numFmtId="0" fontId="65" fillId="0" borderId="105" xfId="19" applyFont="1" applyBorder="1" applyAlignment="1">
      <alignment horizontal="center" vertical="center"/>
    </xf>
    <xf numFmtId="0" fontId="65" fillId="0" borderId="106" xfId="19" applyFont="1" applyBorder="1" applyAlignment="1">
      <alignment horizontal="center" vertical="center"/>
    </xf>
    <xf numFmtId="16" fontId="3" fillId="2" borderId="133" xfId="19" applyNumberFormat="1" applyFont="1" applyFill="1" applyBorder="1" applyAlignment="1">
      <alignment horizontal="center" vertical="center" textRotation="90"/>
    </xf>
    <xf numFmtId="16" fontId="3" fillId="2" borderId="107" xfId="19" applyNumberFormat="1" applyFont="1" applyFill="1" applyBorder="1" applyAlignment="1">
      <alignment horizontal="center" vertical="center" textRotation="90"/>
    </xf>
    <xf numFmtId="16" fontId="65" fillId="0" borderId="108" xfId="19" applyNumberFormat="1" applyFont="1" applyFill="1" applyBorder="1" applyAlignment="1">
      <alignment horizontal="right" vertical="center" wrapText="1" indent="5"/>
    </xf>
    <xf numFmtId="16" fontId="65" fillId="0" borderId="109" xfId="19" applyNumberFormat="1" applyFont="1" applyFill="1" applyBorder="1" applyAlignment="1">
      <alignment horizontal="right" vertical="center" wrapText="1" indent="5"/>
    </xf>
    <xf numFmtId="16" fontId="65" fillId="0" borderId="112" xfId="19" applyNumberFormat="1" applyFont="1" applyFill="1" applyBorder="1" applyAlignment="1">
      <alignment horizontal="right" vertical="center" wrapText="1" indent="5"/>
    </xf>
    <xf numFmtId="16" fontId="65" fillId="0" borderId="113" xfId="19" applyNumberFormat="1" applyFont="1" applyFill="1" applyBorder="1" applyAlignment="1">
      <alignment horizontal="right" vertical="center" wrapText="1" indent="5"/>
    </xf>
    <xf numFmtId="0" fontId="65" fillId="2" borderId="108" xfId="19" applyFont="1" applyFill="1" applyBorder="1" applyAlignment="1">
      <alignment horizontal="center" vertical="center"/>
    </xf>
    <xf numFmtId="0" fontId="65" fillId="2" borderId="134" xfId="19" applyFont="1" applyFill="1" applyBorder="1" applyAlignment="1">
      <alignment horizontal="center" vertical="center"/>
    </xf>
    <xf numFmtId="0" fontId="12" fillId="5" borderId="105" xfId="19" applyNumberFormat="1" applyFont="1" applyFill="1" applyBorder="1" applyAlignment="1">
      <alignment horizontal="center" vertical="center"/>
    </xf>
    <xf numFmtId="0" fontId="12" fillId="5" borderId="107" xfId="19" applyNumberFormat="1" applyFont="1" applyFill="1" applyBorder="1" applyAlignment="1">
      <alignment horizontal="center" vertical="center"/>
    </xf>
    <xf numFmtId="0" fontId="5" fillId="4" borderId="15" xfId="0" applyFont="1" applyFill="1" applyBorder="1" applyAlignment="1">
      <alignment horizontal="center" vertical="center" wrapText="1"/>
    </xf>
    <xf numFmtId="0" fontId="9" fillId="44" borderId="123" xfId="4" applyNumberFormat="1" applyFont="1" applyFill="1" applyBorder="1" applyAlignment="1">
      <alignment horizontal="center" vertical="center"/>
    </xf>
    <xf numFmtId="0" fontId="9" fillId="44" borderId="2" xfId="4" applyNumberFormat="1" applyFont="1" applyFill="1" applyBorder="1" applyAlignment="1">
      <alignment horizontal="center" vertical="center"/>
    </xf>
    <xf numFmtId="0" fontId="9" fillId="44" borderId="10" xfId="4" applyNumberFormat="1" applyFont="1" applyFill="1" applyBorder="1" applyAlignment="1">
      <alignment horizontal="center" vertical="center"/>
    </xf>
    <xf numFmtId="0" fontId="9" fillId="44" borderId="140" xfId="4" applyNumberFormat="1" applyFont="1" applyFill="1" applyBorder="1" applyAlignment="1">
      <alignment horizontal="center" vertical="center"/>
    </xf>
    <xf numFmtId="0" fontId="10" fillId="6" borderId="0" xfId="0" applyFont="1" applyFill="1" applyBorder="1" applyAlignment="1">
      <alignment horizontal="center" vertical="center" wrapText="1"/>
    </xf>
    <xf numFmtId="0" fontId="87" fillId="36" borderId="136" xfId="0" applyFont="1" applyFill="1" applyBorder="1" applyAlignment="1">
      <alignment horizontal="center" vertical="center" wrapText="1" readingOrder="1"/>
    </xf>
    <xf numFmtId="0" fontId="19" fillId="38" borderId="136" xfId="0" applyFont="1" applyFill="1" applyBorder="1" applyAlignment="1">
      <alignment horizontal="center" vertical="center" wrapText="1" readingOrder="1"/>
    </xf>
    <xf numFmtId="0" fontId="19" fillId="32" borderId="136" xfId="0" applyFont="1" applyFill="1" applyBorder="1" applyAlignment="1">
      <alignment horizontal="center" vertical="center" wrapText="1" readingOrder="1"/>
    </xf>
    <xf numFmtId="0" fontId="19" fillId="35" borderId="136" xfId="0" applyFont="1" applyFill="1" applyBorder="1" applyAlignment="1">
      <alignment horizontal="center" vertical="center" wrapText="1"/>
    </xf>
    <xf numFmtId="0" fontId="15" fillId="5" borderId="168" xfId="7" applyFont="1" applyFill="1" applyBorder="1" applyAlignment="1">
      <alignment horizontal="center" vertical="center"/>
    </xf>
    <xf numFmtId="0" fontId="15" fillId="5" borderId="21" xfId="7" applyFont="1" applyFill="1" applyBorder="1" applyAlignment="1">
      <alignment horizontal="center" vertical="center"/>
    </xf>
    <xf numFmtId="0" fontId="15" fillId="6" borderId="21" xfId="7" applyFont="1" applyFill="1" applyBorder="1" applyAlignment="1">
      <alignment horizontal="center" vertical="center"/>
    </xf>
    <xf numFmtId="0" fontId="15" fillId="11" borderId="21" xfId="7" applyFont="1" applyFill="1" applyBorder="1" applyAlignment="1">
      <alignment horizontal="center" vertical="center"/>
    </xf>
    <xf numFmtId="0" fontId="15" fillId="11" borderId="22" xfId="7" applyFont="1" applyFill="1" applyBorder="1" applyAlignment="1">
      <alignment horizontal="center" vertical="center"/>
    </xf>
  </cellXfs>
  <cellStyles count="27">
    <cellStyle name="Comma" xfId="26" builtinId="3"/>
    <cellStyle name="Hyperlink 2" xfId="16"/>
    <cellStyle name="Hyperlink 3" xfId="18"/>
    <cellStyle name="Normal" xfId="0" builtinId="0"/>
    <cellStyle name="Normal 10" xfId="2"/>
    <cellStyle name="Normal 11" xfId="5"/>
    <cellStyle name="Normal 12" xfId="1"/>
    <cellStyle name="Normal 15" xfId="3"/>
    <cellStyle name="Normal 15 8" xfId="11"/>
    <cellStyle name="Normal 17" xfId="9"/>
    <cellStyle name="Normal 18" xfId="22"/>
    <cellStyle name="Normal 18 2" xfId="7"/>
    <cellStyle name="Normal 2" xfId="10"/>
    <cellStyle name="Normal 2 2" xfId="6"/>
    <cellStyle name="Normal 2 2 2 2 2 35 2 2" xfId="19"/>
    <cellStyle name="Normal 2 2 2 2 2 35 2 2 4" xfId="25"/>
    <cellStyle name="Normal 2 3" xfId="12"/>
    <cellStyle name="Normal 21" xfId="8"/>
    <cellStyle name="Normal 26" xfId="13"/>
    <cellStyle name="Normal 29" xfId="14"/>
    <cellStyle name="Normal 3" xfId="17"/>
    <cellStyle name="Normal 4" xfId="21"/>
    <cellStyle name="Normal 5 3" xfId="4"/>
    <cellStyle name="Normal 76 2" xfId="24"/>
    <cellStyle name="Percent" xfId="15" builtinId="5"/>
    <cellStyle name="Percent 2" xfId="20"/>
    <cellStyle name="Percent 3" xfId="23"/>
  </cellStyles>
  <dxfs count="580">
    <dxf>
      <font>
        <color rgb="FFFF0000"/>
      </font>
    </dxf>
    <dxf>
      <font>
        <color rgb="FFFF0000"/>
      </font>
    </dxf>
    <dxf>
      <fill>
        <patternFill>
          <bgColor rgb="FFFF0000"/>
        </patternFill>
      </fill>
    </dxf>
    <dxf>
      <fill>
        <patternFill patternType="none">
          <bgColor auto="1"/>
        </patternFill>
      </fill>
    </dxf>
    <dxf>
      <fill>
        <patternFill>
          <bgColor rgb="FF00B050"/>
        </patternFill>
      </fill>
    </dxf>
    <dxf>
      <font>
        <color auto="1"/>
      </font>
      <fill>
        <patternFill>
          <bgColor rgb="FFFFC000"/>
        </patternFill>
      </fill>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FF0000"/>
        </patternFill>
      </fill>
      <border>
        <vertical/>
        <horizontal/>
      </border>
    </dxf>
    <dxf>
      <fill>
        <patternFill>
          <bgColor rgb="FF00B050"/>
        </patternFill>
      </fill>
    </dxf>
    <dxf>
      <font>
        <color rgb="FFFF0000"/>
      </font>
    </dxf>
    <dxf>
      <fill>
        <patternFill>
          <bgColor rgb="FFFF0000"/>
        </patternFill>
      </fill>
      <border>
        <vertical/>
        <horizontal/>
      </border>
    </dxf>
    <dxf>
      <fill>
        <patternFill>
          <bgColor rgb="FF00B050"/>
        </patternFill>
      </fill>
    </dxf>
    <dxf>
      <font>
        <color rgb="FFFF0000"/>
      </font>
    </dxf>
    <dxf>
      <fill>
        <patternFill>
          <bgColor rgb="FF00B050"/>
        </patternFill>
      </fill>
    </dxf>
    <dxf>
      <font>
        <color rgb="FFFF0000"/>
      </font>
    </dxf>
    <dxf>
      <fill>
        <patternFill>
          <bgColor rgb="FFFF0000"/>
        </patternFill>
      </fill>
      <border>
        <vertical/>
        <horizontal/>
      </border>
    </dxf>
    <dxf>
      <fill>
        <patternFill>
          <bgColor rgb="FF00B050"/>
        </patternFill>
      </fill>
    </dxf>
    <dxf>
      <font>
        <color rgb="FFFF0000"/>
      </font>
    </dxf>
    <dxf>
      <fill>
        <patternFill>
          <bgColor rgb="FFFF0000"/>
        </patternFill>
      </fill>
      <border>
        <vertical/>
        <horizontal/>
      </border>
    </dxf>
    <dxf>
      <fill>
        <patternFill>
          <bgColor rgb="FF00B050"/>
        </patternFill>
      </fill>
    </dxf>
    <dxf>
      <font>
        <color rgb="FFFF0000"/>
      </font>
    </dxf>
    <dxf>
      <fill>
        <patternFill>
          <bgColor rgb="FF00B050"/>
        </patternFill>
      </fill>
    </dxf>
    <dxf>
      <font>
        <color rgb="FFFF0000"/>
      </font>
    </dxf>
    <dxf>
      <fill>
        <patternFill>
          <bgColor rgb="FFFF0000"/>
        </patternFill>
      </fill>
      <border>
        <vertical/>
        <horizontal/>
      </border>
    </dxf>
    <dxf>
      <fill>
        <patternFill>
          <bgColor rgb="FF00B050"/>
        </patternFill>
      </fill>
    </dxf>
    <dxf>
      <font>
        <color rgb="FFFF0000"/>
      </font>
    </dxf>
    <dxf>
      <fill>
        <patternFill>
          <bgColor rgb="FFFF0000"/>
        </patternFill>
      </fill>
      <border>
        <vertical/>
        <horizontal/>
      </border>
    </dxf>
    <dxf>
      <fill>
        <patternFill>
          <bgColor rgb="FF00B050"/>
        </patternFill>
      </fill>
    </dxf>
    <dxf>
      <font>
        <color rgb="FFFF0000"/>
      </font>
    </dxf>
    <dxf>
      <fill>
        <patternFill>
          <bgColor rgb="FFFF0000"/>
        </patternFill>
      </fill>
      <border>
        <vertical/>
        <horizontal/>
      </border>
    </dxf>
    <dxf>
      <fill>
        <patternFill>
          <bgColor rgb="FF00B050"/>
        </patternFill>
      </fill>
    </dxf>
    <dxf>
      <font>
        <color rgb="FFFF0000"/>
      </font>
    </dxf>
    <dxf>
      <fill>
        <patternFill>
          <bgColor rgb="FF00B050"/>
        </patternFill>
      </fill>
    </dxf>
    <dxf>
      <font>
        <color rgb="FFFF0000"/>
      </font>
    </dxf>
    <dxf>
      <fill>
        <patternFill>
          <bgColor rgb="FFFF0000"/>
        </patternFill>
      </fill>
      <border>
        <vertical/>
        <horizontal/>
      </border>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FF0000"/>
        </patternFill>
      </fill>
      <border>
        <vertical/>
        <horizontal/>
      </border>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00B050"/>
        </patternFill>
      </fill>
    </dxf>
    <dxf>
      <font>
        <color rgb="FFFF0000"/>
      </font>
    </dxf>
    <dxf>
      <fill>
        <patternFill>
          <bgColor rgb="FF70AD47"/>
        </patternFill>
      </fill>
    </dxf>
    <dxf>
      <fill>
        <patternFill>
          <bgColor rgb="FFFFC000"/>
        </patternFill>
      </fill>
    </dxf>
    <dxf>
      <fill>
        <patternFill>
          <bgColor rgb="FFF4B084"/>
        </patternFill>
      </fill>
    </dxf>
    <dxf>
      <fill>
        <patternFill>
          <bgColor rgb="FFFF9900"/>
        </patternFill>
      </fill>
    </dxf>
    <dxf>
      <fill>
        <patternFill>
          <bgColor rgb="FF00B050"/>
        </patternFill>
      </fill>
    </dxf>
    <dxf>
      <fill>
        <patternFill>
          <bgColor rgb="FFFFC000"/>
        </patternFill>
      </fill>
    </dxf>
    <dxf>
      <fill>
        <patternFill>
          <bgColor rgb="FFF8CBAD"/>
        </patternFill>
      </fill>
    </dxf>
    <dxf>
      <fill>
        <patternFill>
          <bgColor rgb="FFF4B084"/>
        </patternFill>
      </fill>
    </dxf>
    <dxf>
      <fill>
        <patternFill>
          <bgColor rgb="FF70AD47"/>
        </patternFill>
      </fill>
    </dxf>
    <dxf>
      <fill>
        <patternFill>
          <bgColor rgb="FFFF9900"/>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border>
        <left style="thin">
          <color rgb="FFC00000"/>
        </left>
        <right style="thin">
          <color rgb="FFC00000"/>
        </right>
        <vertical/>
        <horizontal/>
      </border>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border>
        <left style="thin">
          <color rgb="FFC00000"/>
        </left>
        <right style="thin">
          <color rgb="FFC00000"/>
        </right>
        <vertical/>
        <horizontal/>
      </border>
    </dxf>
    <dxf>
      <fill>
        <patternFill>
          <bgColor theme="5"/>
        </patternFill>
      </fill>
    </dxf>
    <dxf>
      <fill>
        <patternFill>
          <bgColor rgb="FF00B050"/>
        </patternFill>
      </fill>
    </dxf>
    <dxf>
      <font>
        <color theme="0"/>
      </font>
      <fill>
        <patternFill>
          <bgColor theme="5"/>
        </patternFill>
      </fill>
    </dxf>
    <dxf>
      <fill>
        <patternFill>
          <bgColor theme="0" tint="-0.34998626667073579"/>
        </patternFill>
      </fill>
    </dxf>
    <dxf>
      <fill>
        <patternFill>
          <bgColor rgb="FFFFC000"/>
        </patternFill>
      </fill>
    </dxf>
    <dxf>
      <fill>
        <patternFill>
          <bgColor rgb="FFFF0000"/>
        </patternFill>
      </fill>
    </dxf>
    <dxf>
      <fill>
        <patternFill>
          <bgColor rgb="FFFFFF00"/>
        </patternFill>
      </fill>
    </dxf>
    <dxf>
      <fill>
        <patternFill>
          <bgColor theme="0"/>
        </patternFill>
      </fill>
    </dxf>
    <dxf>
      <font>
        <color theme="0"/>
      </font>
      <fill>
        <patternFill>
          <bgColor rgb="FF002060"/>
        </patternFill>
      </fill>
    </dxf>
    <dxf>
      <fill>
        <patternFill>
          <bgColor theme="0" tint="-0.34998626667073579"/>
        </patternFill>
      </fill>
    </dxf>
    <dxf>
      <fill>
        <patternFill>
          <bgColor rgb="FFFFC000"/>
        </patternFill>
      </fill>
    </dxf>
    <dxf>
      <fill>
        <patternFill>
          <bgColor rgb="FFFF0000"/>
        </patternFill>
      </fill>
    </dxf>
    <dxf>
      <fill>
        <patternFill>
          <bgColor rgb="FFFFFF00"/>
        </patternFill>
      </fill>
    </dxf>
    <dxf>
      <fill>
        <patternFill>
          <bgColor theme="0"/>
        </patternFill>
      </fill>
    </dxf>
    <dxf>
      <font>
        <color theme="0"/>
      </font>
      <fill>
        <patternFill>
          <bgColor rgb="FF002060"/>
        </patternFill>
      </fill>
    </dxf>
    <dxf>
      <fill>
        <patternFill>
          <bgColor theme="0" tint="-0.34998626667073579"/>
        </patternFill>
      </fill>
    </dxf>
    <dxf>
      <fill>
        <patternFill>
          <bgColor rgb="FFFFC000"/>
        </patternFill>
      </fill>
    </dxf>
    <dxf>
      <fill>
        <patternFill>
          <bgColor rgb="FFFF0000"/>
        </patternFill>
      </fill>
    </dxf>
    <dxf>
      <fill>
        <patternFill>
          <bgColor rgb="FFFFFF00"/>
        </patternFill>
      </fill>
    </dxf>
    <dxf>
      <fill>
        <patternFill>
          <bgColor theme="0"/>
        </patternFill>
      </fill>
    </dxf>
    <dxf>
      <font>
        <color theme="0"/>
      </font>
      <fill>
        <patternFill>
          <bgColor rgb="FF002060"/>
        </patternFill>
      </fill>
    </dxf>
    <dxf>
      <font>
        <color rgb="FF006100"/>
      </font>
      <fill>
        <patternFill>
          <bgColor rgb="FFC6EFCE"/>
        </patternFill>
      </fill>
    </dxf>
    <dxf>
      <font>
        <color rgb="FF006100"/>
      </font>
      <fill>
        <patternFill>
          <bgColor rgb="FFC6EF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
      <font>
        <color theme="0"/>
      </font>
      <fill>
        <patternFill>
          <bgColor rgb="FF00B050"/>
        </patternFill>
      </fill>
    </dxf>
    <dxf>
      <font>
        <color theme="0"/>
      </font>
      <fill>
        <patternFill>
          <bgColor theme="5" tint="-0.24994659260841701"/>
        </patternFill>
      </fill>
    </dxf>
    <dxf>
      <fill>
        <patternFill>
          <bgColor rgb="FFFFC7CE"/>
        </patternFill>
      </fill>
    </dxf>
  </dxfs>
  <tableStyles count="0" defaultTableStyle="TableStyleMedium2" defaultPivotStyle="PivotStyleLight16"/>
  <colors>
    <mruColors>
      <color rgb="FFFF5A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externalLink" Target="externalLinks/externalLink9.xml"/><Relationship Id="rId47" Type="http://schemas.openxmlformats.org/officeDocument/2006/relationships/externalLink" Target="externalLinks/externalLink14.xml"/><Relationship Id="rId63" Type="http://schemas.openxmlformats.org/officeDocument/2006/relationships/externalLink" Target="externalLinks/externalLink30.xml"/><Relationship Id="rId68" Type="http://schemas.openxmlformats.org/officeDocument/2006/relationships/externalLink" Target="externalLinks/externalLink35.xml"/><Relationship Id="rId84" Type="http://schemas.openxmlformats.org/officeDocument/2006/relationships/calcChain" Target="calcChai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externalLink" Target="externalLinks/externalLink4.xml"/><Relationship Id="rId53" Type="http://schemas.openxmlformats.org/officeDocument/2006/relationships/externalLink" Target="externalLinks/externalLink20.xml"/><Relationship Id="rId58" Type="http://schemas.openxmlformats.org/officeDocument/2006/relationships/externalLink" Target="externalLinks/externalLink25.xml"/><Relationship Id="rId74" Type="http://schemas.openxmlformats.org/officeDocument/2006/relationships/externalLink" Target="externalLinks/externalLink41.xml"/><Relationship Id="rId79" Type="http://schemas.openxmlformats.org/officeDocument/2006/relationships/externalLink" Target="externalLinks/externalLink46.xml"/><Relationship Id="rId5" Type="http://schemas.openxmlformats.org/officeDocument/2006/relationships/worksheet" Target="worksheets/sheet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externalLink" Target="externalLinks/externalLink10.xml"/><Relationship Id="rId48" Type="http://schemas.openxmlformats.org/officeDocument/2006/relationships/externalLink" Target="externalLinks/externalLink15.xml"/><Relationship Id="rId56" Type="http://schemas.openxmlformats.org/officeDocument/2006/relationships/externalLink" Target="externalLinks/externalLink23.xml"/><Relationship Id="rId64" Type="http://schemas.openxmlformats.org/officeDocument/2006/relationships/externalLink" Target="externalLinks/externalLink31.xml"/><Relationship Id="rId69" Type="http://schemas.openxmlformats.org/officeDocument/2006/relationships/externalLink" Target="externalLinks/externalLink36.xml"/><Relationship Id="rId77" Type="http://schemas.openxmlformats.org/officeDocument/2006/relationships/externalLink" Target="externalLinks/externalLink44.xml"/><Relationship Id="rId8" Type="http://schemas.openxmlformats.org/officeDocument/2006/relationships/worksheet" Target="worksheets/sheet8.xml"/><Relationship Id="rId51" Type="http://schemas.openxmlformats.org/officeDocument/2006/relationships/externalLink" Target="externalLinks/externalLink18.xml"/><Relationship Id="rId72" Type="http://schemas.openxmlformats.org/officeDocument/2006/relationships/externalLink" Target="externalLinks/externalLink39.xml"/><Relationship Id="rId80" Type="http://schemas.openxmlformats.org/officeDocument/2006/relationships/externalLink" Target="externalLinks/externalLink47.xml"/><Relationship Id="rId85"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 Id="rId46" Type="http://schemas.openxmlformats.org/officeDocument/2006/relationships/externalLink" Target="externalLinks/externalLink13.xml"/><Relationship Id="rId59" Type="http://schemas.openxmlformats.org/officeDocument/2006/relationships/externalLink" Target="externalLinks/externalLink26.xml"/><Relationship Id="rId67" Type="http://schemas.openxmlformats.org/officeDocument/2006/relationships/externalLink" Target="externalLinks/externalLink34.xml"/><Relationship Id="rId20" Type="http://schemas.openxmlformats.org/officeDocument/2006/relationships/worksheet" Target="worksheets/sheet20.xml"/><Relationship Id="rId41" Type="http://schemas.openxmlformats.org/officeDocument/2006/relationships/externalLink" Target="externalLinks/externalLink8.xml"/><Relationship Id="rId54" Type="http://schemas.openxmlformats.org/officeDocument/2006/relationships/externalLink" Target="externalLinks/externalLink21.xml"/><Relationship Id="rId62" Type="http://schemas.openxmlformats.org/officeDocument/2006/relationships/externalLink" Target="externalLinks/externalLink29.xml"/><Relationship Id="rId70" Type="http://schemas.openxmlformats.org/officeDocument/2006/relationships/externalLink" Target="externalLinks/externalLink37.xml"/><Relationship Id="rId75" Type="http://schemas.openxmlformats.org/officeDocument/2006/relationships/externalLink" Target="externalLinks/externalLink42.xml"/><Relationship Id="rId83"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49" Type="http://schemas.openxmlformats.org/officeDocument/2006/relationships/externalLink" Target="externalLinks/externalLink16.xml"/><Relationship Id="rId57" Type="http://schemas.openxmlformats.org/officeDocument/2006/relationships/externalLink" Target="externalLinks/externalLink2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11.xml"/><Relationship Id="rId52" Type="http://schemas.openxmlformats.org/officeDocument/2006/relationships/externalLink" Target="externalLinks/externalLink19.xml"/><Relationship Id="rId60" Type="http://schemas.openxmlformats.org/officeDocument/2006/relationships/externalLink" Target="externalLinks/externalLink27.xml"/><Relationship Id="rId65" Type="http://schemas.openxmlformats.org/officeDocument/2006/relationships/externalLink" Target="externalLinks/externalLink32.xml"/><Relationship Id="rId73" Type="http://schemas.openxmlformats.org/officeDocument/2006/relationships/externalLink" Target="externalLinks/externalLink40.xml"/><Relationship Id="rId78" Type="http://schemas.openxmlformats.org/officeDocument/2006/relationships/externalLink" Target="externalLinks/externalLink45.xml"/><Relationship Id="rId8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externalLink" Target="externalLinks/externalLink6.xml"/><Relationship Id="rId34" Type="http://schemas.openxmlformats.org/officeDocument/2006/relationships/externalLink" Target="externalLinks/externalLink1.xml"/><Relationship Id="rId50" Type="http://schemas.openxmlformats.org/officeDocument/2006/relationships/externalLink" Target="externalLinks/externalLink17.xml"/><Relationship Id="rId55" Type="http://schemas.openxmlformats.org/officeDocument/2006/relationships/externalLink" Target="externalLinks/externalLink22.xml"/><Relationship Id="rId76" Type="http://schemas.openxmlformats.org/officeDocument/2006/relationships/externalLink" Target="externalLinks/externalLink43.xml"/><Relationship Id="rId7" Type="http://schemas.openxmlformats.org/officeDocument/2006/relationships/worksheet" Target="worksheets/sheet7.xml"/><Relationship Id="rId71" Type="http://schemas.openxmlformats.org/officeDocument/2006/relationships/externalLink" Target="externalLinks/externalLink38.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externalLink" Target="externalLinks/externalLink7.xml"/><Relationship Id="rId45" Type="http://schemas.openxmlformats.org/officeDocument/2006/relationships/externalLink" Target="externalLinks/externalLink12.xml"/><Relationship Id="rId66" Type="http://schemas.openxmlformats.org/officeDocument/2006/relationships/externalLink" Target="externalLinks/externalLink33.xml"/><Relationship Id="rId61" Type="http://schemas.openxmlformats.org/officeDocument/2006/relationships/externalLink" Target="externalLinks/externalLink28.xml"/><Relationship Id="rId8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Scroll" dx="22" fmlaLink="$G$5" horiz="1" max="60" min="1" page="0"/>
</file>

<file path=xl/ctrlProps/ctrlProp28.xml><?xml version="1.0" encoding="utf-8"?>
<formControlPr xmlns="http://schemas.microsoft.com/office/spreadsheetml/2009/9/main" objectType="Scroll" dx="22" fmlaLink="$G$5" horiz="1" max="60" min="1" page="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jpg"/><Relationship Id="rId5" Type="http://schemas.openxmlformats.org/officeDocument/2006/relationships/image" Target="../media/image7.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8.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9.png"/></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1.jpe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3.jpeg"/><Relationship Id="rId1" Type="http://schemas.openxmlformats.org/officeDocument/2006/relationships/image" Target="../media/image1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14.png"/></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8.png"/></Relationships>
</file>

<file path=xl/drawings/_rels/drawing1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8.png"/></Relationships>
</file>

<file path=xl/drawings/_rels/drawing1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1.jpeg"/><Relationship Id="rId1" Type="http://schemas.openxmlformats.org/officeDocument/2006/relationships/image" Target="../media/image9.png"/></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8.png"/></Relationships>
</file>

<file path=xl/drawings/_rels/drawing1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8.png"/></Relationships>
</file>

<file path=xl/drawings/_rels/drawing1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8.png"/></Relationships>
</file>

<file path=xl/drawings/_rels/drawing1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15.png"/></Relationships>
</file>

<file path=xl/drawings/_rels/drawing1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1.jpeg"/><Relationship Id="rId1" Type="http://schemas.openxmlformats.org/officeDocument/2006/relationships/image" Target="../media/image8.png"/></Relationships>
</file>

<file path=xl/drawings/_rels/drawing2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8.png"/></Relationships>
</file>

<file path=xl/drawings/_rels/drawing2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8.png"/></Relationships>
</file>

<file path=xl/drawings/_rels/drawing2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8.png"/></Relationships>
</file>

<file path=xl/drawings/_rels/drawing2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6.jpeg"/><Relationship Id="rId1" Type="http://schemas.openxmlformats.org/officeDocument/2006/relationships/image" Target="../media/image8.png"/></Relationships>
</file>

<file path=xl/drawings/_rels/drawing2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8.png"/></Relationships>
</file>

<file path=xl/drawings/_rels/drawing2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8.png"/></Relationships>
</file>

<file path=xl/drawings/_rels/drawing2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8.jpeg"/><Relationship Id="rId1" Type="http://schemas.openxmlformats.org/officeDocument/2006/relationships/image" Target="../media/image17.png"/><Relationship Id="rId4" Type="http://schemas.openxmlformats.org/officeDocument/2006/relationships/image" Target="../media/image19.png"/></Relationships>
</file>

<file path=xl/drawings/_rels/drawing2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8.png"/></Relationships>
</file>

<file path=xl/drawings/_rels/drawing28.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9.png"/><Relationship Id="rId1" Type="http://schemas.openxmlformats.org/officeDocument/2006/relationships/image" Target="../media/image20.png"/><Relationship Id="rId4" Type="http://schemas.openxmlformats.org/officeDocument/2006/relationships/image" Target="../media/image6.png"/></Relationships>
</file>

<file path=xl/drawings/_rels/drawing29.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1.jpeg"/><Relationship Id="rId1" Type="http://schemas.openxmlformats.org/officeDocument/2006/relationships/image" Target="../media/image8.png"/></Relationships>
</file>

<file path=xl/drawings/_rels/drawing3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2.jpeg"/><Relationship Id="rId1" Type="http://schemas.openxmlformats.org/officeDocument/2006/relationships/image" Target="../media/image8.png"/></Relationships>
</file>

<file path=xl/drawings/_rels/drawing3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5</xdr:col>
      <xdr:colOff>476250</xdr:colOff>
      <xdr:row>0</xdr:row>
      <xdr:rowOff>85725</xdr:rowOff>
    </xdr:from>
    <xdr:to>
      <xdr:col>5</xdr:col>
      <xdr:colOff>1150615</xdr:colOff>
      <xdr:row>2</xdr:row>
      <xdr:rowOff>104775</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57900" y="85725"/>
          <a:ext cx="826765"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28574</xdr:colOff>
      <xdr:row>0</xdr:row>
      <xdr:rowOff>9524</xdr:rowOff>
    </xdr:from>
    <xdr:to>
      <xdr:col>1</xdr:col>
      <xdr:colOff>1070162</xdr:colOff>
      <xdr:row>2</xdr:row>
      <xdr:rowOff>104774</xdr:rowOff>
    </xdr:to>
    <xdr:pic>
      <xdr:nvPicPr>
        <xdr:cNvPr id="3" name="Picture 2">
          <a:extLst>
            <a:ext uri="{FF2B5EF4-FFF2-40B4-BE49-F238E27FC236}">
              <a16:creationId xmlns:a16="http://schemas.microsoft.com/office/drawing/2014/main" id="{00000000-0008-0000-0000-00000300000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724" y="9524"/>
          <a:ext cx="1165413" cy="4572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52916</xdr:colOff>
      <xdr:row>0</xdr:row>
      <xdr:rowOff>1</xdr:rowOff>
    </xdr:from>
    <xdr:to>
      <xdr:col>22</xdr:col>
      <xdr:colOff>0</xdr:colOff>
      <xdr:row>38</xdr:row>
      <xdr:rowOff>169333</xdr:rowOff>
    </xdr:to>
    <xdr:grpSp>
      <xdr:nvGrpSpPr>
        <xdr:cNvPr id="9" name="Group 8">
          <a:extLst>
            <a:ext uri="{FF2B5EF4-FFF2-40B4-BE49-F238E27FC236}">
              <a16:creationId xmlns:a16="http://schemas.microsoft.com/office/drawing/2014/main" id="{00000000-0008-0000-0100-000009000000}"/>
            </a:ext>
          </a:extLst>
        </xdr:cNvPr>
        <xdr:cNvGrpSpPr/>
      </xdr:nvGrpSpPr>
      <xdr:grpSpPr>
        <a:xfrm>
          <a:off x="52916" y="1"/>
          <a:ext cx="13358284" cy="7408332"/>
          <a:chOff x="6" y="0"/>
          <a:chExt cx="13075921" cy="6410309"/>
        </a:xfrm>
      </xdr:grpSpPr>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 y="0"/>
            <a:ext cx="13075920" cy="6410309"/>
          </a:xfrm>
          <a:prstGeom prst="rect">
            <a:avLst/>
          </a:prstGeom>
          <a:solidFill>
            <a:schemeClr val="accent6">
              <a:lumMod val="40000"/>
              <a:lumOff val="60000"/>
            </a:schemeClr>
          </a:solidFill>
          <a:ln>
            <a:solidFill>
              <a:schemeClr val="accent2">
                <a:lumMod val="60000"/>
                <a:lumOff val="40000"/>
              </a:schemeClr>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pic>
      <xdr:sp macro="" textlink="">
        <xdr:nvSpPr>
          <xdr:cNvPr id="4" name="Rectangle 3">
            <a:extLst>
              <a:ext uri="{FF2B5EF4-FFF2-40B4-BE49-F238E27FC236}">
                <a16:creationId xmlns:a16="http://schemas.microsoft.com/office/drawing/2014/main" id="{00000000-0008-0000-0100-000004000000}"/>
              </a:ext>
            </a:extLst>
          </xdr:cNvPr>
          <xdr:cNvSpPr/>
        </xdr:nvSpPr>
        <xdr:spPr>
          <a:xfrm>
            <a:off x="6" y="0"/>
            <a:ext cx="13068293" cy="640080"/>
          </a:xfrm>
          <a:prstGeom prst="rect">
            <a:avLst/>
          </a:prstGeom>
          <a:solidFill>
            <a:schemeClr val="tx1">
              <a:lumMod val="65000"/>
              <a:lumOff val="35000"/>
            </a:schemeClr>
          </a:solidFill>
          <a:ln>
            <a:solidFill>
              <a:schemeClr val="accent2">
                <a:lumMod val="40000"/>
                <a:lumOff val="60000"/>
              </a:schemeClr>
            </a:solidFill>
          </a:ln>
          <a:effectLst>
            <a:outerShdw blurRad="107950" dist="12700" dir="5400000" algn="ctr">
              <a:srgbClr val="000000"/>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400" b="1" cap="none" spc="0">
                <a:ln w="12700">
                  <a:solidFill>
                    <a:schemeClr val="accent5"/>
                  </a:solidFill>
                  <a:prstDash val="solid"/>
                </a:ln>
                <a:pattFill prst="ltDnDiag">
                  <a:fgClr>
                    <a:schemeClr val="accent5">
                      <a:lumMod val="60000"/>
                      <a:lumOff val="40000"/>
                    </a:schemeClr>
                  </a:fgClr>
                  <a:bgClr>
                    <a:schemeClr val="bg1"/>
                  </a:bgClr>
                </a:pattFill>
                <a:effectLst/>
                <a:latin typeface="Constantia" panose="02030602050306030303" pitchFamily="18" charset="0"/>
              </a:rPr>
              <a:t>                                                          </a:t>
            </a:r>
            <a:r>
              <a:rPr lang="en-US" sz="2000" b="1" cap="none" spc="0">
                <a:ln w="12700">
                  <a:noFill/>
                  <a:prstDash val="solid"/>
                </a:ln>
                <a:solidFill>
                  <a:schemeClr val="bg1"/>
                </a:solidFill>
                <a:effectLst/>
                <a:latin typeface="Constantia" panose="02030602050306030303" pitchFamily="18" charset="0"/>
              </a:rPr>
              <a:t>Solutions Playbook - Launch Unum Phase II</a:t>
            </a:r>
          </a:p>
        </xdr:txBody>
      </xdr:sp>
      <xdr:pic>
        <xdr:nvPicPr>
          <xdr:cNvPr id="6" name="Picture 5">
            <a:extLst>
              <a:ext uri="{FF2B5EF4-FFF2-40B4-BE49-F238E27FC236}">
                <a16:creationId xmlns:a16="http://schemas.microsoft.com/office/drawing/2014/main" id="{00000000-0008-0000-0100-00000600000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125207" y="142875"/>
            <a:ext cx="914400" cy="365760"/>
          </a:xfrm>
          <a:prstGeom prst="roundRect">
            <a:avLst>
              <a:gd name="adj" fmla="val 8594"/>
            </a:avLst>
          </a:prstGeom>
          <a:solidFill>
            <a:schemeClr val="bg1"/>
          </a:solidFill>
          <a:ln>
            <a:solidFill>
              <a:schemeClr val="accent2">
                <a:lumMod val="60000"/>
                <a:lumOff val="40000"/>
              </a:schemeClr>
            </a:solidFill>
          </a:ln>
          <a:effectLst>
            <a:glow rad="63500">
              <a:schemeClr val="accent3">
                <a:satMod val="175000"/>
                <a:alpha val="40000"/>
              </a:schemeClr>
            </a:glow>
            <a:reflection blurRad="12700" stA="38000" endPos="28000" dist="5000" dir="5400000" sy="-100000" algn="bl" rotWithShape="0"/>
          </a:effectLst>
        </xdr:spPr>
      </xdr:pic>
    </xdr:grpSp>
    <xdr:clientData/>
  </xdr:twoCellAnchor>
  <mc:AlternateContent xmlns:mc="http://schemas.openxmlformats.org/markup-compatibility/2006">
    <mc:Choice xmlns:a14="http://schemas.microsoft.com/office/drawing/2010/main" Requires="a14">
      <xdr:twoCellAnchor>
        <xdr:from>
          <xdr:col>0</xdr:col>
          <xdr:colOff>581025</xdr:colOff>
          <xdr:row>8</xdr:row>
          <xdr:rowOff>114300</xdr:rowOff>
        </xdr:from>
        <xdr:to>
          <xdr:col>2</xdr:col>
          <xdr:colOff>504825</xdr:colOff>
          <xdr:row>10</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80"/>
                  </a:solidFill>
                  <a:latin typeface="Cambria"/>
                </a:rPr>
                <a:t>Daily Progress 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57150</xdr:colOff>
          <xdr:row>8</xdr:row>
          <xdr:rowOff>114300</xdr:rowOff>
        </xdr:from>
        <xdr:to>
          <xdr:col>4</xdr:col>
          <xdr:colOff>590550</xdr:colOff>
          <xdr:row>10</xdr:row>
          <xdr:rowOff>142875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80"/>
                  </a:solidFill>
                  <a:latin typeface="Cambria"/>
                </a:rPr>
                <a:t>Action </a:t>
              </a:r>
            </a:p>
            <a:p>
              <a:pPr algn="ctr" rtl="0">
                <a:defRPr sz="1000"/>
              </a:pPr>
              <a:r>
                <a:rPr lang="en-US" sz="1000" b="1" i="0" u="none" strike="noStrike" baseline="0">
                  <a:solidFill>
                    <a:srgbClr val="000080"/>
                  </a:solidFill>
                  <a:latin typeface="Cambria"/>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581025</xdr:colOff>
          <xdr:row>16</xdr:row>
          <xdr:rowOff>142875</xdr:rowOff>
        </xdr:from>
        <xdr:to>
          <xdr:col>2</xdr:col>
          <xdr:colOff>504825</xdr:colOff>
          <xdr:row>18</xdr:row>
          <xdr:rowOff>171450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80"/>
                  </a:solidFill>
                  <a:latin typeface="Cambria"/>
                </a:rPr>
                <a:t>Project</a:t>
              </a:r>
            </a:p>
            <a:p>
              <a:pPr algn="ctr" rtl="0">
                <a:defRPr sz="1000"/>
              </a:pPr>
              <a:r>
                <a:rPr lang="en-US" sz="1000" b="1" i="0" u="none" strike="noStrike" baseline="0">
                  <a:solidFill>
                    <a:srgbClr val="000080"/>
                  </a:solidFill>
                  <a:latin typeface="Cambria"/>
                </a:rPr>
                <a:t>Team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581025</xdr:colOff>
          <xdr:row>12</xdr:row>
          <xdr:rowOff>114300</xdr:rowOff>
        </xdr:from>
        <xdr:to>
          <xdr:col>2</xdr:col>
          <xdr:colOff>504825</xdr:colOff>
          <xdr:row>14</xdr:row>
          <xdr:rowOff>142875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80"/>
                  </a:solidFill>
                  <a:latin typeface="Cambria"/>
                </a:rPr>
                <a:t>Risk and </a:t>
              </a:r>
            </a:p>
            <a:p>
              <a:pPr algn="ctr" rtl="0">
                <a:defRPr sz="1000"/>
              </a:pPr>
              <a:r>
                <a:rPr lang="en-US" sz="1000" b="1" i="0" u="none" strike="noStrike" baseline="0">
                  <a:solidFill>
                    <a:srgbClr val="000080"/>
                  </a:solidFill>
                  <a:latin typeface="Cambria"/>
                </a:rPr>
                <a:t>Mitigation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57150</xdr:colOff>
          <xdr:row>12</xdr:row>
          <xdr:rowOff>114300</xdr:rowOff>
        </xdr:from>
        <xdr:to>
          <xdr:col>4</xdr:col>
          <xdr:colOff>600075</xdr:colOff>
          <xdr:row>14</xdr:row>
          <xdr:rowOff>142875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80"/>
                  </a:solidFill>
                  <a:latin typeface="Cambria"/>
                </a:rPr>
                <a:t>Change </a:t>
              </a:r>
            </a:p>
            <a:p>
              <a:pPr algn="ctr" rtl="0">
                <a:defRPr sz="1000"/>
              </a:pPr>
              <a:r>
                <a:rPr lang="en-US" sz="1000" b="1" i="0" u="none" strike="noStrike" baseline="0">
                  <a:solidFill>
                    <a:srgbClr val="000080"/>
                  </a:solidFill>
                  <a:latin typeface="Cambria"/>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12</xdr:row>
          <xdr:rowOff>114300</xdr:rowOff>
        </xdr:from>
        <xdr:to>
          <xdr:col>7</xdr:col>
          <xdr:colOff>85725</xdr:colOff>
          <xdr:row>14</xdr:row>
          <xdr:rowOff>142875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80"/>
                  </a:solidFill>
                  <a:latin typeface="Cambria"/>
                </a:rPr>
                <a:t>Transitions</a:t>
              </a:r>
            </a:p>
            <a:p>
              <a:pPr algn="ctr" rtl="0">
                <a:defRPr sz="1000"/>
              </a:pPr>
              <a:r>
                <a:rPr lang="en-US" sz="1000" b="1" i="0" u="none" strike="noStrike" baseline="0">
                  <a:solidFill>
                    <a:srgbClr val="000080"/>
                  </a:solidFill>
                  <a:latin typeface="Cambria"/>
                </a:rPr>
                <a:t>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342900</xdr:colOff>
          <xdr:row>8</xdr:row>
          <xdr:rowOff>114300</xdr:rowOff>
        </xdr:from>
        <xdr:to>
          <xdr:col>16</xdr:col>
          <xdr:colOff>266700</xdr:colOff>
          <xdr:row>10</xdr:row>
          <xdr:rowOff>142875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993366"/>
                  </a:solidFill>
                  <a:latin typeface="Cambria"/>
                </a:rPr>
                <a:t>BGC and Access 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514350</xdr:colOff>
          <xdr:row>8</xdr:row>
          <xdr:rowOff>114300</xdr:rowOff>
        </xdr:from>
        <xdr:to>
          <xdr:col>9</xdr:col>
          <xdr:colOff>438150</xdr:colOff>
          <xdr:row>10</xdr:row>
          <xdr:rowOff>142875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Cambria"/>
                </a:rPr>
                <a:t>Due Diligence 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571500</xdr:colOff>
          <xdr:row>8</xdr:row>
          <xdr:rowOff>114300</xdr:rowOff>
        </xdr:from>
        <xdr:to>
          <xdr:col>11</xdr:col>
          <xdr:colOff>495300</xdr:colOff>
          <xdr:row>10</xdr:row>
          <xdr:rowOff>142875</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Cambria"/>
                </a:rPr>
                <a:t>Documentation</a:t>
              </a:r>
            </a:p>
            <a:p>
              <a:pPr algn="ctr" rtl="0">
                <a:defRPr sz="1000"/>
              </a:pPr>
              <a:r>
                <a:rPr lang="en-US" sz="1000" b="1" i="0" u="none" strike="noStrike" baseline="0">
                  <a:solidFill>
                    <a:srgbClr val="FF6600"/>
                  </a:solidFill>
                  <a:latin typeface="Cambria"/>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600075</xdr:colOff>
          <xdr:row>8</xdr:row>
          <xdr:rowOff>114300</xdr:rowOff>
        </xdr:from>
        <xdr:to>
          <xdr:col>13</xdr:col>
          <xdr:colOff>523875</xdr:colOff>
          <xdr:row>10</xdr:row>
          <xdr:rowOff>142875</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Cambria"/>
                </a:rPr>
                <a:t>Access Status </a:t>
              </a:r>
            </a:p>
            <a:p>
              <a:pPr algn="ctr" rtl="0">
                <a:defRPr sz="1000"/>
              </a:pPr>
              <a:r>
                <a:rPr lang="en-US" sz="1000" b="1" i="0" u="none" strike="noStrike" baseline="0">
                  <a:solidFill>
                    <a:srgbClr val="FF6600"/>
                  </a:solidFill>
                  <a:latin typeface="Cambria"/>
                </a:rPr>
                <a:t>TTT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542925</xdr:colOff>
          <xdr:row>12</xdr:row>
          <xdr:rowOff>114300</xdr:rowOff>
        </xdr:from>
        <xdr:to>
          <xdr:col>11</xdr:col>
          <xdr:colOff>514350</xdr:colOff>
          <xdr:row>14</xdr:row>
          <xdr:rowOff>142875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Cambria"/>
                </a:rPr>
                <a:t>Training Q&amp;A </a:t>
              </a:r>
            </a:p>
            <a:p>
              <a:pPr algn="ctr" rtl="0">
                <a:defRPr sz="1000"/>
              </a:pPr>
              <a:r>
                <a:rPr lang="en-US" sz="1000" b="1" i="0" u="none" strike="noStrike" baseline="0">
                  <a:solidFill>
                    <a:srgbClr val="FF6600"/>
                  </a:solidFill>
                  <a:latin typeface="Cambria"/>
                </a:rPr>
                <a:t>TTT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600075</xdr:colOff>
          <xdr:row>12</xdr:row>
          <xdr:rowOff>114300</xdr:rowOff>
        </xdr:from>
        <xdr:to>
          <xdr:col>13</xdr:col>
          <xdr:colOff>523875</xdr:colOff>
          <xdr:row>14</xdr:row>
          <xdr:rowOff>142875</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Cambria"/>
                </a:rPr>
                <a:t>Assessment Tracker TTT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12</xdr:row>
          <xdr:rowOff>114300</xdr:rowOff>
        </xdr:from>
        <xdr:to>
          <xdr:col>9</xdr:col>
          <xdr:colOff>438150</xdr:colOff>
          <xdr:row>14</xdr:row>
          <xdr:rowOff>142875</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Cambria"/>
                </a:rPr>
                <a:t>Training Update</a:t>
              </a:r>
            </a:p>
            <a:p>
              <a:pPr algn="ctr" rtl="0">
                <a:defRPr sz="1000"/>
              </a:pPr>
              <a:r>
                <a:rPr lang="en-US" sz="1000" b="1" i="0" u="none" strike="noStrike" baseline="0">
                  <a:solidFill>
                    <a:srgbClr val="FF6600"/>
                  </a:solidFill>
                  <a:latin typeface="Cambria"/>
                </a:rPr>
                <a:t>TTT</a:t>
              </a:r>
            </a:p>
          </xdr:txBody>
        </xdr:sp>
        <xdr:clientData fPrintsWithSheet="0"/>
      </xdr:twoCellAnchor>
    </mc:Choice>
    <mc:Fallback/>
  </mc:AlternateContent>
  <xdr:twoCellAnchor>
    <xdr:from>
      <xdr:col>7</xdr:col>
      <xdr:colOff>505238</xdr:colOff>
      <xdr:row>23</xdr:row>
      <xdr:rowOff>138640</xdr:rowOff>
    </xdr:from>
    <xdr:to>
      <xdr:col>10</xdr:col>
      <xdr:colOff>127000</xdr:colOff>
      <xdr:row>25</xdr:row>
      <xdr:rowOff>74543</xdr:rowOff>
    </xdr:to>
    <xdr:grpSp>
      <xdr:nvGrpSpPr>
        <xdr:cNvPr id="23" name="Group 22">
          <a:extLst>
            <a:ext uri="{FF2B5EF4-FFF2-40B4-BE49-F238E27FC236}">
              <a16:creationId xmlns:a16="http://schemas.microsoft.com/office/drawing/2014/main" id="{00000000-0008-0000-0100-000017000000}"/>
            </a:ext>
          </a:extLst>
        </xdr:cNvPr>
        <xdr:cNvGrpSpPr/>
      </xdr:nvGrpSpPr>
      <xdr:grpSpPr>
        <a:xfrm>
          <a:off x="4772438" y="4520140"/>
          <a:ext cx="1450562" cy="316903"/>
          <a:chOff x="19058" y="28575"/>
          <a:chExt cx="1472737" cy="365761"/>
        </a:xfrm>
      </xdr:grpSpPr>
      <xdr:sp macro="[0]!Full_Screen_View" textlink="">
        <xdr:nvSpPr>
          <xdr:cNvPr id="27" name="Rectangle 26">
            <a:extLst>
              <a:ext uri="{FF2B5EF4-FFF2-40B4-BE49-F238E27FC236}">
                <a16:creationId xmlns:a16="http://schemas.microsoft.com/office/drawing/2014/main" id="{00000000-0008-0000-0100-00001B000000}"/>
              </a:ext>
            </a:extLst>
          </xdr:cNvPr>
          <xdr:cNvSpPr/>
        </xdr:nvSpPr>
        <xdr:spPr>
          <a:xfrm>
            <a:off x="381083" y="28576"/>
            <a:ext cx="1110712"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11</xdr:col>
      <xdr:colOff>253999</xdr:colOff>
      <xdr:row>23</xdr:row>
      <xdr:rowOff>129116</xdr:rowOff>
    </xdr:from>
    <xdr:to>
      <xdr:col>13</xdr:col>
      <xdr:colOff>422413</xdr:colOff>
      <xdr:row>25</xdr:row>
      <xdr:rowOff>74544</xdr:rowOff>
    </xdr:to>
    <xdr:grpSp>
      <xdr:nvGrpSpPr>
        <xdr:cNvPr id="10" name="Group 9">
          <a:extLst>
            <a:ext uri="{FF2B5EF4-FFF2-40B4-BE49-F238E27FC236}">
              <a16:creationId xmlns:a16="http://schemas.microsoft.com/office/drawing/2014/main" id="{00000000-0008-0000-0100-00000A000000}"/>
            </a:ext>
          </a:extLst>
        </xdr:cNvPr>
        <xdr:cNvGrpSpPr/>
      </xdr:nvGrpSpPr>
      <xdr:grpSpPr>
        <a:xfrm>
          <a:off x="6959599" y="4510616"/>
          <a:ext cx="1387614" cy="326428"/>
          <a:chOff x="6496050" y="4457700"/>
          <a:chExt cx="2469912" cy="274320"/>
        </a:xfrm>
      </xdr:grpSpPr>
      <xdr:sp macro="[0]!Regular_Screen_View" textlink="">
        <xdr:nvSpPr>
          <xdr:cNvPr id="30" name="Rectangle 29">
            <a:extLst>
              <a:ext uri="{FF2B5EF4-FFF2-40B4-BE49-F238E27FC236}">
                <a16:creationId xmlns:a16="http://schemas.microsoft.com/office/drawing/2014/main" id="{00000000-0008-0000-0100-00001E000000}"/>
              </a:ext>
            </a:extLst>
          </xdr:cNvPr>
          <xdr:cNvSpPr/>
        </xdr:nvSpPr>
        <xdr:spPr>
          <a:xfrm>
            <a:off x="6789190" y="4457700"/>
            <a:ext cx="2176772"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96050" y="4457700"/>
            <a:ext cx="365760" cy="274320"/>
          </a:xfrm>
          <a:prstGeom prst="rect">
            <a:avLst/>
          </a:prstGeom>
          <a:ln>
            <a:noFill/>
          </a:ln>
          <a:effectLst>
            <a:outerShdw blurRad="107950" dist="12700" dir="5400000" algn="ctr">
              <a:srgbClr val="000000"/>
            </a:outerShdw>
          </a:effectLst>
        </xdr:spPr>
      </xdr:pic>
    </xdr:grpSp>
    <xdr:clientData/>
  </xdr:twoCellAnchor>
  <mc:AlternateContent xmlns:mc="http://schemas.openxmlformats.org/markup-compatibility/2006">
    <mc:Choice xmlns:a14="http://schemas.microsoft.com/office/drawing/2010/main" Requires="a14">
      <xdr:twoCellAnchor>
        <xdr:from>
          <xdr:col>7</xdr:col>
          <xdr:colOff>514350</xdr:colOff>
          <xdr:row>16</xdr:row>
          <xdr:rowOff>142875</xdr:rowOff>
        </xdr:from>
        <xdr:to>
          <xdr:col>9</xdr:col>
          <xdr:colOff>438150</xdr:colOff>
          <xdr:row>18</xdr:row>
          <xdr:rowOff>171450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Cambria"/>
                </a:rPr>
                <a:t>Process Update Tracker</a:t>
              </a:r>
            </a:p>
          </xdr:txBody>
        </xdr:sp>
        <xdr:clientData fPrintsWithSheet="0"/>
      </xdr:twoCellAnchor>
    </mc:Choice>
    <mc:Fallback/>
  </mc:AlternateContent>
  <xdr:twoCellAnchor>
    <xdr:from>
      <xdr:col>0</xdr:col>
      <xdr:colOff>467788</xdr:colOff>
      <xdr:row>4</xdr:row>
      <xdr:rowOff>24341</xdr:rowOff>
    </xdr:from>
    <xdr:to>
      <xdr:col>7</xdr:col>
      <xdr:colOff>190500</xdr:colOff>
      <xdr:row>7</xdr:row>
      <xdr:rowOff>1481</xdr:rowOff>
    </xdr:to>
    <xdr:sp macro="" textlink="">
      <xdr:nvSpPr>
        <xdr:cNvPr id="31" name="Horizontal Scroll 30">
          <a:extLst>
            <a:ext uri="{FF2B5EF4-FFF2-40B4-BE49-F238E27FC236}">
              <a16:creationId xmlns:a16="http://schemas.microsoft.com/office/drawing/2014/main" id="{00000000-0008-0000-0100-00001F000000}"/>
            </a:ext>
          </a:extLst>
        </xdr:cNvPr>
        <xdr:cNvSpPr/>
      </xdr:nvSpPr>
      <xdr:spPr>
        <a:xfrm>
          <a:off x="467788" y="786341"/>
          <a:ext cx="4019545" cy="548640"/>
        </a:xfrm>
        <a:prstGeom prst="horizontalScroll">
          <a:avLst/>
        </a:prstGeom>
        <a:solidFill>
          <a:schemeClr val="accent1">
            <a:lumMod val="20000"/>
            <a:lumOff val="80000"/>
          </a:schemeClr>
        </a:solidFill>
        <a:effectLst>
          <a:glow rad="63500">
            <a:schemeClr val="accent1">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i="1">
              <a:solidFill>
                <a:srgbClr val="002060"/>
              </a:solidFill>
              <a:latin typeface="Cambria" panose="02040503050406030204" pitchFamily="18" charset="0"/>
              <a:ea typeface="Cambria" panose="02040503050406030204" pitchFamily="18" charset="0"/>
            </a:rPr>
            <a:t>Program Level</a:t>
          </a:r>
          <a:r>
            <a:rPr lang="en-US" sz="1200" b="1" i="1" baseline="0">
              <a:solidFill>
                <a:srgbClr val="002060"/>
              </a:solidFill>
              <a:latin typeface="Cambria" panose="02040503050406030204" pitchFamily="18" charset="0"/>
              <a:ea typeface="Cambria" panose="02040503050406030204" pitchFamily="18" charset="0"/>
            </a:rPr>
            <a:t> Activities</a:t>
          </a:r>
          <a:endParaRPr lang="en-US" sz="1200" b="1" i="1">
            <a:solidFill>
              <a:srgbClr val="002060"/>
            </a:solidFill>
            <a:latin typeface="Cambria" panose="02040503050406030204" pitchFamily="18" charset="0"/>
            <a:ea typeface="Cambria" panose="02040503050406030204" pitchFamily="18" charset="0"/>
          </a:endParaRPr>
        </a:p>
      </xdr:txBody>
    </xdr:sp>
    <xdr:clientData/>
  </xdr:twoCellAnchor>
  <xdr:twoCellAnchor>
    <xdr:from>
      <xdr:col>7</xdr:col>
      <xdr:colOff>557749</xdr:colOff>
      <xdr:row>4</xdr:row>
      <xdr:rowOff>24341</xdr:rowOff>
    </xdr:from>
    <xdr:to>
      <xdr:col>13</xdr:col>
      <xdr:colOff>518582</xdr:colOff>
      <xdr:row>7</xdr:row>
      <xdr:rowOff>1481</xdr:rowOff>
    </xdr:to>
    <xdr:sp macro="" textlink="">
      <xdr:nvSpPr>
        <xdr:cNvPr id="32" name="Horizontal Scroll 31">
          <a:extLst>
            <a:ext uri="{FF2B5EF4-FFF2-40B4-BE49-F238E27FC236}">
              <a16:creationId xmlns:a16="http://schemas.microsoft.com/office/drawing/2014/main" id="{00000000-0008-0000-0100-000020000000}"/>
            </a:ext>
          </a:extLst>
        </xdr:cNvPr>
        <xdr:cNvSpPr/>
      </xdr:nvSpPr>
      <xdr:spPr>
        <a:xfrm>
          <a:off x="4854582" y="786341"/>
          <a:ext cx="3643833" cy="548640"/>
        </a:xfrm>
        <a:prstGeom prst="horizontalScroll">
          <a:avLst/>
        </a:prstGeom>
        <a:solidFill>
          <a:schemeClr val="accent2">
            <a:lumMod val="60000"/>
            <a:lumOff val="40000"/>
          </a:schemeClr>
        </a:solidFill>
        <a:ln>
          <a:solidFill>
            <a:schemeClr val="bg2">
              <a:lumMod val="50000"/>
            </a:schemeClr>
          </a:solidFill>
        </a:ln>
        <a:effectLst>
          <a:glow rad="63500">
            <a:srgbClr val="948A54">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i="1">
              <a:solidFill>
                <a:schemeClr val="bg2">
                  <a:lumMod val="10000"/>
                </a:schemeClr>
              </a:solidFill>
              <a:latin typeface="Cambria" panose="02040503050406030204" pitchFamily="18" charset="0"/>
              <a:ea typeface="Cambria" panose="02040503050406030204" pitchFamily="18" charset="0"/>
            </a:rPr>
            <a:t>DD,</a:t>
          </a:r>
          <a:r>
            <a:rPr lang="en-US" sz="1200" b="1" i="1" baseline="0">
              <a:solidFill>
                <a:schemeClr val="bg2">
                  <a:lumMod val="10000"/>
                </a:schemeClr>
              </a:solidFill>
              <a:latin typeface="Cambria" panose="02040503050406030204" pitchFamily="18" charset="0"/>
              <a:ea typeface="Cambria" panose="02040503050406030204" pitchFamily="18" charset="0"/>
            </a:rPr>
            <a:t> Documentation &amp; TTT Update</a:t>
          </a:r>
          <a:endParaRPr lang="en-US" sz="1200" b="1" i="1">
            <a:solidFill>
              <a:schemeClr val="bg2">
                <a:lumMod val="10000"/>
              </a:schemeClr>
            </a:solidFill>
            <a:latin typeface="Cambria" panose="02040503050406030204" pitchFamily="18" charset="0"/>
            <a:ea typeface="Cambria" panose="02040503050406030204" pitchFamily="18" charset="0"/>
          </a:endParaRPr>
        </a:p>
      </xdr:txBody>
    </xdr:sp>
    <xdr:clientData/>
  </xdr:twoCellAnchor>
  <mc:AlternateContent xmlns:mc="http://schemas.openxmlformats.org/markup-compatibility/2006">
    <mc:Choice xmlns:a14="http://schemas.microsoft.com/office/drawing/2010/main" Requires="a14">
      <xdr:twoCellAnchor>
        <xdr:from>
          <xdr:col>3</xdr:col>
          <xdr:colOff>57150</xdr:colOff>
          <xdr:row>16</xdr:row>
          <xdr:rowOff>142875</xdr:rowOff>
        </xdr:from>
        <xdr:to>
          <xdr:col>4</xdr:col>
          <xdr:colOff>600075</xdr:colOff>
          <xdr:row>18</xdr:row>
          <xdr:rowOff>171450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80"/>
                  </a:solidFill>
                  <a:latin typeface="Cambria"/>
                </a:rPr>
                <a:t>Project </a:t>
              </a:r>
            </a:p>
            <a:p>
              <a:pPr algn="ctr" rtl="0">
                <a:defRPr sz="1000"/>
              </a:pPr>
              <a:r>
                <a:rPr lang="en-US" sz="1000" b="1" i="0" u="none" strike="noStrike" baseline="0">
                  <a:solidFill>
                    <a:srgbClr val="000080"/>
                  </a:solidFill>
                  <a:latin typeface="Cambria"/>
                </a:rPr>
                <a:t>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571500</xdr:colOff>
          <xdr:row>16</xdr:row>
          <xdr:rowOff>142875</xdr:rowOff>
        </xdr:from>
        <xdr:to>
          <xdr:col>11</xdr:col>
          <xdr:colOff>495300</xdr:colOff>
          <xdr:row>18</xdr:row>
          <xdr:rowOff>171450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Cambria"/>
                </a:rPr>
                <a:t>SME Production - Nesting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8</xdr:row>
          <xdr:rowOff>114300</xdr:rowOff>
        </xdr:from>
        <xdr:to>
          <xdr:col>7</xdr:col>
          <xdr:colOff>85725</xdr:colOff>
          <xdr:row>10</xdr:row>
          <xdr:rowOff>142875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80"/>
                  </a:solidFill>
                  <a:latin typeface="Cambria"/>
                </a:rPr>
                <a:t>Critical </a:t>
              </a:r>
            </a:p>
            <a:p>
              <a:pPr algn="ctr" rtl="0">
                <a:defRPr sz="1000"/>
              </a:pPr>
              <a:r>
                <a:rPr lang="en-US" sz="1000" b="1" i="0" u="none" strike="noStrike" baseline="0">
                  <a:solidFill>
                    <a:srgbClr val="000080"/>
                  </a:solidFill>
                  <a:latin typeface="Cambria"/>
                </a:rPr>
                <a:t>Activities</a:t>
              </a:r>
            </a:p>
          </xdr:txBody>
        </xdr:sp>
        <xdr:clientData fPrintsWithSheet="0"/>
      </xdr:twoCellAnchor>
    </mc:Choice>
    <mc:Fallback/>
  </mc:AlternateContent>
  <xdr:twoCellAnchor editAs="oneCell">
    <xdr:from>
      <xdr:col>0</xdr:col>
      <xdr:colOff>381000</xdr:colOff>
      <xdr:row>0</xdr:row>
      <xdr:rowOff>76200</xdr:rowOff>
    </xdr:from>
    <xdr:to>
      <xdr:col>2</xdr:col>
      <xdr:colOff>379942</xdr:colOff>
      <xdr:row>2</xdr:row>
      <xdr:rowOff>169883</xdr:rowOff>
    </xdr:to>
    <xdr:pic>
      <xdr:nvPicPr>
        <xdr:cNvPr id="33" name="Picture 32">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1000" y="76200"/>
          <a:ext cx="1218142" cy="474683"/>
        </a:xfrm>
        <a:prstGeom prst="roundRect">
          <a:avLst>
            <a:gd name="adj" fmla="val 8594"/>
          </a:avLst>
        </a:prstGeom>
        <a:solidFill>
          <a:schemeClr val="bg1"/>
        </a:solidFill>
        <a:ln>
          <a:noFill/>
        </a:ln>
        <a:effectLst>
          <a:glow rad="63500">
            <a:schemeClr val="accent3">
              <a:satMod val="175000"/>
              <a:alpha val="40000"/>
            </a:schemeClr>
          </a:glow>
          <a:reflection blurRad="12700" stA="38000" endPos="28000" dist="5000" dir="5400000" sy="-100000" algn="bl" rotWithShape="0"/>
        </a:effectLst>
      </xdr:spPr>
    </xdr:pic>
    <xdr:clientData/>
  </xdr:twoCellAnchor>
  <mc:AlternateContent xmlns:mc="http://schemas.openxmlformats.org/markup-compatibility/2006">
    <mc:Choice xmlns:a14="http://schemas.microsoft.com/office/drawing/2010/main" Requires="a14">
      <xdr:twoCellAnchor>
        <xdr:from>
          <xdr:col>18</xdr:col>
          <xdr:colOff>523875</xdr:colOff>
          <xdr:row>8</xdr:row>
          <xdr:rowOff>114300</xdr:rowOff>
        </xdr:from>
        <xdr:to>
          <xdr:col>20</xdr:col>
          <xdr:colOff>447675</xdr:colOff>
          <xdr:row>10</xdr:row>
          <xdr:rowOff>142875</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993366"/>
                  </a:solidFill>
                  <a:latin typeface="Cambria"/>
                </a:rPr>
                <a:t>Production &amp; Quality Ramp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16</xdr:row>
          <xdr:rowOff>171450</xdr:rowOff>
        </xdr:from>
        <xdr:to>
          <xdr:col>7</xdr:col>
          <xdr:colOff>85725</xdr:colOff>
          <xdr:row>18</xdr:row>
          <xdr:rowOff>180975</xdr:rowOff>
        </xdr:to>
        <xdr:sp macro="" textlink="">
          <xdr:nvSpPr>
            <xdr:cNvPr id="2071" name="Button 23"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80"/>
                  </a:solidFill>
                  <a:latin typeface="Cambria"/>
                </a:rPr>
                <a:t>Learnings</a:t>
              </a:r>
            </a:p>
          </xdr:txBody>
        </xdr:sp>
        <xdr:clientData fPrintsWithSheet="0"/>
      </xdr:twoCellAnchor>
    </mc:Choice>
    <mc:Fallback/>
  </mc:AlternateContent>
  <xdr:twoCellAnchor>
    <xdr:from>
      <xdr:col>14</xdr:col>
      <xdr:colOff>317498</xdr:colOff>
      <xdr:row>4</xdr:row>
      <xdr:rowOff>44661</xdr:rowOff>
    </xdr:from>
    <xdr:to>
      <xdr:col>20</xdr:col>
      <xdr:colOff>550333</xdr:colOff>
      <xdr:row>6</xdr:row>
      <xdr:rowOff>171661</xdr:rowOff>
    </xdr:to>
    <xdr:sp macro="" textlink="">
      <xdr:nvSpPr>
        <xdr:cNvPr id="37" name="Horizontal Scroll 36">
          <a:extLst>
            <a:ext uri="{FF2B5EF4-FFF2-40B4-BE49-F238E27FC236}">
              <a16:creationId xmlns:a16="http://schemas.microsoft.com/office/drawing/2014/main" id="{00000000-0008-0000-0100-000025000000}"/>
            </a:ext>
          </a:extLst>
        </xdr:cNvPr>
        <xdr:cNvSpPr/>
      </xdr:nvSpPr>
      <xdr:spPr>
        <a:xfrm>
          <a:off x="8911165" y="806661"/>
          <a:ext cx="3915835" cy="508000"/>
        </a:xfrm>
        <a:prstGeom prst="horizontalScroll">
          <a:avLst/>
        </a:prstGeom>
        <a:solidFill>
          <a:schemeClr val="bg1"/>
        </a:solidFill>
        <a:ln>
          <a:solidFill>
            <a:schemeClr val="bg2">
              <a:lumMod val="50000"/>
            </a:schemeClr>
          </a:solidFill>
        </a:ln>
        <a:effectLst>
          <a:glow rad="63500">
            <a:srgbClr val="948A54">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i="1">
              <a:solidFill>
                <a:schemeClr val="bg2">
                  <a:lumMod val="10000"/>
                </a:schemeClr>
              </a:solidFill>
              <a:latin typeface="Cambria" panose="02040503050406030204" pitchFamily="18" charset="0"/>
              <a:ea typeface="Cambria" panose="02040503050406030204" pitchFamily="18" charset="0"/>
            </a:rPr>
            <a:t>Offshore KT &amp; Ramp Update</a:t>
          </a:r>
        </a:p>
      </xdr:txBody>
    </xdr:sp>
    <xdr:clientData/>
  </xdr:twoCellAnchor>
  <mc:AlternateContent xmlns:mc="http://schemas.openxmlformats.org/markup-compatibility/2006">
    <mc:Choice xmlns:a14="http://schemas.microsoft.com/office/drawing/2010/main" Requires="a14">
      <xdr:twoCellAnchor>
        <xdr:from>
          <xdr:col>14</xdr:col>
          <xdr:colOff>342900</xdr:colOff>
          <xdr:row>12</xdr:row>
          <xdr:rowOff>114300</xdr:rowOff>
        </xdr:from>
        <xdr:to>
          <xdr:col>16</xdr:col>
          <xdr:colOff>266700</xdr:colOff>
          <xdr:row>14</xdr:row>
          <xdr:rowOff>142875</xdr:rowOff>
        </xdr:to>
        <xdr:sp macro="" textlink="">
          <xdr:nvSpPr>
            <xdr:cNvPr id="2072" name="Button 24"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993366"/>
                  </a:solidFill>
                  <a:latin typeface="Cambria"/>
                </a:rPr>
                <a:t>Access Status </a:t>
              </a:r>
            </a:p>
            <a:p>
              <a:pPr algn="ctr" rtl="0">
                <a:defRPr sz="1000"/>
              </a:pPr>
              <a:r>
                <a:rPr lang="en-US" sz="1000" b="1" i="0" u="none" strike="noStrike" baseline="0">
                  <a:solidFill>
                    <a:srgbClr val="993366"/>
                  </a:solidFill>
                  <a:latin typeface="Cambria"/>
                </a:rPr>
                <a:t>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438150</xdr:colOff>
          <xdr:row>8</xdr:row>
          <xdr:rowOff>133350</xdr:rowOff>
        </xdr:from>
        <xdr:to>
          <xdr:col>18</xdr:col>
          <xdr:colOff>361950</xdr:colOff>
          <xdr:row>10</xdr:row>
          <xdr:rowOff>161925</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993366"/>
                  </a:solidFill>
                  <a:latin typeface="Cambria"/>
                </a:rPr>
                <a:t>Training Update</a:t>
              </a:r>
            </a:p>
            <a:p>
              <a:pPr algn="ctr" rtl="0">
                <a:defRPr sz="1000"/>
              </a:pPr>
              <a:r>
                <a:rPr lang="en-US" sz="1000" b="1" i="0" u="none" strike="noStrike" baseline="0">
                  <a:solidFill>
                    <a:srgbClr val="993366"/>
                  </a:solidFill>
                  <a:latin typeface="Cambria"/>
                </a:rPr>
                <a:t>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495300</xdr:colOff>
          <xdr:row>12</xdr:row>
          <xdr:rowOff>114300</xdr:rowOff>
        </xdr:from>
        <xdr:to>
          <xdr:col>20</xdr:col>
          <xdr:colOff>466725</xdr:colOff>
          <xdr:row>14</xdr:row>
          <xdr:rowOff>142875</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993366"/>
                  </a:solidFill>
                  <a:latin typeface="Cambria"/>
                </a:rPr>
                <a:t>Training Q&amp;A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342900</xdr:colOff>
          <xdr:row>16</xdr:row>
          <xdr:rowOff>142875</xdr:rowOff>
        </xdr:from>
        <xdr:to>
          <xdr:col>16</xdr:col>
          <xdr:colOff>266700</xdr:colOff>
          <xdr:row>18</xdr:row>
          <xdr:rowOff>171450</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993366"/>
                  </a:solidFill>
                  <a:latin typeface="Cambria"/>
                </a:rPr>
                <a:t>Assessment Tracker 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438150</xdr:colOff>
          <xdr:row>12</xdr:row>
          <xdr:rowOff>104775</xdr:rowOff>
        </xdr:from>
        <xdr:to>
          <xdr:col>18</xdr:col>
          <xdr:colOff>323850</xdr:colOff>
          <xdr:row>14</xdr:row>
          <xdr:rowOff>133350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993366"/>
                  </a:solidFill>
                  <a:latin typeface="Cambria"/>
                </a:rPr>
                <a:t>Ramp Progress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466725</xdr:colOff>
          <xdr:row>16</xdr:row>
          <xdr:rowOff>133350</xdr:rowOff>
        </xdr:from>
        <xdr:to>
          <xdr:col>18</xdr:col>
          <xdr:colOff>342900</xdr:colOff>
          <xdr:row>18</xdr:row>
          <xdr:rowOff>161925</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993366"/>
                  </a:solidFill>
                  <a:latin typeface="Cambria"/>
                </a:rPr>
                <a:t>Query Tracker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84667</xdr:colOff>
      <xdr:row>0</xdr:row>
      <xdr:rowOff>63501</xdr:rowOff>
    </xdr:from>
    <xdr:to>
      <xdr:col>1</xdr:col>
      <xdr:colOff>632581</xdr:colOff>
      <xdr:row>2</xdr:row>
      <xdr:rowOff>231141</xdr:rowOff>
    </xdr:to>
    <xdr:pic macro="[0]!Training_Update_KT">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313267" y="63501"/>
          <a:ext cx="547914" cy="548640"/>
        </a:xfrm>
        <a:prstGeom prst="rect">
          <a:avLst/>
        </a:prstGeom>
      </xdr:spPr>
    </xdr:pic>
    <xdr:clientData/>
  </xdr:twoCellAnchor>
  <xdr:twoCellAnchor>
    <xdr:from>
      <xdr:col>2</xdr:col>
      <xdr:colOff>412748</xdr:colOff>
      <xdr:row>0</xdr:row>
      <xdr:rowOff>179916</xdr:rowOff>
    </xdr:from>
    <xdr:to>
      <xdr:col>2</xdr:col>
      <xdr:colOff>1871890</xdr:colOff>
      <xdr:row>2</xdr:row>
      <xdr:rowOff>73236</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1641473" y="179916"/>
          <a:ext cx="1459142" cy="274320"/>
          <a:chOff x="19058" y="28575"/>
          <a:chExt cx="1459806" cy="365761"/>
        </a:xfrm>
      </xdr:grpSpPr>
      <xdr:sp macro="[47]!Full_Screen_View" textlink="">
        <xdr:nvSpPr>
          <xdr:cNvPr id="4" name="Rectangle 3">
            <a:extLst>
              <a:ext uri="{FF2B5EF4-FFF2-40B4-BE49-F238E27FC236}">
                <a16:creationId xmlns:a16="http://schemas.microsoft.com/office/drawing/2014/main" id="{00000000-0008-0000-02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47]!Full_Screen_View">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2460623</xdr:colOff>
      <xdr:row>0</xdr:row>
      <xdr:rowOff>179916</xdr:rowOff>
    </xdr:from>
    <xdr:to>
      <xdr:col>2</xdr:col>
      <xdr:colOff>4017007</xdr:colOff>
      <xdr:row>2</xdr:row>
      <xdr:rowOff>73236</xdr:rowOff>
    </xdr:to>
    <xdr:grpSp>
      <xdr:nvGrpSpPr>
        <xdr:cNvPr id="6" name="Group 5">
          <a:extLst>
            <a:ext uri="{FF2B5EF4-FFF2-40B4-BE49-F238E27FC236}">
              <a16:creationId xmlns:a16="http://schemas.microsoft.com/office/drawing/2014/main" id="{00000000-0008-0000-0200-000006000000}"/>
            </a:ext>
          </a:extLst>
        </xdr:cNvPr>
        <xdr:cNvGrpSpPr/>
      </xdr:nvGrpSpPr>
      <xdr:grpSpPr>
        <a:xfrm>
          <a:off x="3689348" y="179916"/>
          <a:ext cx="1556384" cy="274320"/>
          <a:chOff x="6496050" y="4257675"/>
          <a:chExt cx="1556384" cy="274320"/>
        </a:xfrm>
      </xdr:grpSpPr>
      <xdr:sp macro="[47]!Regular_Screen_View" textlink="">
        <xdr:nvSpPr>
          <xdr:cNvPr id="7" name="Rectangle 6">
            <a:extLst>
              <a:ext uri="{FF2B5EF4-FFF2-40B4-BE49-F238E27FC236}">
                <a16:creationId xmlns:a16="http://schemas.microsoft.com/office/drawing/2014/main" id="{00000000-0008-0000-02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47]!Regular_Screen_View">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59531</xdr:colOff>
      <xdr:row>0</xdr:row>
      <xdr:rowOff>119061</xdr:rowOff>
    </xdr:from>
    <xdr:to>
      <xdr:col>2</xdr:col>
      <xdr:colOff>27214</xdr:colOff>
      <xdr:row>3</xdr:row>
      <xdr:rowOff>96201</xdr:rowOff>
    </xdr:to>
    <xdr:pic macro="[0]!Assessment_Status_TTT">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431006" y="119061"/>
          <a:ext cx="548708" cy="548640"/>
        </a:xfrm>
        <a:prstGeom prst="rect">
          <a:avLst/>
        </a:prstGeom>
      </xdr:spPr>
    </xdr:pic>
    <xdr:clientData/>
  </xdr:twoCellAnchor>
  <xdr:twoCellAnchor>
    <xdr:from>
      <xdr:col>2</xdr:col>
      <xdr:colOff>321464</xdr:colOff>
      <xdr:row>1</xdr:row>
      <xdr:rowOff>71435</xdr:rowOff>
    </xdr:from>
    <xdr:to>
      <xdr:col>3</xdr:col>
      <xdr:colOff>256606</xdr:colOff>
      <xdr:row>2</xdr:row>
      <xdr:rowOff>155255</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1273964" y="261935"/>
          <a:ext cx="1459142" cy="274320"/>
          <a:chOff x="19058" y="28575"/>
          <a:chExt cx="1459806" cy="365761"/>
        </a:xfrm>
      </xdr:grpSpPr>
      <xdr:sp macro="[47]!Full_Screen_View" textlink="">
        <xdr:nvSpPr>
          <xdr:cNvPr id="4" name="Rectangle 3">
            <a:extLst>
              <a:ext uri="{FF2B5EF4-FFF2-40B4-BE49-F238E27FC236}">
                <a16:creationId xmlns:a16="http://schemas.microsoft.com/office/drawing/2014/main" id="{00000000-0008-0000-03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47]!Full_Screen_View">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845339</xdr:colOff>
      <xdr:row>1</xdr:row>
      <xdr:rowOff>71435</xdr:rowOff>
    </xdr:from>
    <xdr:to>
      <xdr:col>4</xdr:col>
      <xdr:colOff>1032504</xdr:colOff>
      <xdr:row>2</xdr:row>
      <xdr:rowOff>155255</xdr:rowOff>
    </xdr:to>
    <xdr:grpSp>
      <xdr:nvGrpSpPr>
        <xdr:cNvPr id="6" name="Group 5">
          <a:extLst>
            <a:ext uri="{FF2B5EF4-FFF2-40B4-BE49-F238E27FC236}">
              <a16:creationId xmlns:a16="http://schemas.microsoft.com/office/drawing/2014/main" id="{00000000-0008-0000-0300-000006000000}"/>
            </a:ext>
          </a:extLst>
        </xdr:cNvPr>
        <xdr:cNvGrpSpPr/>
      </xdr:nvGrpSpPr>
      <xdr:grpSpPr>
        <a:xfrm>
          <a:off x="3321839" y="261935"/>
          <a:ext cx="1562078" cy="274320"/>
          <a:chOff x="6496050" y="4257675"/>
          <a:chExt cx="1556384" cy="274320"/>
        </a:xfrm>
      </xdr:grpSpPr>
      <xdr:sp macro="[47]!Regular_Screen_View" textlink="">
        <xdr:nvSpPr>
          <xdr:cNvPr id="7" name="Rectangle 6">
            <a:extLst>
              <a:ext uri="{FF2B5EF4-FFF2-40B4-BE49-F238E27FC236}">
                <a16:creationId xmlns:a16="http://schemas.microsoft.com/office/drawing/2014/main" id="{00000000-0008-0000-03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47]!Regular_Screen_View">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282609</xdr:colOff>
      <xdr:row>0</xdr:row>
      <xdr:rowOff>0</xdr:rowOff>
    </xdr:from>
    <xdr:to>
      <xdr:col>1</xdr:col>
      <xdr:colOff>547913</xdr:colOff>
      <xdr:row>2</xdr:row>
      <xdr:rowOff>171827</xdr:rowOff>
    </xdr:to>
    <xdr:pic macro="[0]!QandA_TTT">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282609" y="0"/>
          <a:ext cx="547914" cy="548640"/>
        </a:xfrm>
        <a:prstGeom prst="rect">
          <a:avLst/>
        </a:prstGeom>
      </xdr:spPr>
    </xdr:pic>
    <xdr:clientData/>
  </xdr:twoCellAnchor>
  <xdr:twoCellAnchor>
    <xdr:from>
      <xdr:col>2</xdr:col>
      <xdr:colOff>225817</xdr:colOff>
      <xdr:row>0</xdr:row>
      <xdr:rowOff>116415</xdr:rowOff>
    </xdr:from>
    <xdr:to>
      <xdr:col>3</xdr:col>
      <xdr:colOff>240509</xdr:colOff>
      <xdr:row>2</xdr:row>
      <xdr:rowOff>13922</xdr:rowOff>
    </xdr:to>
    <xdr:grpSp>
      <xdr:nvGrpSpPr>
        <xdr:cNvPr id="10" name="Group 9">
          <a:extLst>
            <a:ext uri="{FF2B5EF4-FFF2-40B4-BE49-F238E27FC236}">
              <a16:creationId xmlns:a16="http://schemas.microsoft.com/office/drawing/2014/main" id="{00000000-0008-0000-0400-00000A000000}"/>
            </a:ext>
          </a:extLst>
        </xdr:cNvPr>
        <xdr:cNvGrpSpPr/>
      </xdr:nvGrpSpPr>
      <xdr:grpSpPr>
        <a:xfrm>
          <a:off x="1115515" y="116415"/>
          <a:ext cx="1459142" cy="274320"/>
          <a:chOff x="19058" y="28575"/>
          <a:chExt cx="1459806" cy="365761"/>
        </a:xfrm>
      </xdr:grpSpPr>
      <xdr:sp macro="[0]!Full_Screen_View" textlink="">
        <xdr:nvSpPr>
          <xdr:cNvPr id="11" name="Rectangle 10">
            <a:extLst>
              <a:ext uri="{FF2B5EF4-FFF2-40B4-BE49-F238E27FC236}">
                <a16:creationId xmlns:a16="http://schemas.microsoft.com/office/drawing/2014/main" id="{00000000-0008-0000-0400-00000B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829242</xdr:colOff>
      <xdr:row>0</xdr:row>
      <xdr:rowOff>116415</xdr:rowOff>
    </xdr:from>
    <xdr:to>
      <xdr:col>4</xdr:col>
      <xdr:colOff>867906</xdr:colOff>
      <xdr:row>2</xdr:row>
      <xdr:rowOff>13922</xdr:rowOff>
    </xdr:to>
    <xdr:grpSp>
      <xdr:nvGrpSpPr>
        <xdr:cNvPr id="13" name="Group 12">
          <a:extLst>
            <a:ext uri="{FF2B5EF4-FFF2-40B4-BE49-F238E27FC236}">
              <a16:creationId xmlns:a16="http://schemas.microsoft.com/office/drawing/2014/main" id="{00000000-0008-0000-0400-00000D000000}"/>
            </a:ext>
          </a:extLst>
        </xdr:cNvPr>
        <xdr:cNvGrpSpPr/>
      </xdr:nvGrpSpPr>
      <xdr:grpSpPr>
        <a:xfrm>
          <a:off x="3163390" y="116415"/>
          <a:ext cx="1556384" cy="274320"/>
          <a:chOff x="6496050" y="4257675"/>
          <a:chExt cx="1556384" cy="274320"/>
        </a:xfrm>
      </xdr:grpSpPr>
      <xdr:sp macro="[0]!Regular_Screen_View" textlink="">
        <xdr:nvSpPr>
          <xdr:cNvPr id="14" name="Rectangle 13">
            <a:extLst>
              <a:ext uri="{FF2B5EF4-FFF2-40B4-BE49-F238E27FC236}">
                <a16:creationId xmlns:a16="http://schemas.microsoft.com/office/drawing/2014/main" id="{00000000-0008-0000-0400-00000E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37819</xdr:colOff>
      <xdr:row>3</xdr:row>
      <xdr:rowOff>68580</xdr:rowOff>
    </xdr:to>
    <xdr:pic macro="[0]!Learnings">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0" y="0"/>
          <a:ext cx="647419" cy="640080"/>
        </a:xfrm>
        <a:prstGeom prst="rect">
          <a:avLst/>
        </a:prstGeom>
      </xdr:spPr>
    </xdr:pic>
    <xdr:clientData/>
  </xdr:twoCellAnchor>
  <xdr:twoCellAnchor>
    <xdr:from>
      <xdr:col>1</xdr:col>
      <xdr:colOff>335471</xdr:colOff>
      <xdr:row>0</xdr:row>
      <xdr:rowOff>178592</xdr:rowOff>
    </xdr:from>
    <xdr:to>
      <xdr:col>3</xdr:col>
      <xdr:colOff>582706</xdr:colOff>
      <xdr:row>2</xdr:row>
      <xdr:rowOff>71912</xdr:rowOff>
    </xdr:to>
    <xdr:grpSp>
      <xdr:nvGrpSpPr>
        <xdr:cNvPr id="3" name="Group 2">
          <a:extLst>
            <a:ext uri="{FF2B5EF4-FFF2-40B4-BE49-F238E27FC236}">
              <a16:creationId xmlns:a16="http://schemas.microsoft.com/office/drawing/2014/main" id="{00000000-0008-0000-0500-000003000000}"/>
            </a:ext>
          </a:extLst>
        </xdr:cNvPr>
        <xdr:cNvGrpSpPr/>
      </xdr:nvGrpSpPr>
      <xdr:grpSpPr>
        <a:xfrm>
          <a:off x="940589" y="178592"/>
          <a:ext cx="1603146"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05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918882</xdr:colOff>
      <xdr:row>1</xdr:row>
      <xdr:rowOff>10504</xdr:rowOff>
    </xdr:from>
    <xdr:to>
      <xdr:col>4</xdr:col>
      <xdr:colOff>795617</xdr:colOff>
      <xdr:row>2</xdr:row>
      <xdr:rowOff>94324</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2879911" y="201004"/>
          <a:ext cx="1624853" cy="274320"/>
          <a:chOff x="6496050" y="4257675"/>
          <a:chExt cx="1556385" cy="274320"/>
        </a:xfrm>
      </xdr:grpSpPr>
      <xdr:sp macro="[0]!Regular_Screen_View" textlink="">
        <xdr:nvSpPr>
          <xdr:cNvPr id="7" name="Rectangle 6">
            <a:extLst>
              <a:ext uri="{FF2B5EF4-FFF2-40B4-BE49-F238E27FC236}">
                <a16:creationId xmlns:a16="http://schemas.microsoft.com/office/drawing/2014/main" id="{00000000-0008-0000-0500-000007000000}"/>
              </a:ext>
            </a:extLst>
          </xdr:cNvPr>
          <xdr:cNvSpPr/>
        </xdr:nvSpPr>
        <xdr:spPr>
          <a:xfrm>
            <a:off x="6772275"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xdr:colOff>
          <xdr:row>2</xdr:row>
          <xdr:rowOff>95250</xdr:rowOff>
        </xdr:from>
        <xdr:to>
          <xdr:col>13</xdr:col>
          <xdr:colOff>514350</xdr:colOff>
          <xdr:row>4</xdr:row>
          <xdr:rowOff>123825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600-0000014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993366"/>
                  </a:solidFill>
                  <a:latin typeface="Cambria"/>
                </a:rPr>
                <a:t>AU Call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63505</xdr:colOff>
      <xdr:row>0</xdr:row>
      <xdr:rowOff>84665</xdr:rowOff>
    </xdr:from>
    <xdr:to>
      <xdr:col>2</xdr:col>
      <xdr:colOff>761</xdr:colOff>
      <xdr:row>3</xdr:row>
      <xdr:rowOff>61805</xdr:rowOff>
    </xdr:to>
    <xdr:pic macro="[0]!Critical_Activities">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275172" y="84665"/>
          <a:ext cx="551089" cy="548640"/>
        </a:xfrm>
        <a:prstGeom prst="rect">
          <a:avLst/>
        </a:prstGeom>
      </xdr:spPr>
    </xdr:pic>
    <xdr:clientData/>
  </xdr:twoCellAnchor>
  <xdr:twoCellAnchor>
    <xdr:from>
      <xdr:col>2</xdr:col>
      <xdr:colOff>330733</xdr:colOff>
      <xdr:row>1</xdr:row>
      <xdr:rowOff>72759</xdr:rowOff>
    </xdr:from>
    <xdr:to>
      <xdr:col>3</xdr:col>
      <xdr:colOff>879708</xdr:colOff>
      <xdr:row>2</xdr:row>
      <xdr:rowOff>156579</xdr:rowOff>
    </xdr:to>
    <xdr:grpSp>
      <xdr:nvGrpSpPr>
        <xdr:cNvPr id="3" name="Group 2">
          <a:extLst>
            <a:ext uri="{FF2B5EF4-FFF2-40B4-BE49-F238E27FC236}">
              <a16:creationId xmlns:a16="http://schemas.microsoft.com/office/drawing/2014/main" id="{00000000-0008-0000-0700-000003000000}"/>
            </a:ext>
          </a:extLst>
        </xdr:cNvPr>
        <xdr:cNvGrpSpPr/>
      </xdr:nvGrpSpPr>
      <xdr:grpSpPr>
        <a:xfrm>
          <a:off x="1148762" y="263259"/>
          <a:ext cx="1456652"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07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4</xdr:col>
      <xdr:colOff>0</xdr:colOff>
      <xdr:row>1</xdr:row>
      <xdr:rowOff>72759</xdr:rowOff>
    </xdr:from>
    <xdr:to>
      <xdr:col>4</xdr:col>
      <xdr:colOff>1714500</xdr:colOff>
      <xdr:row>2</xdr:row>
      <xdr:rowOff>156579</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3787588" y="263259"/>
          <a:ext cx="1714500"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7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257175</xdr:colOff>
      <xdr:row>0</xdr:row>
      <xdr:rowOff>114300</xdr:rowOff>
    </xdr:from>
    <xdr:to>
      <xdr:col>1</xdr:col>
      <xdr:colOff>373516</xdr:colOff>
      <xdr:row>3</xdr:row>
      <xdr:rowOff>85725</xdr:rowOff>
    </xdr:to>
    <xdr:pic macro="[0]!SME_Production">
      <xdr:nvPicPr>
        <xdr:cNvPr id="9" name="Picture 8">
          <a:extLst>
            <a:ext uri="{FF2B5EF4-FFF2-40B4-BE49-F238E27FC236}">
              <a16:creationId xmlns:a16="http://schemas.microsoft.com/office/drawing/2014/main" id="{00000000-0008-0000-0800-000009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257175" y="114300"/>
          <a:ext cx="459241" cy="457200"/>
        </a:xfrm>
        <a:prstGeom prst="rect">
          <a:avLst/>
        </a:prstGeom>
      </xdr:spPr>
    </xdr:pic>
    <xdr:clientData/>
  </xdr:twoCellAnchor>
  <xdr:twoCellAnchor>
    <xdr:from>
      <xdr:col>2</xdr:col>
      <xdr:colOff>456137</xdr:colOff>
      <xdr:row>1</xdr:row>
      <xdr:rowOff>89962</xdr:rowOff>
    </xdr:from>
    <xdr:to>
      <xdr:col>3</xdr:col>
      <xdr:colOff>966677</xdr:colOff>
      <xdr:row>2</xdr:row>
      <xdr:rowOff>110917</xdr:rowOff>
    </xdr:to>
    <xdr:grpSp>
      <xdr:nvGrpSpPr>
        <xdr:cNvPr id="10" name="Group 9">
          <a:extLst>
            <a:ext uri="{FF2B5EF4-FFF2-40B4-BE49-F238E27FC236}">
              <a16:creationId xmlns:a16="http://schemas.microsoft.com/office/drawing/2014/main" id="{00000000-0008-0000-0800-00000A000000}"/>
            </a:ext>
          </a:extLst>
        </xdr:cNvPr>
        <xdr:cNvGrpSpPr/>
      </xdr:nvGrpSpPr>
      <xdr:grpSpPr>
        <a:xfrm>
          <a:off x="1465787" y="251887"/>
          <a:ext cx="1463040" cy="182880"/>
          <a:chOff x="19058" y="28575"/>
          <a:chExt cx="1459806" cy="365761"/>
        </a:xfrm>
      </xdr:grpSpPr>
      <xdr:sp macro="[0]!Full_Screen_View" textlink="">
        <xdr:nvSpPr>
          <xdr:cNvPr id="11" name="Rectangle 10">
            <a:extLst>
              <a:ext uri="{FF2B5EF4-FFF2-40B4-BE49-F238E27FC236}">
                <a16:creationId xmlns:a16="http://schemas.microsoft.com/office/drawing/2014/main" id="{00000000-0008-0000-0800-00000B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12" name="Picture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4</xdr:col>
      <xdr:colOff>218014</xdr:colOff>
      <xdr:row>1</xdr:row>
      <xdr:rowOff>80437</xdr:rowOff>
    </xdr:from>
    <xdr:to>
      <xdr:col>5</xdr:col>
      <xdr:colOff>400050</xdr:colOff>
      <xdr:row>2</xdr:row>
      <xdr:rowOff>142875</xdr:rowOff>
    </xdr:to>
    <xdr:grpSp>
      <xdr:nvGrpSpPr>
        <xdr:cNvPr id="13" name="Group 12">
          <a:extLst>
            <a:ext uri="{FF2B5EF4-FFF2-40B4-BE49-F238E27FC236}">
              <a16:creationId xmlns:a16="http://schemas.microsoft.com/office/drawing/2014/main" id="{00000000-0008-0000-0800-00000D000000}"/>
            </a:ext>
          </a:extLst>
        </xdr:cNvPr>
        <xdr:cNvGrpSpPr/>
      </xdr:nvGrpSpPr>
      <xdr:grpSpPr>
        <a:xfrm>
          <a:off x="4104214" y="242362"/>
          <a:ext cx="1629836" cy="224363"/>
          <a:chOff x="8443417" y="4257675"/>
          <a:chExt cx="1334315" cy="274320"/>
        </a:xfrm>
      </xdr:grpSpPr>
      <xdr:sp macro="[0]!Regular_Screen_View" textlink="">
        <xdr:nvSpPr>
          <xdr:cNvPr id="14" name="Rectangle 13">
            <a:extLst>
              <a:ext uri="{FF2B5EF4-FFF2-40B4-BE49-F238E27FC236}">
                <a16:creationId xmlns:a16="http://schemas.microsoft.com/office/drawing/2014/main" id="{00000000-0008-0000-0800-00000E000000}"/>
              </a:ext>
            </a:extLst>
          </xdr:cNvPr>
          <xdr:cNvSpPr/>
        </xdr:nvSpPr>
        <xdr:spPr>
          <a:xfrm>
            <a:off x="8497572"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5" name="Picture 14">
            <a:extLst>
              <a:ext uri="{FF2B5EF4-FFF2-40B4-BE49-F238E27FC236}">
                <a16:creationId xmlns:a16="http://schemas.microsoft.com/office/drawing/2014/main" id="{00000000-0008-0000-08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443417" y="4257675"/>
            <a:ext cx="365759" cy="274320"/>
          </a:xfrm>
          <a:prstGeom prst="rect">
            <a:avLst/>
          </a:prstGeom>
          <a:ln>
            <a:noFill/>
          </a:ln>
          <a:effectLst>
            <a:outerShdw blurRad="107950" dist="12700" dir="5400000" algn="ctr">
              <a:srgbClr val="000000"/>
            </a:outerShdw>
          </a:effectLst>
        </xdr:spPr>
      </xdr:pic>
    </xdr:grp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3</xdr:row>
          <xdr:rowOff>0</xdr:rowOff>
        </xdr:from>
        <xdr:to>
          <xdr:col>62</xdr:col>
          <xdr:colOff>57150</xdr:colOff>
          <xdr:row>3</xdr:row>
          <xdr:rowOff>219075</xdr:rowOff>
        </xdr:to>
        <xdr:sp macro="" textlink="">
          <xdr:nvSpPr>
            <xdr:cNvPr id="41985" name="Scroll Bar 1" hidden="1">
              <a:extLst>
                <a:ext uri="{63B3BB69-23CF-44E3-9099-C40C66FF867C}">
                  <a14:compatExt spid="_x0000_s41985"/>
                </a:ext>
                <a:ext uri="{FF2B5EF4-FFF2-40B4-BE49-F238E27FC236}">
                  <a16:creationId xmlns:a16="http://schemas.microsoft.com/office/drawing/2014/main" id="{00000000-0008-0000-0900-000001A4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editAs="oneCell">
    <xdr:from>
      <xdr:col>0</xdr:col>
      <xdr:colOff>85725</xdr:colOff>
      <xdr:row>0</xdr:row>
      <xdr:rowOff>85725</xdr:rowOff>
    </xdr:from>
    <xdr:to>
      <xdr:col>0</xdr:col>
      <xdr:colOff>506696</xdr:colOff>
      <xdr:row>2</xdr:row>
      <xdr:rowOff>47625</xdr:rowOff>
    </xdr:to>
    <xdr:pic macro="[0]!Project_Plan">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85725" y="85725"/>
          <a:ext cx="420971" cy="419100"/>
        </a:xfrm>
        <a:prstGeom prst="rect">
          <a:avLst/>
        </a:prstGeom>
      </xdr:spPr>
    </xdr:pic>
    <xdr:clientData/>
  </xdr:twoCellAnchor>
  <xdr:twoCellAnchor>
    <xdr:from>
      <xdr:col>1</xdr:col>
      <xdr:colOff>357186</xdr:colOff>
      <xdr:row>0</xdr:row>
      <xdr:rowOff>207169</xdr:rowOff>
    </xdr:from>
    <xdr:to>
      <xdr:col>1</xdr:col>
      <xdr:colOff>1816328</xdr:colOff>
      <xdr:row>2</xdr:row>
      <xdr:rowOff>24289</xdr:rowOff>
    </xdr:to>
    <xdr:grpSp>
      <xdr:nvGrpSpPr>
        <xdr:cNvPr id="4" name="Group 3">
          <a:extLst>
            <a:ext uri="{FF2B5EF4-FFF2-40B4-BE49-F238E27FC236}">
              <a16:creationId xmlns:a16="http://schemas.microsoft.com/office/drawing/2014/main" id="{00000000-0008-0000-0900-000004000000}"/>
            </a:ext>
          </a:extLst>
        </xdr:cNvPr>
        <xdr:cNvGrpSpPr/>
      </xdr:nvGrpSpPr>
      <xdr:grpSpPr>
        <a:xfrm>
          <a:off x="966786" y="207169"/>
          <a:ext cx="1459142" cy="274320"/>
          <a:chOff x="19058" y="28575"/>
          <a:chExt cx="1459806" cy="365761"/>
        </a:xfrm>
      </xdr:grpSpPr>
      <xdr:sp macro="[0]!Full_Screen_View" textlink="">
        <xdr:nvSpPr>
          <xdr:cNvPr id="5" name="Rectangle 4">
            <a:extLst>
              <a:ext uri="{FF2B5EF4-FFF2-40B4-BE49-F238E27FC236}">
                <a16:creationId xmlns:a16="http://schemas.microsoft.com/office/drawing/2014/main" id="{00000000-0008-0000-0900-000005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1</xdr:col>
      <xdr:colOff>2405061</xdr:colOff>
      <xdr:row>0</xdr:row>
      <xdr:rowOff>207169</xdr:rowOff>
    </xdr:from>
    <xdr:to>
      <xdr:col>2</xdr:col>
      <xdr:colOff>8570</xdr:colOff>
      <xdr:row>2</xdr:row>
      <xdr:rowOff>24289</xdr:rowOff>
    </xdr:to>
    <xdr:grpSp>
      <xdr:nvGrpSpPr>
        <xdr:cNvPr id="7" name="Group 6">
          <a:extLst>
            <a:ext uri="{FF2B5EF4-FFF2-40B4-BE49-F238E27FC236}">
              <a16:creationId xmlns:a16="http://schemas.microsoft.com/office/drawing/2014/main" id="{00000000-0008-0000-0900-000007000000}"/>
            </a:ext>
          </a:extLst>
        </xdr:cNvPr>
        <xdr:cNvGrpSpPr/>
      </xdr:nvGrpSpPr>
      <xdr:grpSpPr>
        <a:xfrm>
          <a:off x="3014661" y="207169"/>
          <a:ext cx="2032634" cy="274320"/>
          <a:chOff x="6496050" y="4257675"/>
          <a:chExt cx="1556384" cy="274320"/>
        </a:xfrm>
      </xdr:grpSpPr>
      <xdr:sp macro="[0]!Regular_Screen_View" textlink="">
        <xdr:nvSpPr>
          <xdr:cNvPr id="8" name="Rectangle 7">
            <a:extLst>
              <a:ext uri="{FF2B5EF4-FFF2-40B4-BE49-F238E27FC236}">
                <a16:creationId xmlns:a16="http://schemas.microsoft.com/office/drawing/2014/main" id="{00000000-0008-0000-0900-000008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9" name="Picture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mc:AlternateContent xmlns:mc="http://schemas.openxmlformats.org/markup-compatibility/2006">
    <mc:Choice xmlns:a14="http://schemas.microsoft.com/office/drawing/2010/main" Requires="a14">
      <xdr:twoCellAnchor editAs="oneCell">
        <xdr:from>
          <xdr:col>8</xdr:col>
          <xdr:colOff>0</xdr:colOff>
          <xdr:row>3</xdr:row>
          <xdr:rowOff>0</xdr:rowOff>
        </xdr:from>
        <xdr:to>
          <xdr:col>62</xdr:col>
          <xdr:colOff>57150</xdr:colOff>
          <xdr:row>3</xdr:row>
          <xdr:rowOff>219075</xdr:rowOff>
        </xdr:to>
        <xdr:sp macro="" textlink="">
          <xdr:nvSpPr>
            <xdr:cNvPr id="41988" name="Scroll Bar 4" hidden="1">
              <a:extLst>
                <a:ext uri="{63B3BB69-23CF-44E3-9099-C40C66FF867C}">
                  <a14:compatExt spid="_x0000_s41988"/>
                </a:ext>
                <a:ext uri="{FF2B5EF4-FFF2-40B4-BE49-F238E27FC236}">
                  <a16:creationId xmlns:a16="http://schemas.microsoft.com/office/drawing/2014/main" id="{00000000-0008-0000-0900-000004A4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1</xdr:col>
      <xdr:colOff>47633</xdr:colOff>
      <xdr:row>0</xdr:row>
      <xdr:rowOff>95252</xdr:rowOff>
    </xdr:from>
    <xdr:to>
      <xdr:col>1</xdr:col>
      <xdr:colOff>598722</xdr:colOff>
      <xdr:row>4</xdr:row>
      <xdr:rowOff>72392</xdr:rowOff>
    </xdr:to>
    <xdr:pic macro="[0]!Process_Update_TTT">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214321" y="95252"/>
          <a:ext cx="551089" cy="548640"/>
        </a:xfrm>
        <a:prstGeom prst="rect">
          <a:avLst/>
        </a:prstGeom>
      </xdr:spPr>
    </xdr:pic>
    <xdr:clientData/>
  </xdr:twoCellAnchor>
  <xdr:twoCellAnchor>
    <xdr:from>
      <xdr:col>2</xdr:col>
      <xdr:colOff>285754</xdr:colOff>
      <xdr:row>2</xdr:row>
      <xdr:rowOff>47626</xdr:rowOff>
    </xdr:from>
    <xdr:to>
      <xdr:col>3</xdr:col>
      <xdr:colOff>840021</xdr:colOff>
      <xdr:row>3</xdr:row>
      <xdr:rowOff>131446</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1059660" y="238126"/>
          <a:ext cx="1792517"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0A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1428754</xdr:colOff>
      <xdr:row>2</xdr:row>
      <xdr:rowOff>47626</xdr:rowOff>
    </xdr:from>
    <xdr:to>
      <xdr:col>3</xdr:col>
      <xdr:colOff>2985138</xdr:colOff>
      <xdr:row>3</xdr:row>
      <xdr:rowOff>131446</xdr:rowOff>
    </xdr:to>
    <xdr:grpSp>
      <xdr:nvGrpSpPr>
        <xdr:cNvPr id="6" name="Group 5">
          <a:extLst>
            <a:ext uri="{FF2B5EF4-FFF2-40B4-BE49-F238E27FC236}">
              <a16:creationId xmlns:a16="http://schemas.microsoft.com/office/drawing/2014/main" id="{00000000-0008-0000-0A00-000006000000}"/>
            </a:ext>
          </a:extLst>
        </xdr:cNvPr>
        <xdr:cNvGrpSpPr/>
      </xdr:nvGrpSpPr>
      <xdr:grpSpPr>
        <a:xfrm>
          <a:off x="3440910" y="238126"/>
          <a:ext cx="1556384"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A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84667</xdr:colOff>
      <xdr:row>0</xdr:row>
      <xdr:rowOff>63501</xdr:rowOff>
    </xdr:from>
    <xdr:to>
      <xdr:col>2</xdr:col>
      <xdr:colOff>127756</xdr:colOff>
      <xdr:row>2</xdr:row>
      <xdr:rowOff>231141</xdr:rowOff>
    </xdr:to>
    <xdr:pic macro="[0]!Training_Update_TTT">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201084" y="63501"/>
          <a:ext cx="551089" cy="548640"/>
        </a:xfrm>
        <a:prstGeom prst="rect">
          <a:avLst/>
        </a:prstGeom>
      </xdr:spPr>
    </xdr:pic>
    <xdr:clientData/>
  </xdr:twoCellAnchor>
  <xdr:twoCellAnchor>
    <xdr:from>
      <xdr:col>2</xdr:col>
      <xdr:colOff>412748</xdr:colOff>
      <xdr:row>0</xdr:row>
      <xdr:rowOff>179916</xdr:rowOff>
    </xdr:from>
    <xdr:to>
      <xdr:col>2</xdr:col>
      <xdr:colOff>1871890</xdr:colOff>
      <xdr:row>2</xdr:row>
      <xdr:rowOff>73236</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1146173" y="179916"/>
          <a:ext cx="1459142"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0B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2460623</xdr:colOff>
      <xdr:row>0</xdr:row>
      <xdr:rowOff>179916</xdr:rowOff>
    </xdr:from>
    <xdr:to>
      <xdr:col>2</xdr:col>
      <xdr:colOff>4017007</xdr:colOff>
      <xdr:row>2</xdr:row>
      <xdr:rowOff>73236</xdr:rowOff>
    </xdr:to>
    <xdr:grpSp>
      <xdr:nvGrpSpPr>
        <xdr:cNvPr id="6" name="Group 5">
          <a:extLst>
            <a:ext uri="{FF2B5EF4-FFF2-40B4-BE49-F238E27FC236}">
              <a16:creationId xmlns:a16="http://schemas.microsoft.com/office/drawing/2014/main" id="{00000000-0008-0000-0B00-000006000000}"/>
            </a:ext>
          </a:extLst>
        </xdr:cNvPr>
        <xdr:cNvGrpSpPr/>
      </xdr:nvGrpSpPr>
      <xdr:grpSpPr>
        <a:xfrm>
          <a:off x="3194048" y="179916"/>
          <a:ext cx="1556384"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B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B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83343</xdr:colOff>
      <xdr:row>0</xdr:row>
      <xdr:rowOff>47625</xdr:rowOff>
    </xdr:from>
    <xdr:to>
      <xdr:col>1</xdr:col>
      <xdr:colOff>726280</xdr:colOff>
      <xdr:row>3</xdr:row>
      <xdr:rowOff>151924</xdr:rowOff>
    </xdr:to>
    <xdr:pic macro="[0]!Daily_Progress_Update">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357187" y="47625"/>
          <a:ext cx="642937" cy="640080"/>
        </a:xfrm>
        <a:prstGeom prst="rect">
          <a:avLst/>
        </a:prstGeom>
      </xdr:spPr>
    </xdr:pic>
    <xdr:clientData/>
  </xdr:twoCellAnchor>
  <xdr:twoCellAnchor>
    <xdr:from>
      <xdr:col>1</xdr:col>
      <xdr:colOff>1023931</xdr:colOff>
      <xdr:row>1</xdr:row>
      <xdr:rowOff>47623</xdr:rowOff>
    </xdr:from>
    <xdr:to>
      <xdr:col>2</xdr:col>
      <xdr:colOff>1090042</xdr:colOff>
      <xdr:row>2</xdr:row>
      <xdr:rowOff>143349</xdr:rowOff>
    </xdr:to>
    <xdr:grpSp>
      <xdr:nvGrpSpPr>
        <xdr:cNvPr id="17" name="Group 16">
          <a:extLst>
            <a:ext uri="{FF2B5EF4-FFF2-40B4-BE49-F238E27FC236}">
              <a16:creationId xmlns:a16="http://schemas.microsoft.com/office/drawing/2014/main" id="{00000000-0008-0000-0C00-000011000000}"/>
            </a:ext>
          </a:extLst>
        </xdr:cNvPr>
        <xdr:cNvGrpSpPr/>
      </xdr:nvGrpSpPr>
      <xdr:grpSpPr>
        <a:xfrm>
          <a:off x="1128706" y="228598"/>
          <a:ext cx="1171011" cy="276701"/>
          <a:chOff x="19058" y="28575"/>
          <a:chExt cx="1459806" cy="365761"/>
        </a:xfrm>
      </xdr:grpSpPr>
      <xdr:sp macro="[0]!Full_Screen_View" textlink="">
        <xdr:nvSpPr>
          <xdr:cNvPr id="18" name="Rectangle 17">
            <a:extLst>
              <a:ext uri="{FF2B5EF4-FFF2-40B4-BE49-F238E27FC236}">
                <a16:creationId xmlns:a16="http://schemas.microsoft.com/office/drawing/2014/main" id="{00000000-0008-0000-0C00-000012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19" name="Picture 18">
            <a:extLst>
              <a:ext uri="{FF2B5EF4-FFF2-40B4-BE49-F238E27FC236}">
                <a16:creationId xmlns:a16="http://schemas.microsoft.com/office/drawing/2014/main" id="{00000000-0008-0000-0C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107150</xdr:colOff>
      <xdr:row>1</xdr:row>
      <xdr:rowOff>47623</xdr:rowOff>
    </xdr:from>
    <xdr:to>
      <xdr:col>3</xdr:col>
      <xdr:colOff>1663534</xdr:colOff>
      <xdr:row>2</xdr:row>
      <xdr:rowOff>143349</xdr:rowOff>
    </xdr:to>
    <xdr:grpSp>
      <xdr:nvGrpSpPr>
        <xdr:cNvPr id="20" name="Group 19">
          <a:extLst>
            <a:ext uri="{FF2B5EF4-FFF2-40B4-BE49-F238E27FC236}">
              <a16:creationId xmlns:a16="http://schemas.microsoft.com/office/drawing/2014/main" id="{00000000-0008-0000-0C00-000014000000}"/>
            </a:ext>
          </a:extLst>
        </xdr:cNvPr>
        <xdr:cNvGrpSpPr/>
      </xdr:nvGrpSpPr>
      <xdr:grpSpPr>
        <a:xfrm>
          <a:off x="3002750" y="228598"/>
          <a:ext cx="1556384" cy="276701"/>
          <a:chOff x="6496050" y="4257675"/>
          <a:chExt cx="1556384" cy="274320"/>
        </a:xfrm>
      </xdr:grpSpPr>
      <xdr:sp macro="[0]!Regular_Screen_View" textlink="">
        <xdr:nvSpPr>
          <xdr:cNvPr id="21" name="Rectangle 20">
            <a:extLst>
              <a:ext uri="{FF2B5EF4-FFF2-40B4-BE49-F238E27FC236}">
                <a16:creationId xmlns:a16="http://schemas.microsoft.com/office/drawing/2014/main" id="{00000000-0008-0000-0C00-000015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22" name="Picture 21">
            <a:extLst>
              <a:ext uri="{FF2B5EF4-FFF2-40B4-BE49-F238E27FC236}">
                <a16:creationId xmlns:a16="http://schemas.microsoft.com/office/drawing/2014/main" id="{00000000-0008-0000-0C00-00001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73269</xdr:colOff>
      <xdr:row>0</xdr:row>
      <xdr:rowOff>134331</xdr:rowOff>
    </xdr:from>
    <xdr:to>
      <xdr:col>2</xdr:col>
      <xdr:colOff>245800</xdr:colOff>
      <xdr:row>3</xdr:row>
      <xdr:rowOff>96817</xdr:rowOff>
    </xdr:to>
    <xdr:pic macro="[0]!DD_Update">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378557" y="134331"/>
          <a:ext cx="551089" cy="548640"/>
        </a:xfrm>
        <a:prstGeom prst="rect">
          <a:avLst/>
        </a:prstGeom>
      </xdr:spPr>
    </xdr:pic>
    <xdr:clientData/>
  </xdr:twoCellAnchor>
  <xdr:twoCellAnchor>
    <xdr:from>
      <xdr:col>2</xdr:col>
      <xdr:colOff>586155</xdr:colOff>
      <xdr:row>1</xdr:row>
      <xdr:rowOff>85480</xdr:rowOff>
    </xdr:from>
    <xdr:to>
      <xdr:col>2</xdr:col>
      <xdr:colOff>2369039</xdr:colOff>
      <xdr:row>3</xdr:row>
      <xdr:rowOff>30090</xdr:rowOff>
    </xdr:to>
    <xdr:grpSp>
      <xdr:nvGrpSpPr>
        <xdr:cNvPr id="3" name="Group 2">
          <a:extLst>
            <a:ext uri="{FF2B5EF4-FFF2-40B4-BE49-F238E27FC236}">
              <a16:creationId xmlns:a16="http://schemas.microsoft.com/office/drawing/2014/main" id="{00000000-0008-0000-0D00-000003000000}"/>
            </a:ext>
          </a:extLst>
        </xdr:cNvPr>
        <xdr:cNvGrpSpPr/>
      </xdr:nvGrpSpPr>
      <xdr:grpSpPr>
        <a:xfrm>
          <a:off x="1270001" y="280865"/>
          <a:ext cx="1782884" cy="335379"/>
          <a:chOff x="19058" y="28575"/>
          <a:chExt cx="1459806" cy="365761"/>
        </a:xfrm>
      </xdr:grpSpPr>
      <xdr:sp macro="[0]!Full_Screen_View" textlink="">
        <xdr:nvSpPr>
          <xdr:cNvPr id="4" name="Rectangle 3">
            <a:extLst>
              <a:ext uri="{FF2B5EF4-FFF2-40B4-BE49-F238E27FC236}">
                <a16:creationId xmlns:a16="http://schemas.microsoft.com/office/drawing/2014/main" id="{00000000-0008-0000-0D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2649904</xdr:colOff>
      <xdr:row>1</xdr:row>
      <xdr:rowOff>97692</xdr:rowOff>
    </xdr:from>
    <xdr:to>
      <xdr:col>2</xdr:col>
      <xdr:colOff>5043365</xdr:colOff>
      <xdr:row>3</xdr:row>
      <xdr:rowOff>12212</xdr:rowOff>
    </xdr:to>
    <xdr:grpSp>
      <xdr:nvGrpSpPr>
        <xdr:cNvPr id="6" name="Group 5">
          <a:extLst>
            <a:ext uri="{FF2B5EF4-FFF2-40B4-BE49-F238E27FC236}">
              <a16:creationId xmlns:a16="http://schemas.microsoft.com/office/drawing/2014/main" id="{00000000-0008-0000-0D00-000006000000}"/>
            </a:ext>
          </a:extLst>
        </xdr:cNvPr>
        <xdr:cNvGrpSpPr/>
      </xdr:nvGrpSpPr>
      <xdr:grpSpPr>
        <a:xfrm>
          <a:off x="3333750" y="293077"/>
          <a:ext cx="2393461" cy="305289"/>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D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ct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D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54429</xdr:colOff>
      <xdr:row>0</xdr:row>
      <xdr:rowOff>122464</xdr:rowOff>
    </xdr:from>
    <xdr:to>
      <xdr:col>2</xdr:col>
      <xdr:colOff>34018</xdr:colOff>
      <xdr:row>3</xdr:row>
      <xdr:rowOff>99604</xdr:rowOff>
    </xdr:to>
    <xdr:pic macro="[0]!Documentation_Update">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449036" y="122464"/>
          <a:ext cx="551089" cy="548640"/>
        </a:xfrm>
        <a:prstGeom prst="rect">
          <a:avLst/>
        </a:prstGeom>
      </xdr:spPr>
    </xdr:pic>
    <xdr:clientData/>
  </xdr:twoCellAnchor>
  <xdr:twoCellAnchor>
    <xdr:from>
      <xdr:col>2</xdr:col>
      <xdr:colOff>428625</xdr:colOff>
      <xdr:row>0</xdr:row>
      <xdr:rowOff>154781</xdr:rowOff>
    </xdr:from>
    <xdr:to>
      <xdr:col>2</xdr:col>
      <xdr:colOff>2357439</xdr:colOff>
      <xdr:row>2</xdr:row>
      <xdr:rowOff>126340</xdr:rowOff>
    </xdr:to>
    <xdr:grpSp>
      <xdr:nvGrpSpPr>
        <xdr:cNvPr id="3" name="Group 2">
          <a:extLst>
            <a:ext uri="{FF2B5EF4-FFF2-40B4-BE49-F238E27FC236}">
              <a16:creationId xmlns:a16="http://schemas.microsoft.com/office/drawing/2014/main" id="{00000000-0008-0000-0E00-000003000000}"/>
            </a:ext>
          </a:extLst>
        </xdr:cNvPr>
        <xdr:cNvGrpSpPr/>
      </xdr:nvGrpSpPr>
      <xdr:grpSpPr>
        <a:xfrm>
          <a:off x="1393031" y="154781"/>
          <a:ext cx="1928814" cy="352559"/>
          <a:chOff x="19058" y="28575"/>
          <a:chExt cx="1459806" cy="365761"/>
        </a:xfrm>
      </xdr:grpSpPr>
      <xdr:sp macro="[0]!Full_Screen_View" textlink="">
        <xdr:nvSpPr>
          <xdr:cNvPr id="5" name="Rectangle 4">
            <a:extLst>
              <a:ext uri="{FF2B5EF4-FFF2-40B4-BE49-F238E27FC236}">
                <a16:creationId xmlns:a16="http://schemas.microsoft.com/office/drawing/2014/main" id="{00000000-0008-0000-0E00-000005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6" name="Picture 5">
            <a:extLst>
              <a:ext uri="{FF2B5EF4-FFF2-40B4-BE49-F238E27FC236}">
                <a16:creationId xmlns:a16="http://schemas.microsoft.com/office/drawing/2014/main" id="{00000000-0008-0000-0E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646339</xdr:colOff>
      <xdr:row>0</xdr:row>
      <xdr:rowOff>166687</xdr:rowOff>
    </xdr:from>
    <xdr:to>
      <xdr:col>4</xdr:col>
      <xdr:colOff>773907</xdr:colOff>
      <xdr:row>2</xdr:row>
      <xdr:rowOff>138246</xdr:rowOff>
    </xdr:to>
    <xdr:grpSp>
      <xdr:nvGrpSpPr>
        <xdr:cNvPr id="7" name="Group 6">
          <a:extLst>
            <a:ext uri="{FF2B5EF4-FFF2-40B4-BE49-F238E27FC236}">
              <a16:creationId xmlns:a16="http://schemas.microsoft.com/office/drawing/2014/main" id="{00000000-0008-0000-0E00-000007000000}"/>
            </a:ext>
          </a:extLst>
        </xdr:cNvPr>
        <xdr:cNvGrpSpPr/>
      </xdr:nvGrpSpPr>
      <xdr:grpSpPr>
        <a:xfrm>
          <a:off x="4313464" y="166687"/>
          <a:ext cx="1925412" cy="352559"/>
          <a:chOff x="6496050" y="4257675"/>
          <a:chExt cx="1556384" cy="274320"/>
        </a:xfrm>
      </xdr:grpSpPr>
      <xdr:sp macro="[0]!Regular_Screen_View" textlink="">
        <xdr:nvSpPr>
          <xdr:cNvPr id="8" name="Rectangle 7">
            <a:extLst>
              <a:ext uri="{FF2B5EF4-FFF2-40B4-BE49-F238E27FC236}">
                <a16:creationId xmlns:a16="http://schemas.microsoft.com/office/drawing/2014/main" id="{00000000-0008-0000-0E00-000008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9" name="Picture 8">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59532</xdr:colOff>
      <xdr:row>0</xdr:row>
      <xdr:rowOff>130968</xdr:rowOff>
    </xdr:from>
    <xdr:to>
      <xdr:col>2</xdr:col>
      <xdr:colOff>27215</xdr:colOff>
      <xdr:row>3</xdr:row>
      <xdr:rowOff>108108</xdr:rowOff>
    </xdr:to>
    <xdr:pic macro="[0]!Access_Status">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273845" y="130968"/>
          <a:ext cx="551089" cy="548640"/>
        </a:xfrm>
        <a:prstGeom prst="rect">
          <a:avLst/>
        </a:prstGeom>
      </xdr:spPr>
    </xdr:pic>
    <xdr:clientData/>
  </xdr:twoCellAnchor>
  <xdr:twoCellAnchor>
    <xdr:from>
      <xdr:col>2</xdr:col>
      <xdr:colOff>404809</xdr:colOff>
      <xdr:row>1</xdr:row>
      <xdr:rowOff>83341</xdr:rowOff>
    </xdr:from>
    <xdr:to>
      <xdr:col>3</xdr:col>
      <xdr:colOff>339951</xdr:colOff>
      <xdr:row>2</xdr:row>
      <xdr:rowOff>167161</xdr:rowOff>
    </xdr:to>
    <xdr:grpSp>
      <xdr:nvGrpSpPr>
        <xdr:cNvPr id="15" name="Group 14">
          <a:extLst>
            <a:ext uri="{FF2B5EF4-FFF2-40B4-BE49-F238E27FC236}">
              <a16:creationId xmlns:a16="http://schemas.microsoft.com/office/drawing/2014/main" id="{00000000-0008-0000-0F00-00000F000000}"/>
            </a:ext>
          </a:extLst>
        </xdr:cNvPr>
        <xdr:cNvGrpSpPr/>
      </xdr:nvGrpSpPr>
      <xdr:grpSpPr>
        <a:xfrm>
          <a:off x="1202528" y="273841"/>
          <a:ext cx="1459142" cy="274320"/>
          <a:chOff x="19058" y="28575"/>
          <a:chExt cx="1459806" cy="365761"/>
        </a:xfrm>
      </xdr:grpSpPr>
      <xdr:sp macro="[0]!Full_Screen_View" textlink="">
        <xdr:nvSpPr>
          <xdr:cNvPr id="16" name="Rectangle 15">
            <a:extLst>
              <a:ext uri="{FF2B5EF4-FFF2-40B4-BE49-F238E27FC236}">
                <a16:creationId xmlns:a16="http://schemas.microsoft.com/office/drawing/2014/main" id="{00000000-0008-0000-0F00-000010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17" name="Picture 16">
            <a:extLst>
              <a:ext uri="{FF2B5EF4-FFF2-40B4-BE49-F238E27FC236}">
                <a16:creationId xmlns:a16="http://schemas.microsoft.com/office/drawing/2014/main" id="{00000000-0008-0000-0F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4</xdr:col>
      <xdr:colOff>23809</xdr:colOff>
      <xdr:row>1</xdr:row>
      <xdr:rowOff>83341</xdr:rowOff>
    </xdr:from>
    <xdr:to>
      <xdr:col>5</xdr:col>
      <xdr:colOff>675318</xdr:colOff>
      <xdr:row>2</xdr:row>
      <xdr:rowOff>167161</xdr:rowOff>
    </xdr:to>
    <xdr:grpSp>
      <xdr:nvGrpSpPr>
        <xdr:cNvPr id="18" name="Group 17">
          <a:extLst>
            <a:ext uri="{FF2B5EF4-FFF2-40B4-BE49-F238E27FC236}">
              <a16:creationId xmlns:a16="http://schemas.microsoft.com/office/drawing/2014/main" id="{00000000-0008-0000-0F00-000012000000}"/>
            </a:ext>
          </a:extLst>
        </xdr:cNvPr>
        <xdr:cNvGrpSpPr/>
      </xdr:nvGrpSpPr>
      <xdr:grpSpPr>
        <a:xfrm>
          <a:off x="3619497" y="273841"/>
          <a:ext cx="1925477" cy="274320"/>
          <a:chOff x="6496050" y="4257675"/>
          <a:chExt cx="1556384" cy="274320"/>
        </a:xfrm>
      </xdr:grpSpPr>
      <xdr:sp macro="[0]!Regular_Screen_View" textlink="">
        <xdr:nvSpPr>
          <xdr:cNvPr id="19" name="Rectangle 18">
            <a:extLst>
              <a:ext uri="{FF2B5EF4-FFF2-40B4-BE49-F238E27FC236}">
                <a16:creationId xmlns:a16="http://schemas.microsoft.com/office/drawing/2014/main" id="{00000000-0008-0000-0F00-000013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20" name="Picture 19">
            <a:extLst>
              <a:ext uri="{FF2B5EF4-FFF2-40B4-BE49-F238E27FC236}">
                <a16:creationId xmlns:a16="http://schemas.microsoft.com/office/drawing/2014/main" id="{00000000-0008-0000-0F00-00001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59532</xdr:colOff>
      <xdr:row>0</xdr:row>
      <xdr:rowOff>130968</xdr:rowOff>
    </xdr:from>
    <xdr:to>
      <xdr:col>1</xdr:col>
      <xdr:colOff>532040</xdr:colOff>
      <xdr:row>3</xdr:row>
      <xdr:rowOff>108108</xdr:rowOff>
    </xdr:to>
    <xdr:pic macro="[0]!Access_Status_KT">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278607" y="130968"/>
          <a:ext cx="548708" cy="548640"/>
        </a:xfrm>
        <a:prstGeom prst="rect">
          <a:avLst/>
        </a:prstGeom>
      </xdr:spPr>
    </xdr:pic>
    <xdr:clientData/>
  </xdr:twoCellAnchor>
  <xdr:twoCellAnchor>
    <xdr:from>
      <xdr:col>2</xdr:col>
      <xdr:colOff>404809</xdr:colOff>
      <xdr:row>1</xdr:row>
      <xdr:rowOff>83341</xdr:rowOff>
    </xdr:from>
    <xdr:to>
      <xdr:col>3</xdr:col>
      <xdr:colOff>339951</xdr:colOff>
      <xdr:row>2</xdr:row>
      <xdr:rowOff>167161</xdr:rowOff>
    </xdr:to>
    <xdr:grpSp>
      <xdr:nvGrpSpPr>
        <xdr:cNvPr id="3" name="Group 2">
          <a:extLst>
            <a:ext uri="{FF2B5EF4-FFF2-40B4-BE49-F238E27FC236}">
              <a16:creationId xmlns:a16="http://schemas.microsoft.com/office/drawing/2014/main" id="{00000000-0008-0000-1000-000003000000}"/>
            </a:ext>
          </a:extLst>
        </xdr:cNvPr>
        <xdr:cNvGrpSpPr/>
      </xdr:nvGrpSpPr>
      <xdr:grpSpPr>
        <a:xfrm>
          <a:off x="1211633" y="273841"/>
          <a:ext cx="2120289"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10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4</xdr:col>
      <xdr:colOff>23809</xdr:colOff>
      <xdr:row>1</xdr:row>
      <xdr:rowOff>83341</xdr:rowOff>
    </xdr:from>
    <xdr:to>
      <xdr:col>5</xdr:col>
      <xdr:colOff>608643</xdr:colOff>
      <xdr:row>2</xdr:row>
      <xdr:rowOff>167161</xdr:rowOff>
    </xdr:to>
    <xdr:grpSp>
      <xdr:nvGrpSpPr>
        <xdr:cNvPr id="6" name="Group 5">
          <a:extLst>
            <a:ext uri="{FF2B5EF4-FFF2-40B4-BE49-F238E27FC236}">
              <a16:creationId xmlns:a16="http://schemas.microsoft.com/office/drawing/2014/main" id="{00000000-0008-0000-1000-000006000000}"/>
            </a:ext>
          </a:extLst>
        </xdr:cNvPr>
        <xdr:cNvGrpSpPr/>
      </xdr:nvGrpSpPr>
      <xdr:grpSpPr>
        <a:xfrm>
          <a:off x="4438927" y="273841"/>
          <a:ext cx="1929540"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0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551089</xdr:colOff>
      <xdr:row>2</xdr:row>
      <xdr:rowOff>167640</xdr:rowOff>
    </xdr:to>
    <xdr:pic macro="[0]!Pre_Work">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0" y="0"/>
          <a:ext cx="551089" cy="548640"/>
        </a:xfrm>
        <a:prstGeom prst="rect">
          <a:avLst/>
        </a:prstGeom>
      </xdr:spPr>
    </xdr:pic>
    <xdr:clientData/>
  </xdr:twoCellAnchor>
  <xdr:twoCellAnchor>
    <xdr:from>
      <xdr:col>1</xdr:col>
      <xdr:colOff>319083</xdr:colOff>
      <xdr:row>0</xdr:row>
      <xdr:rowOff>142873</xdr:rowOff>
    </xdr:from>
    <xdr:to>
      <xdr:col>2</xdr:col>
      <xdr:colOff>1609725</xdr:colOff>
      <xdr:row>2</xdr:row>
      <xdr:rowOff>36193</xdr:rowOff>
    </xdr:to>
    <xdr:grpSp>
      <xdr:nvGrpSpPr>
        <xdr:cNvPr id="3" name="Group 2">
          <a:extLst>
            <a:ext uri="{FF2B5EF4-FFF2-40B4-BE49-F238E27FC236}">
              <a16:creationId xmlns:a16="http://schemas.microsoft.com/office/drawing/2014/main" id="{00000000-0008-0000-1100-000003000000}"/>
            </a:ext>
          </a:extLst>
        </xdr:cNvPr>
        <xdr:cNvGrpSpPr/>
      </xdr:nvGrpSpPr>
      <xdr:grpSpPr>
        <a:xfrm>
          <a:off x="928683" y="142873"/>
          <a:ext cx="1719267"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11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1995484</xdr:colOff>
      <xdr:row>0</xdr:row>
      <xdr:rowOff>152398</xdr:rowOff>
    </xdr:from>
    <xdr:to>
      <xdr:col>4</xdr:col>
      <xdr:colOff>104776</xdr:colOff>
      <xdr:row>2</xdr:row>
      <xdr:rowOff>45718</xdr:rowOff>
    </xdr:to>
    <xdr:grpSp>
      <xdr:nvGrpSpPr>
        <xdr:cNvPr id="6" name="Group 5">
          <a:extLst>
            <a:ext uri="{FF2B5EF4-FFF2-40B4-BE49-F238E27FC236}">
              <a16:creationId xmlns:a16="http://schemas.microsoft.com/office/drawing/2014/main" id="{00000000-0008-0000-1100-000006000000}"/>
            </a:ext>
          </a:extLst>
        </xdr:cNvPr>
        <xdr:cNvGrpSpPr/>
      </xdr:nvGrpSpPr>
      <xdr:grpSpPr>
        <a:xfrm>
          <a:off x="3033709" y="152398"/>
          <a:ext cx="1690692"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1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1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35718</xdr:colOff>
      <xdr:row>0</xdr:row>
      <xdr:rowOff>142874</xdr:rowOff>
    </xdr:from>
    <xdr:to>
      <xdr:col>1</xdr:col>
      <xdr:colOff>586807</xdr:colOff>
      <xdr:row>3</xdr:row>
      <xdr:rowOff>120014</xdr:rowOff>
    </xdr:to>
    <xdr:pic macro="[0]!QA_KT">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321468" y="142874"/>
          <a:ext cx="551089" cy="548640"/>
        </a:xfrm>
        <a:prstGeom prst="rect">
          <a:avLst/>
        </a:prstGeom>
      </xdr:spPr>
    </xdr:pic>
    <xdr:clientData/>
  </xdr:twoCellAnchor>
  <xdr:twoCellAnchor>
    <xdr:from>
      <xdr:col>2</xdr:col>
      <xdr:colOff>273837</xdr:colOff>
      <xdr:row>1</xdr:row>
      <xdr:rowOff>83342</xdr:rowOff>
    </xdr:from>
    <xdr:to>
      <xdr:col>3</xdr:col>
      <xdr:colOff>280417</xdr:colOff>
      <xdr:row>2</xdr:row>
      <xdr:rowOff>167162</xdr:rowOff>
    </xdr:to>
    <xdr:grpSp>
      <xdr:nvGrpSpPr>
        <xdr:cNvPr id="3" name="Group 2">
          <a:extLst>
            <a:ext uri="{FF2B5EF4-FFF2-40B4-BE49-F238E27FC236}">
              <a16:creationId xmlns:a16="http://schemas.microsoft.com/office/drawing/2014/main" id="{00000000-0008-0000-1200-000003000000}"/>
            </a:ext>
          </a:extLst>
        </xdr:cNvPr>
        <xdr:cNvGrpSpPr/>
      </xdr:nvGrpSpPr>
      <xdr:grpSpPr>
        <a:xfrm>
          <a:off x="1169187" y="273842"/>
          <a:ext cx="1454380"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12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869150</xdr:colOff>
      <xdr:row>1</xdr:row>
      <xdr:rowOff>83342</xdr:rowOff>
    </xdr:from>
    <xdr:to>
      <xdr:col>4</xdr:col>
      <xdr:colOff>913440</xdr:colOff>
      <xdr:row>2</xdr:row>
      <xdr:rowOff>167162</xdr:rowOff>
    </xdr:to>
    <xdr:grpSp>
      <xdr:nvGrpSpPr>
        <xdr:cNvPr id="6" name="Group 5">
          <a:extLst>
            <a:ext uri="{FF2B5EF4-FFF2-40B4-BE49-F238E27FC236}">
              <a16:creationId xmlns:a16="http://schemas.microsoft.com/office/drawing/2014/main" id="{00000000-0008-0000-1200-000006000000}"/>
            </a:ext>
          </a:extLst>
        </xdr:cNvPr>
        <xdr:cNvGrpSpPr/>
      </xdr:nvGrpSpPr>
      <xdr:grpSpPr>
        <a:xfrm>
          <a:off x="3212300" y="273842"/>
          <a:ext cx="1558765"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2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2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35718</xdr:colOff>
      <xdr:row>0</xdr:row>
      <xdr:rowOff>142874</xdr:rowOff>
    </xdr:from>
    <xdr:to>
      <xdr:col>1</xdr:col>
      <xdr:colOff>586807</xdr:colOff>
      <xdr:row>3</xdr:row>
      <xdr:rowOff>120014</xdr:rowOff>
    </xdr:to>
    <xdr:pic macro="[0]!Query_Tracker">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321468" y="142874"/>
          <a:ext cx="551089" cy="548640"/>
        </a:xfrm>
        <a:prstGeom prst="rect">
          <a:avLst/>
        </a:prstGeom>
      </xdr:spPr>
    </xdr:pic>
    <xdr:clientData/>
  </xdr:twoCellAnchor>
  <xdr:twoCellAnchor>
    <xdr:from>
      <xdr:col>2</xdr:col>
      <xdr:colOff>273837</xdr:colOff>
      <xdr:row>1</xdr:row>
      <xdr:rowOff>83342</xdr:rowOff>
    </xdr:from>
    <xdr:to>
      <xdr:col>3</xdr:col>
      <xdr:colOff>280417</xdr:colOff>
      <xdr:row>2</xdr:row>
      <xdr:rowOff>167162</xdr:rowOff>
    </xdr:to>
    <xdr:grpSp>
      <xdr:nvGrpSpPr>
        <xdr:cNvPr id="3" name="Group 2">
          <a:extLst>
            <a:ext uri="{FF2B5EF4-FFF2-40B4-BE49-F238E27FC236}">
              <a16:creationId xmlns:a16="http://schemas.microsoft.com/office/drawing/2014/main" id="{00000000-0008-0000-1300-000003000000}"/>
            </a:ext>
          </a:extLst>
        </xdr:cNvPr>
        <xdr:cNvGrpSpPr/>
      </xdr:nvGrpSpPr>
      <xdr:grpSpPr>
        <a:xfrm>
          <a:off x="1166806" y="273842"/>
          <a:ext cx="1459142"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13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869150</xdr:colOff>
      <xdr:row>1</xdr:row>
      <xdr:rowOff>83342</xdr:rowOff>
    </xdr:from>
    <xdr:to>
      <xdr:col>4</xdr:col>
      <xdr:colOff>913440</xdr:colOff>
      <xdr:row>2</xdr:row>
      <xdr:rowOff>167162</xdr:rowOff>
    </xdr:to>
    <xdr:grpSp>
      <xdr:nvGrpSpPr>
        <xdr:cNvPr id="6" name="Group 5">
          <a:extLst>
            <a:ext uri="{FF2B5EF4-FFF2-40B4-BE49-F238E27FC236}">
              <a16:creationId xmlns:a16="http://schemas.microsoft.com/office/drawing/2014/main" id="{00000000-0008-0000-1300-000006000000}"/>
            </a:ext>
          </a:extLst>
        </xdr:cNvPr>
        <xdr:cNvGrpSpPr/>
      </xdr:nvGrpSpPr>
      <xdr:grpSpPr>
        <a:xfrm>
          <a:off x="3214681" y="273842"/>
          <a:ext cx="1556384"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3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3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551089</xdr:colOff>
      <xdr:row>2</xdr:row>
      <xdr:rowOff>167640</xdr:rowOff>
    </xdr:to>
    <xdr:pic macro="[0]!AU_Call">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0" y="0"/>
          <a:ext cx="551089" cy="548640"/>
        </a:xfrm>
        <a:prstGeom prst="rect">
          <a:avLst/>
        </a:prstGeom>
      </xdr:spPr>
    </xdr:pic>
    <xdr:clientData/>
  </xdr:twoCellAnchor>
  <xdr:twoCellAnchor>
    <xdr:from>
      <xdr:col>1</xdr:col>
      <xdr:colOff>240220</xdr:colOff>
      <xdr:row>0</xdr:row>
      <xdr:rowOff>130968</xdr:rowOff>
    </xdr:from>
    <xdr:to>
      <xdr:col>1</xdr:col>
      <xdr:colOff>1759323</xdr:colOff>
      <xdr:row>2</xdr:row>
      <xdr:rowOff>44824</xdr:rowOff>
    </xdr:to>
    <xdr:grpSp>
      <xdr:nvGrpSpPr>
        <xdr:cNvPr id="3" name="Group 2">
          <a:extLst>
            <a:ext uri="{FF2B5EF4-FFF2-40B4-BE49-F238E27FC236}">
              <a16:creationId xmlns:a16="http://schemas.microsoft.com/office/drawing/2014/main" id="{00000000-0008-0000-1400-000003000000}"/>
            </a:ext>
          </a:extLst>
        </xdr:cNvPr>
        <xdr:cNvGrpSpPr/>
      </xdr:nvGrpSpPr>
      <xdr:grpSpPr>
        <a:xfrm>
          <a:off x="845338" y="130968"/>
          <a:ext cx="1519103" cy="294856"/>
          <a:chOff x="19058" y="28575"/>
          <a:chExt cx="1459806" cy="365761"/>
        </a:xfrm>
      </xdr:grpSpPr>
      <xdr:sp macro="[0]!Full_Screen_View" textlink="">
        <xdr:nvSpPr>
          <xdr:cNvPr id="4" name="Rectangle 3">
            <a:extLst>
              <a:ext uri="{FF2B5EF4-FFF2-40B4-BE49-F238E27FC236}">
                <a16:creationId xmlns:a16="http://schemas.microsoft.com/office/drawing/2014/main" id="{00000000-0008-0000-14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4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1</xdr:col>
      <xdr:colOff>2030359</xdr:colOff>
      <xdr:row>0</xdr:row>
      <xdr:rowOff>142174</xdr:rowOff>
    </xdr:from>
    <xdr:to>
      <xdr:col>1</xdr:col>
      <xdr:colOff>3922920</xdr:colOff>
      <xdr:row>2</xdr:row>
      <xdr:rowOff>35494</xdr:rowOff>
    </xdr:to>
    <xdr:grpSp>
      <xdr:nvGrpSpPr>
        <xdr:cNvPr id="6" name="Group 5">
          <a:extLst>
            <a:ext uri="{FF2B5EF4-FFF2-40B4-BE49-F238E27FC236}">
              <a16:creationId xmlns:a16="http://schemas.microsoft.com/office/drawing/2014/main" id="{00000000-0008-0000-1400-000006000000}"/>
            </a:ext>
          </a:extLst>
        </xdr:cNvPr>
        <xdr:cNvGrpSpPr/>
      </xdr:nvGrpSpPr>
      <xdr:grpSpPr>
        <a:xfrm>
          <a:off x="2635477" y="142174"/>
          <a:ext cx="1892561"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4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42333</xdr:colOff>
      <xdr:row>0</xdr:row>
      <xdr:rowOff>137579</xdr:rowOff>
    </xdr:from>
    <xdr:to>
      <xdr:col>2</xdr:col>
      <xdr:colOff>148922</xdr:colOff>
      <xdr:row>3</xdr:row>
      <xdr:rowOff>114719</xdr:rowOff>
    </xdr:to>
    <xdr:pic macro="[0]!Lessons_Learnt">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232833" y="137579"/>
          <a:ext cx="551089" cy="548640"/>
        </a:xfrm>
        <a:prstGeom prst="rect">
          <a:avLst/>
        </a:prstGeom>
      </xdr:spPr>
    </xdr:pic>
    <xdr:clientData/>
  </xdr:twoCellAnchor>
  <xdr:twoCellAnchor>
    <xdr:from>
      <xdr:col>2</xdr:col>
      <xdr:colOff>444495</xdr:colOff>
      <xdr:row>1</xdr:row>
      <xdr:rowOff>84666</xdr:rowOff>
    </xdr:from>
    <xdr:to>
      <xdr:col>4</xdr:col>
      <xdr:colOff>125637</xdr:colOff>
      <xdr:row>2</xdr:row>
      <xdr:rowOff>168486</xdr:rowOff>
    </xdr:to>
    <xdr:grpSp>
      <xdr:nvGrpSpPr>
        <xdr:cNvPr id="3" name="Group 2">
          <a:extLst>
            <a:ext uri="{FF2B5EF4-FFF2-40B4-BE49-F238E27FC236}">
              <a16:creationId xmlns:a16="http://schemas.microsoft.com/office/drawing/2014/main" id="{00000000-0008-0000-1500-000003000000}"/>
            </a:ext>
          </a:extLst>
        </xdr:cNvPr>
        <xdr:cNvGrpSpPr/>
      </xdr:nvGrpSpPr>
      <xdr:grpSpPr>
        <a:xfrm>
          <a:off x="1083230" y="275166"/>
          <a:ext cx="1619760"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15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5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4</xdr:col>
      <xdr:colOff>389400</xdr:colOff>
      <xdr:row>1</xdr:row>
      <xdr:rowOff>84666</xdr:rowOff>
    </xdr:from>
    <xdr:to>
      <xdr:col>5</xdr:col>
      <xdr:colOff>1150166</xdr:colOff>
      <xdr:row>2</xdr:row>
      <xdr:rowOff>168486</xdr:rowOff>
    </xdr:to>
    <xdr:grpSp>
      <xdr:nvGrpSpPr>
        <xdr:cNvPr id="6" name="Group 5">
          <a:extLst>
            <a:ext uri="{FF2B5EF4-FFF2-40B4-BE49-F238E27FC236}">
              <a16:creationId xmlns:a16="http://schemas.microsoft.com/office/drawing/2014/main" id="{00000000-0008-0000-1500-000006000000}"/>
            </a:ext>
          </a:extLst>
        </xdr:cNvPr>
        <xdr:cNvGrpSpPr/>
      </xdr:nvGrpSpPr>
      <xdr:grpSpPr>
        <a:xfrm>
          <a:off x="2966753" y="275166"/>
          <a:ext cx="1556384"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5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5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23.xml><?xml version="1.0" encoding="utf-8"?>
<xdr:wsDr xmlns:xdr="http://schemas.openxmlformats.org/drawingml/2006/spreadsheetDrawing" xmlns:a="http://schemas.openxmlformats.org/drawingml/2006/main">
  <xdr:twoCellAnchor editAs="oneCell">
    <xdr:from>
      <xdr:col>1</xdr:col>
      <xdr:colOff>59531</xdr:colOff>
      <xdr:row>0</xdr:row>
      <xdr:rowOff>119061</xdr:rowOff>
    </xdr:from>
    <xdr:to>
      <xdr:col>2</xdr:col>
      <xdr:colOff>27214</xdr:colOff>
      <xdr:row>3</xdr:row>
      <xdr:rowOff>96201</xdr:rowOff>
    </xdr:to>
    <xdr:pic macro="[0]!Assessment_Status_KT">
      <xdr:nvPicPr>
        <xdr:cNvPr id="2" name="Picture 1">
          <a:extLst>
            <a:ext uri="{FF2B5EF4-FFF2-40B4-BE49-F238E27FC236}">
              <a16:creationId xmlns:a16="http://schemas.microsoft.com/office/drawing/2014/main" id="{00000000-0008-0000-16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428625" y="119061"/>
          <a:ext cx="551089" cy="548640"/>
        </a:xfrm>
        <a:prstGeom prst="rect">
          <a:avLst/>
        </a:prstGeom>
      </xdr:spPr>
    </xdr:pic>
    <xdr:clientData/>
  </xdr:twoCellAnchor>
  <xdr:twoCellAnchor>
    <xdr:from>
      <xdr:col>2</xdr:col>
      <xdr:colOff>321464</xdr:colOff>
      <xdr:row>1</xdr:row>
      <xdr:rowOff>71435</xdr:rowOff>
    </xdr:from>
    <xdr:to>
      <xdr:col>2</xdr:col>
      <xdr:colOff>1602441</xdr:colOff>
      <xdr:row>2</xdr:row>
      <xdr:rowOff>155255</xdr:rowOff>
    </xdr:to>
    <xdr:grpSp>
      <xdr:nvGrpSpPr>
        <xdr:cNvPr id="3" name="Group 2">
          <a:extLst>
            <a:ext uri="{FF2B5EF4-FFF2-40B4-BE49-F238E27FC236}">
              <a16:creationId xmlns:a16="http://schemas.microsoft.com/office/drawing/2014/main" id="{00000000-0008-0000-1600-000003000000}"/>
            </a:ext>
          </a:extLst>
        </xdr:cNvPr>
        <xdr:cNvGrpSpPr/>
      </xdr:nvGrpSpPr>
      <xdr:grpSpPr>
        <a:xfrm>
          <a:off x="1273964" y="261935"/>
          <a:ext cx="1280977"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16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2021955</xdr:colOff>
      <xdr:row>1</xdr:row>
      <xdr:rowOff>82642</xdr:rowOff>
    </xdr:from>
    <xdr:to>
      <xdr:col>3</xdr:col>
      <xdr:colOff>1109383</xdr:colOff>
      <xdr:row>2</xdr:row>
      <xdr:rowOff>166462</xdr:rowOff>
    </xdr:to>
    <xdr:grpSp>
      <xdr:nvGrpSpPr>
        <xdr:cNvPr id="6" name="Group 5">
          <a:extLst>
            <a:ext uri="{FF2B5EF4-FFF2-40B4-BE49-F238E27FC236}">
              <a16:creationId xmlns:a16="http://schemas.microsoft.com/office/drawing/2014/main" id="{00000000-0008-0000-1600-000006000000}"/>
            </a:ext>
          </a:extLst>
        </xdr:cNvPr>
        <xdr:cNvGrpSpPr/>
      </xdr:nvGrpSpPr>
      <xdr:grpSpPr>
        <a:xfrm>
          <a:off x="2974455" y="273142"/>
          <a:ext cx="1407046" cy="274320"/>
          <a:chOff x="6496050" y="4257675"/>
          <a:chExt cx="3495055" cy="274320"/>
        </a:xfrm>
      </xdr:grpSpPr>
      <xdr:sp macro="[0]!Regular_Screen_View" textlink="">
        <xdr:nvSpPr>
          <xdr:cNvPr id="7" name="Rectangle 6">
            <a:extLst>
              <a:ext uri="{FF2B5EF4-FFF2-40B4-BE49-F238E27FC236}">
                <a16:creationId xmlns:a16="http://schemas.microsoft.com/office/drawing/2014/main" id="{00000000-0008-0000-1600-000007000000}"/>
              </a:ext>
            </a:extLst>
          </xdr:cNvPr>
          <xdr:cNvSpPr/>
        </xdr:nvSpPr>
        <xdr:spPr>
          <a:xfrm>
            <a:off x="6772272" y="4257675"/>
            <a:ext cx="3218833"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6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115557</xdr:colOff>
      <xdr:row>0</xdr:row>
      <xdr:rowOff>119061</xdr:rowOff>
    </xdr:from>
    <xdr:to>
      <xdr:col>1</xdr:col>
      <xdr:colOff>44020</xdr:colOff>
      <xdr:row>3</xdr:row>
      <xdr:rowOff>96201</xdr:rowOff>
    </xdr:to>
    <xdr:pic macro="[0]!Ramp_Progress_KT">
      <xdr:nvPicPr>
        <xdr:cNvPr id="2" name="Picture 1">
          <a:extLst>
            <a:ext uri="{FF2B5EF4-FFF2-40B4-BE49-F238E27FC236}">
              <a16:creationId xmlns:a16="http://schemas.microsoft.com/office/drawing/2014/main" id="{00000000-0008-0000-17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15557" y="119061"/>
          <a:ext cx="550389" cy="548640"/>
        </a:xfrm>
        <a:prstGeom prst="rect">
          <a:avLst/>
        </a:prstGeom>
      </xdr:spPr>
    </xdr:pic>
    <xdr:clientData/>
  </xdr:twoCellAnchor>
  <xdr:twoCellAnchor>
    <xdr:from>
      <xdr:col>4</xdr:col>
      <xdr:colOff>0</xdr:colOff>
      <xdr:row>1</xdr:row>
      <xdr:rowOff>78441</xdr:rowOff>
    </xdr:from>
    <xdr:to>
      <xdr:col>6</xdr:col>
      <xdr:colOff>0</xdr:colOff>
      <xdr:row>2</xdr:row>
      <xdr:rowOff>168087</xdr:rowOff>
    </xdr:to>
    <xdr:grpSp>
      <xdr:nvGrpSpPr>
        <xdr:cNvPr id="3" name="Group 2">
          <a:extLst>
            <a:ext uri="{FF2B5EF4-FFF2-40B4-BE49-F238E27FC236}">
              <a16:creationId xmlns:a16="http://schemas.microsoft.com/office/drawing/2014/main" id="{00000000-0008-0000-1700-000003000000}"/>
            </a:ext>
          </a:extLst>
        </xdr:cNvPr>
        <xdr:cNvGrpSpPr/>
      </xdr:nvGrpSpPr>
      <xdr:grpSpPr>
        <a:xfrm>
          <a:off x="3016250" y="268941"/>
          <a:ext cx="1397000" cy="280146"/>
          <a:chOff x="19058" y="28575"/>
          <a:chExt cx="1459806" cy="365761"/>
        </a:xfrm>
      </xdr:grpSpPr>
      <xdr:sp macro="[0]!Full_Screen_View" textlink="">
        <xdr:nvSpPr>
          <xdr:cNvPr id="4" name="Rectangle 3">
            <a:extLst>
              <a:ext uri="{FF2B5EF4-FFF2-40B4-BE49-F238E27FC236}">
                <a16:creationId xmlns:a16="http://schemas.microsoft.com/office/drawing/2014/main" id="{00000000-0008-0000-17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7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1</xdr:col>
      <xdr:colOff>230134</xdr:colOff>
      <xdr:row>1</xdr:row>
      <xdr:rowOff>82642</xdr:rowOff>
    </xdr:from>
    <xdr:to>
      <xdr:col>2</xdr:col>
      <xdr:colOff>635000</xdr:colOff>
      <xdr:row>2</xdr:row>
      <xdr:rowOff>177668</xdr:rowOff>
    </xdr:to>
    <xdr:grpSp>
      <xdr:nvGrpSpPr>
        <xdr:cNvPr id="6" name="Group 5">
          <a:extLst>
            <a:ext uri="{FF2B5EF4-FFF2-40B4-BE49-F238E27FC236}">
              <a16:creationId xmlns:a16="http://schemas.microsoft.com/office/drawing/2014/main" id="{00000000-0008-0000-1700-000006000000}"/>
            </a:ext>
          </a:extLst>
        </xdr:cNvPr>
        <xdr:cNvGrpSpPr/>
      </xdr:nvGrpSpPr>
      <xdr:grpSpPr>
        <a:xfrm>
          <a:off x="854551" y="273142"/>
          <a:ext cx="1399699" cy="285526"/>
          <a:chOff x="6496050" y="4246469"/>
          <a:chExt cx="3495055" cy="285526"/>
        </a:xfrm>
      </xdr:grpSpPr>
      <xdr:sp macro="[0]!Regular_Screen_View" textlink="">
        <xdr:nvSpPr>
          <xdr:cNvPr id="7" name="Rectangle 6">
            <a:extLst>
              <a:ext uri="{FF2B5EF4-FFF2-40B4-BE49-F238E27FC236}">
                <a16:creationId xmlns:a16="http://schemas.microsoft.com/office/drawing/2014/main" id="{00000000-0008-0000-1700-000007000000}"/>
              </a:ext>
            </a:extLst>
          </xdr:cNvPr>
          <xdr:cNvSpPr/>
        </xdr:nvSpPr>
        <xdr:spPr>
          <a:xfrm>
            <a:off x="6772273" y="4246469"/>
            <a:ext cx="3218832"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7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10584</xdr:colOff>
      <xdr:row>0</xdr:row>
      <xdr:rowOff>31749</xdr:rowOff>
    </xdr:from>
    <xdr:to>
      <xdr:col>2</xdr:col>
      <xdr:colOff>64257</xdr:colOff>
      <xdr:row>3</xdr:row>
      <xdr:rowOff>72389</xdr:rowOff>
    </xdr:to>
    <xdr:pic macro="[0]!Action_Log">
      <xdr:nvPicPr>
        <xdr:cNvPr id="2" name="Picture 1">
          <a:extLst>
            <a:ext uri="{FF2B5EF4-FFF2-40B4-BE49-F238E27FC236}">
              <a16:creationId xmlns:a16="http://schemas.microsoft.com/office/drawing/2014/main" id="{00000000-0008-0000-1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254001" y="31749"/>
          <a:ext cx="551089" cy="548640"/>
        </a:xfrm>
        <a:prstGeom prst="rect">
          <a:avLst/>
        </a:prstGeom>
      </xdr:spPr>
    </xdr:pic>
    <xdr:clientData/>
  </xdr:twoCellAnchor>
  <xdr:twoCellAnchor>
    <xdr:from>
      <xdr:col>2</xdr:col>
      <xdr:colOff>359832</xdr:colOff>
      <xdr:row>2</xdr:row>
      <xdr:rowOff>10582</xdr:rowOff>
    </xdr:from>
    <xdr:to>
      <xdr:col>3</xdr:col>
      <xdr:colOff>834724</xdr:colOff>
      <xdr:row>3</xdr:row>
      <xdr:rowOff>168089</xdr:rowOff>
    </xdr:to>
    <xdr:grpSp>
      <xdr:nvGrpSpPr>
        <xdr:cNvPr id="3" name="Group 2">
          <a:extLst>
            <a:ext uri="{FF2B5EF4-FFF2-40B4-BE49-F238E27FC236}">
              <a16:creationId xmlns:a16="http://schemas.microsoft.com/office/drawing/2014/main" id="{00000000-0008-0000-1A00-000003000000}"/>
            </a:ext>
          </a:extLst>
        </xdr:cNvPr>
        <xdr:cNvGrpSpPr/>
      </xdr:nvGrpSpPr>
      <xdr:grpSpPr>
        <a:xfrm>
          <a:off x="1093257" y="372532"/>
          <a:ext cx="1455967" cy="338482"/>
          <a:chOff x="19058" y="28575"/>
          <a:chExt cx="1459806" cy="365761"/>
        </a:xfrm>
      </xdr:grpSpPr>
      <xdr:sp macro="[0]!Full_Screen_View" textlink="">
        <xdr:nvSpPr>
          <xdr:cNvPr id="4" name="Rectangle 3">
            <a:extLst>
              <a:ext uri="{FF2B5EF4-FFF2-40B4-BE49-F238E27FC236}">
                <a16:creationId xmlns:a16="http://schemas.microsoft.com/office/drawing/2014/main" id="{00000000-0008-0000-1A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A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4</xdr:col>
      <xdr:colOff>492123</xdr:colOff>
      <xdr:row>2</xdr:row>
      <xdr:rowOff>10583</xdr:rowOff>
    </xdr:from>
    <xdr:to>
      <xdr:col>5</xdr:col>
      <xdr:colOff>1381757</xdr:colOff>
      <xdr:row>3</xdr:row>
      <xdr:rowOff>156883</xdr:rowOff>
    </xdr:to>
    <xdr:grpSp>
      <xdr:nvGrpSpPr>
        <xdr:cNvPr id="6" name="Group 5">
          <a:extLst>
            <a:ext uri="{FF2B5EF4-FFF2-40B4-BE49-F238E27FC236}">
              <a16:creationId xmlns:a16="http://schemas.microsoft.com/office/drawing/2014/main" id="{00000000-0008-0000-1A00-000006000000}"/>
            </a:ext>
          </a:extLst>
        </xdr:cNvPr>
        <xdr:cNvGrpSpPr/>
      </xdr:nvGrpSpPr>
      <xdr:grpSpPr>
        <a:xfrm>
          <a:off x="2724150" y="372533"/>
          <a:ext cx="1381757" cy="327275"/>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A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A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0</xdr:colOff>
      <xdr:row>0</xdr:row>
      <xdr:rowOff>22408</xdr:rowOff>
    </xdr:from>
    <xdr:to>
      <xdr:col>0</xdr:col>
      <xdr:colOff>546731</xdr:colOff>
      <xdr:row>2</xdr:row>
      <xdr:rowOff>145672</xdr:rowOff>
    </xdr:to>
    <xdr:pic macro="[0]!Quality_Management">
      <xdr:nvPicPr>
        <xdr:cNvPr id="2" name="Picture 1">
          <a:extLst>
            <a:ext uri="{FF2B5EF4-FFF2-40B4-BE49-F238E27FC236}">
              <a16:creationId xmlns:a16="http://schemas.microsoft.com/office/drawing/2014/main" id="{00000000-0008-0000-1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0" y="22408"/>
          <a:ext cx="546731" cy="437029"/>
        </a:xfrm>
        <a:prstGeom prst="rect">
          <a:avLst/>
        </a:prstGeom>
      </xdr:spPr>
    </xdr:pic>
    <xdr:clientData/>
  </xdr:twoCellAnchor>
  <xdr:twoCellAnchor>
    <xdr:from>
      <xdr:col>2</xdr:col>
      <xdr:colOff>842306</xdr:colOff>
      <xdr:row>0</xdr:row>
      <xdr:rowOff>135711</xdr:rowOff>
    </xdr:from>
    <xdr:to>
      <xdr:col>2</xdr:col>
      <xdr:colOff>2303316</xdr:colOff>
      <xdr:row>2</xdr:row>
      <xdr:rowOff>40462</xdr:rowOff>
    </xdr:to>
    <xdr:grpSp>
      <xdr:nvGrpSpPr>
        <xdr:cNvPr id="3" name="Group 2">
          <a:extLst>
            <a:ext uri="{FF2B5EF4-FFF2-40B4-BE49-F238E27FC236}">
              <a16:creationId xmlns:a16="http://schemas.microsoft.com/office/drawing/2014/main" id="{00000000-0008-0000-1B00-000003000000}"/>
            </a:ext>
          </a:extLst>
        </xdr:cNvPr>
        <xdr:cNvGrpSpPr/>
      </xdr:nvGrpSpPr>
      <xdr:grpSpPr>
        <a:xfrm>
          <a:off x="1711462" y="135711"/>
          <a:ext cx="1461010" cy="238126"/>
          <a:chOff x="19058" y="28575"/>
          <a:chExt cx="1459806" cy="365761"/>
        </a:xfrm>
      </xdr:grpSpPr>
      <xdr:sp macro="[0]!Full_Screen_View" textlink="">
        <xdr:nvSpPr>
          <xdr:cNvPr id="4" name="Rectangle 3">
            <a:extLst>
              <a:ext uri="{FF2B5EF4-FFF2-40B4-BE49-F238E27FC236}">
                <a16:creationId xmlns:a16="http://schemas.microsoft.com/office/drawing/2014/main" id="{00000000-0008-0000-1B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B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2969244</xdr:colOff>
      <xdr:row>0</xdr:row>
      <xdr:rowOff>124505</xdr:rowOff>
    </xdr:from>
    <xdr:to>
      <xdr:col>3</xdr:col>
      <xdr:colOff>497113</xdr:colOff>
      <xdr:row>2</xdr:row>
      <xdr:rowOff>29256</xdr:rowOff>
    </xdr:to>
    <xdr:grpSp>
      <xdr:nvGrpSpPr>
        <xdr:cNvPr id="6" name="Group 5">
          <a:extLst>
            <a:ext uri="{FF2B5EF4-FFF2-40B4-BE49-F238E27FC236}">
              <a16:creationId xmlns:a16="http://schemas.microsoft.com/office/drawing/2014/main" id="{00000000-0008-0000-1B00-000006000000}"/>
            </a:ext>
          </a:extLst>
        </xdr:cNvPr>
        <xdr:cNvGrpSpPr/>
      </xdr:nvGrpSpPr>
      <xdr:grpSpPr>
        <a:xfrm>
          <a:off x="3838400" y="124505"/>
          <a:ext cx="1218807" cy="238126"/>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B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B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1</xdr:col>
      <xdr:colOff>130968</xdr:colOff>
      <xdr:row>23</xdr:row>
      <xdr:rowOff>35727</xdr:rowOff>
    </xdr:from>
    <xdr:to>
      <xdr:col>17</xdr:col>
      <xdr:colOff>99059</xdr:colOff>
      <xdr:row>67</xdr:row>
      <xdr:rowOff>119964</xdr:rowOff>
    </xdr:to>
    <xdr:pic>
      <xdr:nvPicPr>
        <xdr:cNvPr id="29" name="Picture 28"/>
        <xdr:cNvPicPr>
          <a:picLocks noChangeAspect="1"/>
        </xdr:cNvPicPr>
      </xdr:nvPicPr>
      <xdr:blipFill rotWithShape="1">
        <a:blip xmlns:r="http://schemas.openxmlformats.org/officeDocument/2006/relationships" r:embed="rId4"/>
        <a:srcRect l="41735" t="7987" r="1882" b="12026"/>
        <a:stretch/>
      </xdr:blipFill>
      <xdr:spPr>
        <a:xfrm>
          <a:off x="738187" y="3869540"/>
          <a:ext cx="15910560" cy="7418487"/>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xdr:col>
      <xdr:colOff>63499</xdr:colOff>
      <xdr:row>0</xdr:row>
      <xdr:rowOff>84665</xdr:rowOff>
    </xdr:from>
    <xdr:to>
      <xdr:col>1</xdr:col>
      <xdr:colOff>614588</xdr:colOff>
      <xdr:row>3</xdr:row>
      <xdr:rowOff>93555</xdr:rowOff>
    </xdr:to>
    <xdr:pic macro="[0]!Project_Team">
      <xdr:nvPicPr>
        <xdr:cNvPr id="2" name="Picture 1">
          <a:extLst>
            <a:ext uri="{FF2B5EF4-FFF2-40B4-BE49-F238E27FC236}">
              <a16:creationId xmlns:a16="http://schemas.microsoft.com/office/drawing/2014/main" id="{00000000-0008-0000-1C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444499" y="84665"/>
          <a:ext cx="551089" cy="548640"/>
        </a:xfrm>
        <a:prstGeom prst="rect">
          <a:avLst/>
        </a:prstGeom>
      </xdr:spPr>
    </xdr:pic>
    <xdr:clientData/>
  </xdr:twoCellAnchor>
  <xdr:twoCellAnchor>
    <xdr:from>
      <xdr:col>1</xdr:col>
      <xdr:colOff>910166</xdr:colOff>
      <xdr:row>1</xdr:row>
      <xdr:rowOff>63497</xdr:rowOff>
    </xdr:from>
    <xdr:to>
      <xdr:col>2</xdr:col>
      <xdr:colOff>1332141</xdr:colOff>
      <xdr:row>2</xdr:row>
      <xdr:rowOff>157901</xdr:rowOff>
    </xdr:to>
    <xdr:grpSp>
      <xdr:nvGrpSpPr>
        <xdr:cNvPr id="3" name="Group 2">
          <a:extLst>
            <a:ext uri="{FF2B5EF4-FFF2-40B4-BE49-F238E27FC236}">
              <a16:creationId xmlns:a16="http://schemas.microsoft.com/office/drawing/2014/main" id="{00000000-0008-0000-1C00-000003000000}"/>
            </a:ext>
          </a:extLst>
        </xdr:cNvPr>
        <xdr:cNvGrpSpPr/>
      </xdr:nvGrpSpPr>
      <xdr:grpSpPr>
        <a:xfrm>
          <a:off x="1291166" y="243414"/>
          <a:ext cx="1459142"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1C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C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1920874</xdr:colOff>
      <xdr:row>1</xdr:row>
      <xdr:rowOff>63497</xdr:rowOff>
    </xdr:from>
    <xdr:to>
      <xdr:col>3</xdr:col>
      <xdr:colOff>592667</xdr:colOff>
      <xdr:row>2</xdr:row>
      <xdr:rowOff>157901</xdr:rowOff>
    </xdr:to>
    <xdr:grpSp>
      <xdr:nvGrpSpPr>
        <xdr:cNvPr id="6" name="Group 5">
          <a:extLst>
            <a:ext uri="{FF2B5EF4-FFF2-40B4-BE49-F238E27FC236}">
              <a16:creationId xmlns:a16="http://schemas.microsoft.com/office/drawing/2014/main" id="{00000000-0008-0000-1C00-000006000000}"/>
            </a:ext>
          </a:extLst>
        </xdr:cNvPr>
        <xdr:cNvGrpSpPr/>
      </xdr:nvGrpSpPr>
      <xdr:grpSpPr>
        <a:xfrm>
          <a:off x="3339041" y="243414"/>
          <a:ext cx="1709209"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C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C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54425</xdr:colOff>
      <xdr:row>1</xdr:row>
      <xdr:rowOff>10882</xdr:rowOff>
    </xdr:from>
    <xdr:to>
      <xdr:col>1</xdr:col>
      <xdr:colOff>54425</xdr:colOff>
      <xdr:row>4</xdr:row>
      <xdr:rowOff>18663</xdr:rowOff>
    </xdr:to>
    <xdr:pic>
      <xdr:nvPicPr>
        <xdr:cNvPr id="2" name="Picture 1">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1600" y="191857"/>
          <a:ext cx="530682" cy="550706"/>
        </a:xfrm>
        <a:prstGeom prst="rect">
          <a:avLst/>
        </a:prstGeom>
        <a:noFill/>
        <a:ln w="9525">
          <a:noFill/>
          <a:miter lim="800000"/>
          <a:headEnd/>
          <a:tailEnd/>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81642</xdr:colOff>
      <xdr:row>0</xdr:row>
      <xdr:rowOff>136072</xdr:rowOff>
    </xdr:from>
    <xdr:to>
      <xdr:col>2</xdr:col>
      <xdr:colOff>44222</xdr:colOff>
      <xdr:row>4</xdr:row>
      <xdr:rowOff>68581</xdr:rowOff>
    </xdr:to>
    <xdr:pic macro="[0]!Risk_Mitigation">
      <xdr:nvPicPr>
        <xdr:cNvPr id="3" name="Picture 2">
          <a:extLst>
            <a:ext uri="{FF2B5EF4-FFF2-40B4-BE49-F238E27FC236}">
              <a16:creationId xmlns:a16="http://schemas.microsoft.com/office/drawing/2014/main" id="{00000000-0008-0000-1D00-000003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208" t="2146" r="5093" b="9335"/>
        <a:stretch/>
      </xdr:blipFill>
      <xdr:spPr>
        <a:xfrm>
          <a:off x="340178" y="136072"/>
          <a:ext cx="642937" cy="640080"/>
        </a:xfrm>
        <a:prstGeom prst="rect">
          <a:avLst/>
        </a:prstGeom>
      </xdr:spPr>
    </xdr:pic>
    <xdr:clientData/>
  </xdr:twoCellAnchor>
  <xdr:twoCellAnchor>
    <xdr:from>
      <xdr:col>2</xdr:col>
      <xdr:colOff>530679</xdr:colOff>
      <xdr:row>1</xdr:row>
      <xdr:rowOff>136072</xdr:rowOff>
    </xdr:from>
    <xdr:to>
      <xdr:col>4</xdr:col>
      <xdr:colOff>248107</xdr:colOff>
      <xdr:row>3</xdr:row>
      <xdr:rowOff>56606</xdr:rowOff>
    </xdr:to>
    <xdr:grpSp>
      <xdr:nvGrpSpPr>
        <xdr:cNvPr id="4" name="Group 3">
          <a:extLst>
            <a:ext uri="{FF2B5EF4-FFF2-40B4-BE49-F238E27FC236}">
              <a16:creationId xmlns:a16="http://schemas.microsoft.com/office/drawing/2014/main" id="{00000000-0008-0000-1D00-000004000000}"/>
            </a:ext>
          </a:extLst>
        </xdr:cNvPr>
        <xdr:cNvGrpSpPr/>
      </xdr:nvGrpSpPr>
      <xdr:grpSpPr>
        <a:xfrm>
          <a:off x="1462012" y="315989"/>
          <a:ext cx="1823512" cy="280367"/>
          <a:chOff x="19058" y="28575"/>
          <a:chExt cx="1459806" cy="365761"/>
        </a:xfrm>
      </xdr:grpSpPr>
      <xdr:sp macro="[0]!Full_Screen_View" textlink="">
        <xdr:nvSpPr>
          <xdr:cNvPr id="5" name="Rectangle 4">
            <a:extLst>
              <a:ext uri="{FF2B5EF4-FFF2-40B4-BE49-F238E27FC236}">
                <a16:creationId xmlns:a16="http://schemas.microsoft.com/office/drawing/2014/main" id="{00000000-0008-0000-1D00-000005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6" name="Picture 5">
            <a:extLst>
              <a:ext uri="{FF2B5EF4-FFF2-40B4-BE49-F238E27FC236}">
                <a16:creationId xmlns:a16="http://schemas.microsoft.com/office/drawing/2014/main" id="{00000000-0008-0000-1D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4</xdr:col>
      <xdr:colOff>836840</xdr:colOff>
      <xdr:row>1</xdr:row>
      <xdr:rowOff>136072</xdr:rowOff>
    </xdr:from>
    <xdr:to>
      <xdr:col>4</xdr:col>
      <xdr:colOff>2393224</xdr:colOff>
      <xdr:row>3</xdr:row>
      <xdr:rowOff>56606</xdr:rowOff>
    </xdr:to>
    <xdr:grpSp>
      <xdr:nvGrpSpPr>
        <xdr:cNvPr id="7" name="Group 6">
          <a:extLst>
            <a:ext uri="{FF2B5EF4-FFF2-40B4-BE49-F238E27FC236}">
              <a16:creationId xmlns:a16="http://schemas.microsoft.com/office/drawing/2014/main" id="{00000000-0008-0000-1D00-000007000000}"/>
            </a:ext>
          </a:extLst>
        </xdr:cNvPr>
        <xdr:cNvGrpSpPr/>
      </xdr:nvGrpSpPr>
      <xdr:grpSpPr>
        <a:xfrm>
          <a:off x="3874257" y="315989"/>
          <a:ext cx="1556384" cy="280367"/>
          <a:chOff x="6496050" y="4257675"/>
          <a:chExt cx="1556384" cy="274320"/>
        </a:xfrm>
      </xdr:grpSpPr>
      <xdr:sp macro="[0]!Regular_Screen_View" textlink="">
        <xdr:nvSpPr>
          <xdr:cNvPr id="8" name="Rectangle 7">
            <a:extLst>
              <a:ext uri="{FF2B5EF4-FFF2-40B4-BE49-F238E27FC236}">
                <a16:creationId xmlns:a16="http://schemas.microsoft.com/office/drawing/2014/main" id="{00000000-0008-0000-1D00-000008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9" name="Picture 8">
            <a:extLst>
              <a:ext uri="{FF2B5EF4-FFF2-40B4-BE49-F238E27FC236}">
                <a16:creationId xmlns:a16="http://schemas.microsoft.com/office/drawing/2014/main" id="{00000000-0008-0000-1D00-000009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29.xml><?xml version="1.0" encoding="utf-8"?>
<xdr:wsDr xmlns:xdr="http://schemas.openxmlformats.org/drawingml/2006/spreadsheetDrawing" xmlns:a="http://schemas.openxmlformats.org/drawingml/2006/main">
  <xdr:twoCellAnchor editAs="oneCell">
    <xdr:from>
      <xdr:col>1</xdr:col>
      <xdr:colOff>83344</xdr:colOff>
      <xdr:row>0</xdr:row>
      <xdr:rowOff>119061</xdr:rowOff>
    </xdr:from>
    <xdr:to>
      <xdr:col>1</xdr:col>
      <xdr:colOff>634433</xdr:colOff>
      <xdr:row>3</xdr:row>
      <xdr:rowOff>131920</xdr:rowOff>
    </xdr:to>
    <xdr:pic macro="[0]!Change_Log">
      <xdr:nvPicPr>
        <xdr:cNvPr id="2" name="Picture 1">
          <a:extLst>
            <a:ext uri="{FF2B5EF4-FFF2-40B4-BE49-F238E27FC236}">
              <a16:creationId xmlns:a16="http://schemas.microsoft.com/office/drawing/2014/main" id="{00000000-0008-0000-1E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381000" y="119061"/>
          <a:ext cx="551089" cy="548640"/>
        </a:xfrm>
        <a:prstGeom prst="rect">
          <a:avLst/>
        </a:prstGeom>
      </xdr:spPr>
    </xdr:pic>
    <xdr:clientData/>
  </xdr:twoCellAnchor>
  <xdr:twoCellAnchor>
    <xdr:from>
      <xdr:col>2</xdr:col>
      <xdr:colOff>250025</xdr:colOff>
      <xdr:row>1</xdr:row>
      <xdr:rowOff>83340</xdr:rowOff>
    </xdr:from>
    <xdr:to>
      <xdr:col>3</xdr:col>
      <xdr:colOff>506635</xdr:colOff>
      <xdr:row>3</xdr:row>
      <xdr:rowOff>473</xdr:rowOff>
    </xdr:to>
    <xdr:grpSp>
      <xdr:nvGrpSpPr>
        <xdr:cNvPr id="3" name="Group 2">
          <a:extLst>
            <a:ext uri="{FF2B5EF4-FFF2-40B4-BE49-F238E27FC236}">
              <a16:creationId xmlns:a16="http://schemas.microsoft.com/office/drawing/2014/main" id="{00000000-0008-0000-1E00-000003000000}"/>
            </a:ext>
          </a:extLst>
        </xdr:cNvPr>
        <xdr:cNvGrpSpPr/>
      </xdr:nvGrpSpPr>
      <xdr:grpSpPr>
        <a:xfrm>
          <a:off x="1213108" y="263257"/>
          <a:ext cx="1600694" cy="276966"/>
          <a:chOff x="19058" y="28575"/>
          <a:chExt cx="1459806" cy="365761"/>
        </a:xfrm>
      </xdr:grpSpPr>
      <xdr:sp macro="[0]!Full_Screen_View" textlink="">
        <xdr:nvSpPr>
          <xdr:cNvPr id="4" name="Rectangle 3">
            <a:extLst>
              <a:ext uri="{FF2B5EF4-FFF2-40B4-BE49-F238E27FC236}">
                <a16:creationId xmlns:a16="http://schemas.microsoft.com/office/drawing/2014/main" id="{00000000-0008-0000-1E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E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1095368</xdr:colOff>
      <xdr:row>1</xdr:row>
      <xdr:rowOff>83340</xdr:rowOff>
    </xdr:from>
    <xdr:to>
      <xdr:col>4</xdr:col>
      <xdr:colOff>877721</xdr:colOff>
      <xdr:row>3</xdr:row>
      <xdr:rowOff>473</xdr:rowOff>
    </xdr:to>
    <xdr:grpSp>
      <xdr:nvGrpSpPr>
        <xdr:cNvPr id="6" name="Group 5">
          <a:extLst>
            <a:ext uri="{FF2B5EF4-FFF2-40B4-BE49-F238E27FC236}">
              <a16:creationId xmlns:a16="http://schemas.microsoft.com/office/drawing/2014/main" id="{00000000-0008-0000-1E00-000006000000}"/>
            </a:ext>
          </a:extLst>
        </xdr:cNvPr>
        <xdr:cNvGrpSpPr/>
      </xdr:nvGrpSpPr>
      <xdr:grpSpPr>
        <a:xfrm>
          <a:off x="3402535" y="263257"/>
          <a:ext cx="1549769" cy="276966"/>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E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E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30.xml><?xml version="1.0" encoding="utf-8"?>
<xdr:wsDr xmlns:xdr="http://schemas.openxmlformats.org/drawingml/2006/spreadsheetDrawing" xmlns:a="http://schemas.openxmlformats.org/drawingml/2006/main">
  <xdr:twoCellAnchor editAs="oneCell">
    <xdr:from>
      <xdr:col>1</xdr:col>
      <xdr:colOff>78288</xdr:colOff>
      <xdr:row>0</xdr:row>
      <xdr:rowOff>117432</xdr:rowOff>
    </xdr:from>
    <xdr:to>
      <xdr:col>1</xdr:col>
      <xdr:colOff>629377</xdr:colOff>
      <xdr:row>4</xdr:row>
      <xdr:rowOff>91962</xdr:rowOff>
    </xdr:to>
    <xdr:pic macro="[0]!Transition_Timelines">
      <xdr:nvPicPr>
        <xdr:cNvPr id="25" name="Picture 24">
          <a:extLst>
            <a:ext uri="{FF2B5EF4-FFF2-40B4-BE49-F238E27FC236}">
              <a16:creationId xmlns:a16="http://schemas.microsoft.com/office/drawing/2014/main" id="{00000000-0008-0000-1F00-000019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274007" y="117432"/>
          <a:ext cx="551089" cy="548640"/>
        </a:xfrm>
        <a:prstGeom prst="rect">
          <a:avLst/>
        </a:prstGeom>
      </xdr:spPr>
    </xdr:pic>
    <xdr:clientData/>
  </xdr:twoCellAnchor>
  <xdr:twoCellAnchor>
    <xdr:from>
      <xdr:col>1</xdr:col>
      <xdr:colOff>848121</xdr:colOff>
      <xdr:row>1</xdr:row>
      <xdr:rowOff>114759</xdr:rowOff>
    </xdr:from>
    <xdr:to>
      <xdr:col>2</xdr:col>
      <xdr:colOff>516416</xdr:colOff>
      <xdr:row>3</xdr:row>
      <xdr:rowOff>78602</xdr:rowOff>
    </xdr:to>
    <xdr:grpSp>
      <xdr:nvGrpSpPr>
        <xdr:cNvPr id="26" name="Group 25">
          <a:extLst>
            <a:ext uri="{FF2B5EF4-FFF2-40B4-BE49-F238E27FC236}">
              <a16:creationId xmlns:a16="http://schemas.microsoft.com/office/drawing/2014/main" id="{00000000-0008-0000-1F00-00001A000000}"/>
            </a:ext>
          </a:extLst>
        </xdr:cNvPr>
        <xdr:cNvGrpSpPr/>
      </xdr:nvGrpSpPr>
      <xdr:grpSpPr>
        <a:xfrm>
          <a:off x="1049204" y="262926"/>
          <a:ext cx="1583879" cy="260176"/>
          <a:chOff x="19058" y="28575"/>
          <a:chExt cx="1459806" cy="365761"/>
        </a:xfrm>
      </xdr:grpSpPr>
      <xdr:sp macro="[0]!Full_Screen_View" textlink="">
        <xdr:nvSpPr>
          <xdr:cNvPr id="27" name="Rectangle 26">
            <a:extLst>
              <a:ext uri="{FF2B5EF4-FFF2-40B4-BE49-F238E27FC236}">
                <a16:creationId xmlns:a16="http://schemas.microsoft.com/office/drawing/2014/main" id="{00000000-0008-0000-1F00-00001B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28" name="Picture 27">
            <a:extLst>
              <a:ext uri="{FF2B5EF4-FFF2-40B4-BE49-F238E27FC236}">
                <a16:creationId xmlns:a16="http://schemas.microsoft.com/office/drawing/2014/main" id="{00000000-0008-0000-1F00-00001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6</xdr:col>
      <xdr:colOff>116783</xdr:colOff>
      <xdr:row>1</xdr:row>
      <xdr:rowOff>91337</xdr:rowOff>
    </xdr:from>
    <xdr:to>
      <xdr:col>13</xdr:col>
      <xdr:colOff>55222</xdr:colOff>
      <xdr:row>3</xdr:row>
      <xdr:rowOff>78602</xdr:rowOff>
    </xdr:to>
    <xdr:grpSp>
      <xdr:nvGrpSpPr>
        <xdr:cNvPr id="29" name="Group 28">
          <a:extLst>
            <a:ext uri="{FF2B5EF4-FFF2-40B4-BE49-F238E27FC236}">
              <a16:creationId xmlns:a16="http://schemas.microsoft.com/office/drawing/2014/main" id="{00000000-0008-0000-1F00-00001D000000}"/>
            </a:ext>
          </a:extLst>
        </xdr:cNvPr>
        <xdr:cNvGrpSpPr/>
      </xdr:nvGrpSpPr>
      <xdr:grpSpPr>
        <a:xfrm>
          <a:off x="5524866" y="239504"/>
          <a:ext cx="1547106" cy="283598"/>
          <a:chOff x="6496050" y="4257675"/>
          <a:chExt cx="1556384" cy="274320"/>
        </a:xfrm>
      </xdr:grpSpPr>
      <xdr:sp macro="[0]!Regular_Screen_View" textlink="">
        <xdr:nvSpPr>
          <xdr:cNvPr id="30" name="Rectangle 29">
            <a:extLst>
              <a:ext uri="{FF2B5EF4-FFF2-40B4-BE49-F238E27FC236}">
                <a16:creationId xmlns:a16="http://schemas.microsoft.com/office/drawing/2014/main" id="{00000000-0008-0000-1F00-00001E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31" name="Picture 30">
            <a:extLst>
              <a:ext uri="{FF2B5EF4-FFF2-40B4-BE49-F238E27FC236}">
                <a16:creationId xmlns:a16="http://schemas.microsoft.com/office/drawing/2014/main" id="{00000000-0008-0000-1F00-00001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31.xml><?xml version="1.0" encoding="utf-8"?>
<xdr:wsDr xmlns:xdr="http://schemas.openxmlformats.org/drawingml/2006/spreadsheetDrawing" xmlns:a="http://schemas.openxmlformats.org/drawingml/2006/main">
  <xdr:twoCellAnchor editAs="oneCell">
    <xdr:from>
      <xdr:col>1</xdr:col>
      <xdr:colOff>54429</xdr:colOff>
      <xdr:row>0</xdr:row>
      <xdr:rowOff>95250</xdr:rowOff>
    </xdr:from>
    <xdr:to>
      <xdr:col>1</xdr:col>
      <xdr:colOff>697366</xdr:colOff>
      <xdr:row>3</xdr:row>
      <xdr:rowOff>163830</xdr:rowOff>
    </xdr:to>
    <xdr:pic macro="[0]!Offshore_Resource_Tracker">
      <xdr:nvPicPr>
        <xdr:cNvPr id="2" name="Picture 1">
          <a:extLst>
            <a:ext uri="{FF2B5EF4-FFF2-40B4-BE49-F238E27FC236}">
              <a16:creationId xmlns:a16="http://schemas.microsoft.com/office/drawing/2014/main" id="{00000000-0008-0000-2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435429" y="95250"/>
          <a:ext cx="642937" cy="640080"/>
        </a:xfrm>
        <a:prstGeom prst="rect">
          <a:avLst/>
        </a:prstGeom>
      </xdr:spPr>
    </xdr:pic>
    <xdr:clientData/>
  </xdr:twoCellAnchor>
  <xdr:twoCellAnchor>
    <xdr:from>
      <xdr:col>1</xdr:col>
      <xdr:colOff>1006928</xdr:colOff>
      <xdr:row>1</xdr:row>
      <xdr:rowOff>81640</xdr:rowOff>
    </xdr:from>
    <xdr:to>
      <xdr:col>3</xdr:col>
      <xdr:colOff>207285</xdr:colOff>
      <xdr:row>2</xdr:row>
      <xdr:rowOff>165460</xdr:rowOff>
    </xdr:to>
    <xdr:grpSp>
      <xdr:nvGrpSpPr>
        <xdr:cNvPr id="3" name="Group 2">
          <a:extLst>
            <a:ext uri="{FF2B5EF4-FFF2-40B4-BE49-F238E27FC236}">
              <a16:creationId xmlns:a16="http://schemas.microsoft.com/office/drawing/2014/main" id="{00000000-0008-0000-2000-000003000000}"/>
            </a:ext>
          </a:extLst>
        </xdr:cNvPr>
        <xdr:cNvGrpSpPr/>
      </xdr:nvGrpSpPr>
      <xdr:grpSpPr>
        <a:xfrm>
          <a:off x="1265464" y="272140"/>
          <a:ext cx="1649642"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20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2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796018</xdr:colOff>
      <xdr:row>1</xdr:row>
      <xdr:rowOff>81640</xdr:rowOff>
    </xdr:from>
    <xdr:to>
      <xdr:col>4</xdr:col>
      <xdr:colOff>52794</xdr:colOff>
      <xdr:row>2</xdr:row>
      <xdr:rowOff>165460</xdr:rowOff>
    </xdr:to>
    <xdr:grpSp>
      <xdr:nvGrpSpPr>
        <xdr:cNvPr id="6" name="Group 5">
          <a:extLst>
            <a:ext uri="{FF2B5EF4-FFF2-40B4-BE49-F238E27FC236}">
              <a16:creationId xmlns:a16="http://schemas.microsoft.com/office/drawing/2014/main" id="{00000000-0008-0000-2000-000006000000}"/>
            </a:ext>
          </a:extLst>
        </xdr:cNvPr>
        <xdr:cNvGrpSpPr/>
      </xdr:nvGrpSpPr>
      <xdr:grpSpPr>
        <a:xfrm>
          <a:off x="3503839" y="272140"/>
          <a:ext cx="1556384"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20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20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ATA0703\GT-GSDS-Depa\CONFIDENTIAL\CONTROLLED%20ACCESS\Monthly%20Reports\Narrative\Monthly%20Service%20Report%20'99_4.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exlservicenam-my.sharepoint.com/Documents%20and%20Settings/mkosciaklocal/Desktop/NA%20Solutions/Transition/workingv0.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I:\Documents%20and%20Settings\kthanapa\Local%20Settings\Temporary%20Internet%20Files\OLK1\CODEc%206%202%20Input%20Template%20v18.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exlservicenam-my.sharepoint.com/Otis%20HK/CEP2001/Fixed%20Asset%2020010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exlservicenam-my.sharepoint.com/Otis%20HK/CEP2001/FA_00a10rr.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exlservicenam-my.sharepoint.com/Deals/CCE/OPS/Forecast%20Model/October%202008/T+ramp/CCE_Transition%20Forecast_PMO_October%202008.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exlservicenam-my.sharepoint.com/Documents%20and%20Settings/effingerj/My%20Documents/ClientFiles/Entergy/BaseCase/BPO/Entergy%20-%20BPO%20Towers%20BaseCase%208_23.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exlservicenam-my.sharepoint.com/CG%20Deals/CA/Model%20V6.0/CG%20PM.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exlservicenam-my.sharepoint.com/Documents%20and%20Settings/khbaiglocal/Local%20Settings/Temporary%20Internet%20Files/Content.Outlook/SHTTQZQL/Cott%20Model%202010-02-16V1910.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exlservicenam-my.sharepoint.com/Documents%20and%20Settings/cstancom/Local%20Settings/Temporary%20Internet%20Files/OLK7B/Zurich%20Re%20Model%20v1.0%20-%20at%20RFP.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https://exlservicenam-my.sharepoint.com/Deals/CCE/OPS/Forecast%20Model/October%202008/T+ramp/CCE_Transition%20Forecast_Milestone%203_October%202008.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I:\Documents%20and%20Settings\kthanapa\Local%20Settings\Temporary%20Internet%20Files\OLK1\CODEc%206%202%20Input%20Template%20v18%20(2).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s://exlservicenam-my.sharepoint.com/Documents%20and%20Settings/smeixn01/My%20Documents/Old/Projects/2003,%2008%20-%20Alcan%20HR/Data%20Collection/submitted%20files/checked%20-%20Canada%20-%20Primary%20-%20Arvida.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I:\Documents%20and%20Settings\miguethl\My%20Documents\03%20Ressourcen\03%20BPO\01%20Commercials\1%20Deal%20Models\01%20Deal%20Model\Model%20By%20US\CODEc%20v3.6.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km-cd.uki.capgemini.com/Documents%20and%20Settings/magpalas/My%20Documents/Statoil/Statoil%20Solution%20Model%20v.1.0.xlsx"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04%20Projekte%20BPO%202005\12%20Michelin\04%20Business%20Case\05%20BC%20@%20Preparing%20RFP\Michelin%20Business%20Case%20v3.3.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https://exlservicenam-my.sharepoint.com/Documents%20and%20Settings/Administrator/Local%20Settings/Temp/Dolphin%20v1.1%20Interface%20Test.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03%20Projekte%20BPO%202004\2004%20-%2005%20TUI%20Sweden\01%20Financial%20Model\BPO%20TUI%20biz%20case%20v1.1_171204.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https://exlservicenam-my.sharepoint.com/Documents%20and%20Settings/khbaiglocal/My%20Documents/BPO/Office%20Depot/CODEc/Office%20Depot_TE_model_v1%2020101214%20MK_3.xlsx"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https://exlservicenam-my.sharepoint.com/Documents%20and%20Settings/dclague/My%20Documents/Active/Microsoft/Financials%20at%20RFP/Microsoft%20-%20230606%20v%200130%20(with%20growth%20and%20infl)%20Source%20Files/Solution%20Model%20v12.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https://exlservicenam-my.sharepoint.com/DOCUME~1/jorowe/LOCALS~1/Temp/Temporary%20Directory%202%20for%20Microsoft%20-%20111106%20v%201949%20(no%20growth,%20with%20infl)%20v2.1.zip/Back-up/Microsoft%20-%20250806%20v%201815%20(with%20growth%20and%20infl).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I:\Documents%20and%20Settings\miscottlocal\Local%20Settings\Temporary%20Internet%20Files\OLK66\Columbus%20-%20CODEc%20v0.6.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prod.travp.net\ent_dfs\Documents%20and%20Settings\rsgolden\Local%20Settings\Temporary%20Internet%20Files\OLKF\KX%20Docs\Copy%20of%20TPMM%20Risk%20Management%20Workbook%20Template.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https://exlservicenam-my.sharepoint.com/Deals/CCE/OPS/Forecast%20Model/October%202008/T+ramp/CCE_Transition%20Forecast_Milestone%204_October%202008.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https://exlservicenam-my.sharepoint.com/Documents%20and%20Settings/szambelanb/My%20Documents/Client%20Information/Kodak%20Info/F&amp;A_Fin_GBL_DRAFT-Data%20Collection%20Financials%20Form_20030808-v1(Bender-rjsedits).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20Projekte\05%20BPO%202006%20-%20H2\1%20Syngenta\Centrica%20v0.1%20-%20Deal%20model.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https://exlservicenam-my.sharepoint.com/Documents%20and%20Settings/biswass/Local%20Settings/Temporary%20Internet%20Files/OLK76/Alan%20Plays%20With%20CE%20Model%20v10.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https://exlservicenam-my.sharepoint.com/Deals/CCE/OPS/POINT%20OF%20SALE%20FINANCIAL%20MODEL/CCE_PRICING%20FILE_V18.0.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I:\Documents%20and%20Settings\miscottlocal\Local%20Settings\Temporary%20Internet%20Files\OLK66\Columbus%20-%20CODEc%20v0.3.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https://exlservicenam-my.sharepoint.com/FIN_INT/Budget2008/Indirect&amp;Support/Support/Source_data/IT/IT_budget%202008%20staffing%20(3).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https://exlservicenam-my.sharepoint.com/DOCUME~1/ADMINI~1/LOCALS~1/Temp/notesEA312D/Chubb%20Suppl%20V3.1a.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https://exlservicenam-my.sharepoint.com/Users/dclague/Documents/Active%20general/3%20Ratecards/2009/Poland/BPO%20Poland%20std%20costs%20Dec%202009%20v0.8.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Z:\DOCUME~1\MEYERH~1\LOCALS~1\Temp\C.Documents%20and%20Settings.meyerhansG.Local%20Settings.Application%20Data.Notes\Base%20Case%20FIG%2020031028.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20Projekte\05%20Projekte%20BPO%202006\10%20SKF\FTE%20overview%20SFK%20v0.4.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https://exlservicenam-my.sharepoint.com/Documents%20and%20Settings/gbateup/My%20Documents/My%20Clients/Wyeth/Solution/Wyeth_BPO_Data_Entry_Template.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https://exlservicenam-my.sharepoint.com/Users/jhowgate/AppData/Local/Microsoft/Windows/Temporary%20Internet%20Files/Content.Outlook/WUK54E5K/SFDC%20Solution%20File_V3.0.xlsx"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I:\Documents%20and%20Settings\miguethl\My%20Documents\01%20Projekte\03%20BPO%202004\2004%20-%2005%20TUI%20Sweden\01%20Financial%20Model\BPO%20TUI%20biz%20case%20v1.1_171204.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https://exlservicenam-my.sharepoint.com/CG%20Deals/CSAV/CSAV_Solution%20File_V5.0.xlsx"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prtpwr7cfis01\mobility%20projects\Documents%20and%20Settings\aaustria\Local%20Settings\Temporary%20Internet%20Files\Content.Outlook\HPVYU8WI\Actions%20Minutes%20Issues%20Log%2010May2011.xlsx"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https://exlservicenam-my.sharepoint.com/CG%20Deals/AES/V5.0/AES_SOLUTION%20FILE_V4.0_GPM.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https://claims.znaintranet.zurichna.com/Users/fermil47894/AppData/Local/Microsoft/Windows/Temporary%20Internet%20Files/Content.Outlook/NAIPHJEO/Aetna_client%20billable.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https://exlservicenam-my.sharepoint.com/Documents%20and%20Settings/Administrator/My%20Documents/My%20Work%20Files/BTO%20Core%20Team/Benchmarking/RapidScan%20Release%201.0/Rapid%20Scan%20Model%20v2.1%20-%20Test%20P&amp;G%20(version%201).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https://exlservicenam-my.sharepoint.com/Documents%20and%20Settings/khbaiglocal/Local%20Settings/Temporary%20Internet%20Files/Content.Outlook/SHTTQZQL/Cott%20Cost%20Reporting%20US%202010-03-02v1030.xlsx"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file:///I:\Documents%20and%20Settings\miguethl\My%20Documents\01%20Projekte\03%20BPO%202004\2004%20-%2002%20Project%20Telekurs\Financial%20Models\BPO%20deal%20model%20v2.12-%20Project%20Telekurs%20v0.96.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https://exlservicenam-my.sharepoint.com/CG%20Deals/Office%20Depot/OD_Solution%20File_V8.0.xlsx"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https://exlservicenam-my.sharepoint.com/CG%20Deals/BSL/Renegotiation/Model/V4.0/BSL_SOLUTION%20FILE_V4.0.xlsx"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https://exlservicenam-my.sharepoint.com/personal/manoj108700_exlservice_com/Documents/Microsoft%20Teams%20Chat%20Files/LU_Playbook_08.20.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JAN"/>
      <sheetName val="FEB"/>
      <sheetName val="MAR"/>
      <sheetName val="APR"/>
      <sheetName val="MAY"/>
      <sheetName val="JUNE"/>
      <sheetName val="JULY"/>
      <sheetName val="AUG"/>
      <sheetName val="SEP"/>
      <sheetName val="OCT"/>
      <sheetName val="NOV"/>
      <sheetName val="DEC"/>
      <sheetName val="Top level reprt"/>
      <sheetName val="POSTAL COSTS"/>
      <sheetName val="B"/>
      <sheetName val="A (2)"/>
      <sheetName val="mthgs2"/>
      <sheetName val="INPUT SERVICES"/>
      <sheetName val="Bud Act Summary"/>
      <sheetName val="PRINTOPOST"/>
      <sheetName val="PTP CREDIT"/>
      <sheetName val="Bud Act Summary (2)"/>
      <sheetName val="STORAGE W'HOUSE"/>
      <sheetName val="CSMCU"/>
      <sheetName val="INT. SUPPLIES"/>
      <sheetName val="EXT. SUPPLIES"/>
      <sheetName val="PC STORAGE"/>
      <sheetName val="STATIONERY SUPP"/>
      <sheetName val="NORWICH POSTAL"/>
      <sheetName val="SHEFFIELDPOST"/>
      <sheetName val="BUD ACT SUMMARY (3)"/>
      <sheetName val="PF's data"/>
      <sheetName val="LASER"/>
      <sheetName val="AUTOMAIL"/>
      <sheetName val="MANUAL MAILING"/>
      <sheetName val="FICHE"/>
      <sheetName val="FILMPRO"/>
      <sheetName val="MICROFILM"/>
      <sheetName val="COPYSHOP PHOTOCOPYING"/>
      <sheetName val="COLOUR PHOTOCOPYING"/>
      <sheetName val="B&amp;W HIGH VOLUME PHOTOCOPYING"/>
      <sheetName val="PHOTOCOPYING FINISHING"/>
      <sheetName val="Bud Act Summary (4)"/>
      <sheetName val="RSPROJ - Summary"/>
      <sheetName val="COPIER CLICKS"/>
      <sheetName val="COPIER CLICKS DATA"/>
      <sheetName val="Data"/>
      <sheetName val="Graphs"/>
      <sheetName val="Summary"/>
      <sheetName val="TELESTATS"/>
      <sheetName val="Last 12 Months"/>
      <sheetName val="Data (2)"/>
      <sheetName val="norm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4">
          <cell r="B4">
            <v>0</v>
          </cell>
        </row>
        <row r="45">
          <cell r="B45">
            <v>615081.15125005459</v>
          </cell>
          <cell r="C45">
            <v>646651.02595475037</v>
          </cell>
          <cell r="E45">
            <v>341353.84693555551</v>
          </cell>
          <cell r="F45">
            <v>297570.57967808371</v>
          </cell>
          <cell r="H45">
            <v>161446.45814116573</v>
          </cell>
          <cell r="I45">
            <v>268656.09166666667</v>
          </cell>
          <cell r="K45">
            <v>112280.84617333334</v>
          </cell>
          <cell r="L45">
            <v>80424.354609999995</v>
          </cell>
        </row>
        <row r="46">
          <cell r="B46">
            <v>731889.50588111125</v>
          </cell>
          <cell r="C46">
            <v>839818.83322141692</v>
          </cell>
          <cell r="E46">
            <v>339785.57746555557</v>
          </cell>
          <cell r="F46">
            <v>461197.89780975034</v>
          </cell>
          <cell r="H46">
            <v>343752.71815622225</v>
          </cell>
          <cell r="I46">
            <v>331240.99166666664</v>
          </cell>
          <cell r="K46">
            <v>48351.210259333326</v>
          </cell>
          <cell r="L46">
            <v>47379.943744999997</v>
          </cell>
        </row>
        <row r="47">
          <cell r="B47">
            <v>700070.38288111112</v>
          </cell>
          <cell r="C47">
            <v>592919.44447141711</v>
          </cell>
          <cell r="E47">
            <v>351594.01964555559</v>
          </cell>
          <cell r="F47">
            <v>323955.90065475041</v>
          </cell>
          <cell r="H47">
            <v>310282.65484022221</v>
          </cell>
          <cell r="I47">
            <v>236321.97666666665</v>
          </cell>
          <cell r="K47">
            <v>38193.708395333335</v>
          </cell>
          <cell r="L47">
            <v>32641.567149999999</v>
          </cell>
        </row>
        <row r="48">
          <cell r="B48">
            <v>702942.55539777782</v>
          </cell>
          <cell r="C48">
            <v>847651.00930475025</v>
          </cell>
          <cell r="E48">
            <v>341848.39272347227</v>
          </cell>
          <cell r="F48">
            <v>488612.15291208366</v>
          </cell>
          <cell r="H48">
            <v>286279.87052197225</v>
          </cell>
          <cell r="I48">
            <v>284718.03166666668</v>
          </cell>
          <cell r="K48">
            <v>74814.292152333335</v>
          </cell>
          <cell r="L48">
            <v>74320.824725999992</v>
          </cell>
        </row>
        <row r="49">
          <cell r="B49">
            <v>638829.14239777788</v>
          </cell>
          <cell r="C49">
            <v>699786.302471417</v>
          </cell>
          <cell r="E49">
            <v>330146.34659347229</v>
          </cell>
          <cell r="F49">
            <v>363358.28319619485</v>
          </cell>
          <cell r="H49">
            <v>274012.28710397222</v>
          </cell>
          <cell r="I49">
            <v>302977.67972222227</v>
          </cell>
          <cell r="K49">
            <v>34670.508700333332</v>
          </cell>
          <cell r="L49">
            <v>33450.339552999998</v>
          </cell>
        </row>
        <row r="50">
          <cell r="B50">
            <v>650993.27906444448</v>
          </cell>
          <cell r="C50">
            <v>619432.96541586146</v>
          </cell>
          <cell r="E50">
            <v>332238.3830240278</v>
          </cell>
          <cell r="F50">
            <v>274969.64177708374</v>
          </cell>
          <cell r="H50">
            <v>284017.24724008329</v>
          </cell>
          <cell r="I50">
            <v>316221.57027777779</v>
          </cell>
          <cell r="K50">
            <v>34737.648800333336</v>
          </cell>
          <cell r="L50">
            <v>28241.753360999999</v>
          </cell>
        </row>
        <row r="51">
          <cell r="B51">
            <v>671573.07184222224</v>
          </cell>
          <cell r="C51">
            <v>755446.69919363922</v>
          </cell>
          <cell r="E51">
            <v>338484.50089902774</v>
          </cell>
          <cell r="F51">
            <v>385911.59959908377</v>
          </cell>
          <cell r="H51">
            <v>277097.38724286109</v>
          </cell>
          <cell r="I51">
            <v>304313.09305555554</v>
          </cell>
          <cell r="K51">
            <v>55991.183700333335</v>
          </cell>
          <cell r="L51">
            <v>65222.006538999995</v>
          </cell>
        </row>
        <row r="52">
          <cell r="B52">
            <v>636632.16434222227</v>
          </cell>
          <cell r="C52">
            <v>737153.26947141718</v>
          </cell>
          <cell r="E52">
            <v>332683.21589902788</v>
          </cell>
          <cell r="F52">
            <v>382658.67513686157</v>
          </cell>
          <cell r="H52">
            <v>273813.67474286107</v>
          </cell>
          <cell r="I52">
            <v>325066.00305555557</v>
          </cell>
          <cell r="K52">
            <v>30135.273700333335</v>
          </cell>
          <cell r="L52">
            <v>29428.591279</v>
          </cell>
        </row>
        <row r="53">
          <cell r="B53">
            <v>615253.45323111105</v>
          </cell>
          <cell r="C53">
            <v>585002.99999999988</v>
          </cell>
          <cell r="E53">
            <v>295399.37066291663</v>
          </cell>
          <cell r="F53">
            <v>415970.68399999995</v>
          </cell>
          <cell r="H53">
            <v>278709.32876786112</v>
          </cell>
          <cell r="I53">
            <v>114583.375</v>
          </cell>
          <cell r="K53">
            <v>41144.753800333332</v>
          </cell>
          <cell r="L53">
            <v>54448.940999999992</v>
          </cell>
        </row>
        <row r="54">
          <cell r="B54">
            <v>660484.86823111109</v>
          </cell>
          <cell r="C54">
            <v>806190</v>
          </cell>
          <cell r="E54">
            <v>331611.75103791658</v>
          </cell>
          <cell r="F54">
            <v>392177.44099999999</v>
          </cell>
          <cell r="H54">
            <v>272914.64849286113</v>
          </cell>
          <cell r="I54">
            <v>284032.44</v>
          </cell>
          <cell r="K54">
            <v>55958.468700333338</v>
          </cell>
          <cell r="L54">
            <v>129980.11900000001</v>
          </cell>
        </row>
        <row r="55">
          <cell r="B55">
            <v>627911.35017555556</v>
          </cell>
          <cell r="C55">
            <v>511585.00000000012</v>
          </cell>
          <cell r="E55">
            <v>323430.63603791664</v>
          </cell>
          <cell r="F55">
            <v>249351.33300000004</v>
          </cell>
          <cell r="H55">
            <v>274384.37543730554</v>
          </cell>
          <cell r="I55">
            <v>223423.24500000002</v>
          </cell>
          <cell r="K55">
            <v>30096.338700333337</v>
          </cell>
          <cell r="L55">
            <v>38810.421999999999</v>
          </cell>
        </row>
        <row r="56">
          <cell r="B56">
            <v>633468.53573111119</v>
          </cell>
          <cell r="C56">
            <v>-8297</v>
          </cell>
          <cell r="E56">
            <v>327814.62996847223</v>
          </cell>
          <cell r="F56">
            <v>-8297</v>
          </cell>
          <cell r="H56">
            <v>275248.42696230556</v>
          </cell>
          <cell r="I56">
            <v>0</v>
          </cell>
          <cell r="K56">
            <v>30405.478800333334</v>
          </cell>
          <cell r="L56">
            <v>0</v>
          </cell>
        </row>
        <row r="57">
          <cell r="B57">
            <v>657094.12170213426</v>
          </cell>
          <cell r="C57">
            <v>636111.71245872253</v>
          </cell>
          <cell r="E57">
            <v>332199.22257440974</v>
          </cell>
          <cell r="F57">
            <v>335619.76573032432</v>
          </cell>
          <cell r="H57">
            <v>276064.60460794438</v>
          </cell>
          <cell r="I57">
            <v>271959.49979797978</v>
          </cell>
          <cell r="K57">
            <v>50579.475734787877</v>
          </cell>
          <cell r="L57">
            <v>55849.896632999997</v>
          </cell>
        </row>
      </sheetData>
      <sheetData sheetId="13" refreshError="1"/>
      <sheetData sheetId="14" refreshError="1"/>
      <sheetData sheetId="15" refreshError="1">
        <row r="1">
          <cell r="C1" t="str">
            <v>Feb</v>
          </cell>
          <cell r="D1" t="str">
            <v>Mar</v>
          </cell>
          <cell r="E1" t="str">
            <v>Apr</v>
          </cell>
        </row>
      </sheetData>
      <sheetData sheetId="16" refreshError="1"/>
      <sheetData sheetId="17" refreshError="1">
        <row r="39">
          <cell r="B39" t="str">
            <v>VOLUMES</v>
          </cell>
          <cell r="E39" t="str">
            <v xml:space="preserve"> BUDGET PERFORMANCE (£)</v>
          </cell>
        </row>
        <row r="40">
          <cell r="B40" t="str">
            <v xml:space="preserve">BUDGET </v>
          </cell>
          <cell r="D40" t="str">
            <v>CHARGED</v>
          </cell>
          <cell r="E40" t="str">
            <v xml:space="preserve">BUDGET </v>
          </cell>
          <cell r="F40" t="str">
            <v>ACTUAL</v>
          </cell>
          <cell r="G40" t="str">
            <v>CHARGED</v>
          </cell>
        </row>
        <row r="41">
          <cell r="B41">
            <v>650000</v>
          </cell>
          <cell r="D41" t="str">
            <v>b.  September actuals include a adjustment to reflect revised accommodation costs for 1999 to date</v>
          </cell>
          <cell r="E41">
            <v>6181.5276999999996</v>
          </cell>
          <cell r="F41">
            <v>6151.21</v>
          </cell>
          <cell r="G41">
            <v>0</v>
          </cell>
        </row>
        <row r="42">
          <cell r="B42">
            <v>650000</v>
          </cell>
          <cell r="D42">
            <v>433772</v>
          </cell>
          <cell r="E42">
            <v>8845.3737959999999</v>
          </cell>
          <cell r="F42">
            <v>8683.16</v>
          </cell>
          <cell r="G42">
            <v>237818.22543052881</v>
          </cell>
        </row>
        <row r="43">
          <cell r="B43">
            <v>650000</v>
          </cell>
          <cell r="D43">
            <v>434120</v>
          </cell>
          <cell r="E43">
            <v>7191.7092919999996</v>
          </cell>
          <cell r="F43">
            <v>6151.94</v>
          </cell>
          <cell r="G43">
            <v>238009.01861784802</v>
          </cell>
        </row>
        <row r="44">
          <cell r="B44">
            <v>650000</v>
          </cell>
          <cell r="D44">
            <v>431824</v>
          </cell>
          <cell r="E44">
            <v>6882.9976265000005</v>
          </cell>
          <cell r="F44">
            <v>8255.75</v>
          </cell>
          <cell r="G44">
            <v>238384.59596639997</v>
          </cell>
        </row>
        <row r="45">
          <cell r="B45">
            <v>650000</v>
          </cell>
          <cell r="D45">
            <v>230471</v>
          </cell>
          <cell r="E45">
            <v>6438.5431344999997</v>
          </cell>
          <cell r="F45">
            <v>5650.74</v>
          </cell>
          <cell r="G45">
            <v>127229.46435809998</v>
          </cell>
        </row>
        <row r="46">
          <cell r="B46">
            <v>650000</v>
          </cell>
          <cell r="D46">
            <v>206945</v>
          </cell>
          <cell r="E46">
            <v>6375.8414844999998</v>
          </cell>
          <cell r="F46">
            <v>2607.3599999999997</v>
          </cell>
          <cell r="G46">
            <v>114242.14543949999</v>
          </cell>
        </row>
        <row r="47">
          <cell r="B47">
            <v>0</v>
          </cell>
          <cell r="D47">
            <v>0</v>
          </cell>
          <cell r="E47">
            <v>1862.1556344999999</v>
          </cell>
          <cell r="F47">
            <v>2573.91</v>
          </cell>
          <cell r="G47">
            <v>0</v>
          </cell>
        </row>
        <row r="48">
          <cell r="B48">
            <v>0</v>
          </cell>
          <cell r="D48">
            <v>0</v>
          </cell>
          <cell r="E48">
            <v>1863.9206345</v>
          </cell>
          <cell r="F48">
            <v>2583.4499999999998</v>
          </cell>
          <cell r="G48">
            <v>0</v>
          </cell>
        </row>
        <row r="49">
          <cell r="B49">
            <v>0</v>
          </cell>
          <cell r="D49">
            <v>0</v>
          </cell>
          <cell r="E49">
            <v>1976.6339845</v>
          </cell>
          <cell r="F49">
            <v>-13736.75</v>
          </cell>
          <cell r="G49">
            <v>0</v>
          </cell>
        </row>
        <row r="50">
          <cell r="B50">
            <v>0</v>
          </cell>
          <cell r="D50">
            <v>0</v>
          </cell>
          <cell r="E50">
            <v>1856.7031345</v>
          </cell>
          <cell r="F50">
            <v>258.36</v>
          </cell>
          <cell r="G50">
            <v>0</v>
          </cell>
        </row>
        <row r="51">
          <cell r="B51">
            <v>0</v>
          </cell>
          <cell r="D51">
            <v>0</v>
          </cell>
          <cell r="E51">
            <v>1864.3731345000001</v>
          </cell>
          <cell r="F51">
            <v>163.03</v>
          </cell>
          <cell r="G51">
            <v>0</v>
          </cell>
        </row>
      </sheetData>
      <sheetData sheetId="18" refreshError="1"/>
      <sheetData sheetId="19" refreshError="1">
        <row r="44">
          <cell r="B44" t="str">
            <v>PRINT VOLUMES</v>
          </cell>
        </row>
        <row r="46">
          <cell r="B46">
            <v>3000000</v>
          </cell>
          <cell r="C46">
            <v>4965203</v>
          </cell>
          <cell r="H46">
            <v>41341.666666666664</v>
          </cell>
          <cell r="I46">
            <v>45218.879999999997</v>
          </cell>
        </row>
        <row r="47">
          <cell r="B47">
            <v>3000000</v>
          </cell>
          <cell r="C47">
            <v>6095938</v>
          </cell>
          <cell r="H47">
            <v>41341.666666666664</v>
          </cell>
          <cell r="I47">
            <v>2002.39</v>
          </cell>
        </row>
        <row r="48">
          <cell r="B48">
            <v>3000000</v>
          </cell>
          <cell r="C48">
            <v>8984728</v>
          </cell>
          <cell r="H48">
            <v>41341.666666666664</v>
          </cell>
          <cell r="I48">
            <v>99495.11</v>
          </cell>
        </row>
        <row r="49">
          <cell r="B49">
            <v>3000000</v>
          </cell>
          <cell r="C49">
            <v>5685826</v>
          </cell>
          <cell r="H49">
            <v>41341.666666666664</v>
          </cell>
          <cell r="I49">
            <v>44744.66</v>
          </cell>
        </row>
        <row r="50">
          <cell r="B50">
            <v>3000000</v>
          </cell>
          <cell r="C50">
            <v>4025213</v>
          </cell>
          <cell r="H50">
            <v>41341.666666666664</v>
          </cell>
          <cell r="I50">
            <v>48361.95</v>
          </cell>
        </row>
        <row r="51">
          <cell r="B51">
            <v>3000000</v>
          </cell>
          <cell r="C51">
            <v>4305418</v>
          </cell>
          <cell r="H51">
            <v>41341.666666666664</v>
          </cell>
          <cell r="I51">
            <v>50887.71</v>
          </cell>
        </row>
        <row r="52">
          <cell r="B52">
            <v>3000000</v>
          </cell>
          <cell r="C52">
            <v>3977140</v>
          </cell>
          <cell r="H52">
            <v>41341.666666666664</v>
          </cell>
          <cell r="I52">
            <v>36238.410000000003</v>
          </cell>
        </row>
        <row r="53">
          <cell r="B53">
            <v>3000000</v>
          </cell>
          <cell r="C53">
            <v>4924192</v>
          </cell>
          <cell r="H53">
            <v>41341.666666666664</v>
          </cell>
          <cell r="I53">
            <v>44543.62</v>
          </cell>
        </row>
        <row r="54">
          <cell r="B54">
            <v>3000000</v>
          </cell>
          <cell r="C54">
            <v>4080681</v>
          </cell>
          <cell r="H54">
            <v>41341.666666666664</v>
          </cell>
          <cell r="I54">
            <v>31000</v>
          </cell>
        </row>
        <row r="55">
          <cell r="B55">
            <v>3000000</v>
          </cell>
          <cell r="C55">
            <v>4673075</v>
          </cell>
          <cell r="H55">
            <v>41341.666666666664</v>
          </cell>
          <cell r="I55">
            <v>57717</v>
          </cell>
        </row>
        <row r="56">
          <cell r="B56">
            <v>3000000</v>
          </cell>
          <cell r="C56">
            <v>6068007</v>
          </cell>
          <cell r="H56">
            <v>41341.666666666664</v>
          </cell>
          <cell r="I56">
            <v>82290</v>
          </cell>
        </row>
        <row r="57">
          <cell r="B57">
            <v>3000000</v>
          </cell>
          <cell r="C57">
            <v>2634358</v>
          </cell>
          <cell r="H57">
            <v>41341.666666666664</v>
          </cell>
          <cell r="I57">
            <v>5738</v>
          </cell>
        </row>
        <row r="58">
          <cell r="B58">
            <v>3000000</v>
          </cell>
          <cell r="C58">
            <v>5034981.583333333</v>
          </cell>
          <cell r="H58">
            <v>41341.666666666672</v>
          </cell>
          <cell r="I58">
            <v>45686.477500000001</v>
          </cell>
        </row>
      </sheetData>
      <sheetData sheetId="20" refreshError="1"/>
      <sheetData sheetId="21" refreshError="1"/>
      <sheetData sheetId="22" refreshError="1">
        <row r="50">
          <cell r="B50" t="str">
            <v>VOLUMES (pallets stored)</v>
          </cell>
        </row>
        <row r="51">
          <cell r="K51" t="str">
            <v>ACTUAL</v>
          </cell>
        </row>
        <row r="52">
          <cell r="K52">
            <v>10.114435658018795</v>
          </cell>
        </row>
        <row r="53">
          <cell r="K53">
            <v>12.104229595524917</v>
          </cell>
        </row>
        <row r="54">
          <cell r="K54">
            <v>8.7468118017201917</v>
          </cell>
        </row>
        <row r="55">
          <cell r="K55">
            <v>10.680195749193585</v>
          </cell>
        </row>
        <row r="56">
          <cell r="K56">
            <v>10.132929039479514</v>
          </cell>
        </row>
        <row r="59">
          <cell r="W59">
            <v>99</v>
          </cell>
        </row>
        <row r="60">
          <cell r="W60">
            <v>99</v>
          </cell>
        </row>
        <row r="61">
          <cell r="W61">
            <v>99</v>
          </cell>
        </row>
        <row r="62">
          <cell r="W62">
            <v>99</v>
          </cell>
        </row>
        <row r="63">
          <cell r="W63">
            <v>99</v>
          </cell>
        </row>
        <row r="64">
          <cell r="W64">
            <v>99</v>
          </cell>
        </row>
        <row r="65">
          <cell r="W65">
            <v>99</v>
          </cell>
        </row>
      </sheetData>
      <sheetData sheetId="23" refreshError="1">
        <row r="52">
          <cell r="B52" t="str">
            <v>VOLUMES - FILES BOXES STORED</v>
          </cell>
          <cell r="F52" t="str">
            <v>VOLUMES - FILE REQUESTS</v>
          </cell>
          <cell r="I52" t="str">
            <v xml:space="preserve">             BUDGET PERFORMANCE (£)</v>
          </cell>
          <cell r="L52" t="str">
            <v>UNIT COST (£ per files box stored)</v>
          </cell>
        </row>
        <row r="53">
          <cell r="E53" t="str">
            <v>CHARGED</v>
          </cell>
          <cell r="F53" t="str">
            <v>BUDGET</v>
          </cell>
          <cell r="H53" t="str">
            <v>ACTUALS  NON-MOTOR</v>
          </cell>
          <cell r="I53" t="str">
            <v xml:space="preserve">BUDGET </v>
          </cell>
          <cell r="L53" t="str">
            <v xml:space="preserve">BUDGET </v>
          </cell>
          <cell r="M53" t="str">
            <v>ACTUAL</v>
          </cell>
        </row>
        <row r="54">
          <cell r="E54">
            <v>29814</v>
          </cell>
          <cell r="F54">
            <v>3800</v>
          </cell>
          <cell r="H54">
            <v>487</v>
          </cell>
          <cell r="I54">
            <v>11986.749389071039</v>
          </cell>
          <cell r="L54">
            <v>4.4950310209016404</v>
          </cell>
          <cell r="M54">
            <v>4.3814064616856792</v>
          </cell>
        </row>
        <row r="55">
          <cell r="E55">
            <v>29295</v>
          </cell>
          <cell r="F55">
            <v>3800</v>
          </cell>
          <cell r="H55">
            <v>562</v>
          </cell>
          <cell r="I55">
            <v>14201.705668502731</v>
          </cell>
          <cell r="L55">
            <v>5.3256396256885239</v>
          </cell>
          <cell r="M55">
            <v>5.3761574484423775</v>
          </cell>
        </row>
        <row r="56">
          <cell r="E56">
            <v>29759</v>
          </cell>
          <cell r="F56">
            <v>3800</v>
          </cell>
          <cell r="H56">
            <v>543</v>
          </cell>
          <cell r="I56">
            <v>12701.299663781421</v>
          </cell>
          <cell r="L56">
            <v>4.7629873739180333</v>
          </cell>
          <cell r="M56">
            <v>4.3936143239657568</v>
          </cell>
        </row>
      </sheetData>
      <sheetData sheetId="24" refreshError="1"/>
      <sheetData sheetId="25" refreshError="1">
        <row r="47">
          <cell r="B47" t="str">
            <v>VOLUMES</v>
          </cell>
        </row>
        <row r="49">
          <cell r="B49">
            <v>306</v>
          </cell>
          <cell r="C49">
            <v>279</v>
          </cell>
        </row>
        <row r="50">
          <cell r="B50">
            <v>305</v>
          </cell>
          <cell r="C50">
            <v>347</v>
          </cell>
        </row>
        <row r="51">
          <cell r="B51">
            <v>305</v>
          </cell>
          <cell r="C51">
            <v>361</v>
          </cell>
        </row>
        <row r="52">
          <cell r="B52">
            <v>306</v>
          </cell>
          <cell r="C52">
            <v>348</v>
          </cell>
        </row>
        <row r="53">
          <cell r="B53">
            <v>305</v>
          </cell>
          <cell r="C53">
            <v>278</v>
          </cell>
        </row>
        <row r="54">
          <cell r="B54">
            <v>305</v>
          </cell>
          <cell r="C54">
            <v>272</v>
          </cell>
        </row>
        <row r="55">
          <cell r="B55">
            <v>306</v>
          </cell>
          <cell r="C55">
            <v>346</v>
          </cell>
        </row>
        <row r="56">
          <cell r="B56">
            <v>305</v>
          </cell>
          <cell r="C56">
            <v>276</v>
          </cell>
        </row>
        <row r="57">
          <cell r="B57">
            <v>305</v>
          </cell>
          <cell r="C57">
            <v>271</v>
          </cell>
        </row>
        <row r="58">
          <cell r="B58">
            <v>306</v>
          </cell>
          <cell r="C58">
            <v>296</v>
          </cell>
        </row>
        <row r="59">
          <cell r="B59">
            <v>306</v>
          </cell>
          <cell r="C59">
            <v>188</v>
          </cell>
        </row>
        <row r="60">
          <cell r="B60">
            <v>306</v>
          </cell>
          <cell r="C60">
            <v>0</v>
          </cell>
        </row>
        <row r="61">
          <cell r="B61">
            <v>305.5</v>
          </cell>
          <cell r="C61">
            <v>296.54545454545456</v>
          </cell>
        </row>
      </sheetData>
      <sheetData sheetId="26" refreshError="1">
        <row r="45">
          <cell r="B45" t="str">
            <v>VOLUMES (units in stock)</v>
          </cell>
        </row>
        <row r="60">
          <cell r="W60" t="str">
            <v>SLA t</v>
          </cell>
        </row>
        <row r="61">
          <cell r="W61">
            <v>9</v>
          </cell>
        </row>
        <row r="62">
          <cell r="W62">
            <v>99</v>
          </cell>
        </row>
        <row r="63">
          <cell r="W63">
            <v>99</v>
          </cell>
        </row>
        <row r="64">
          <cell r="W64">
            <v>99</v>
          </cell>
        </row>
        <row r="65">
          <cell r="W65">
            <v>99</v>
          </cell>
        </row>
        <row r="66">
          <cell r="W66">
            <v>99</v>
          </cell>
        </row>
        <row r="67">
          <cell r="W67">
            <v>99</v>
          </cell>
        </row>
        <row r="68">
          <cell r="W68">
            <v>99</v>
          </cell>
        </row>
      </sheetData>
      <sheetData sheetId="27" refreshError="1"/>
      <sheetData sheetId="28" refreshError="1">
        <row r="44">
          <cell r="B44" t="str">
            <v xml:space="preserve"> VOLUMES</v>
          </cell>
        </row>
        <row r="45">
          <cell r="B45" t="str">
            <v>BUDGET</v>
          </cell>
          <cell r="U45" t="str">
            <v>SLA t</v>
          </cell>
        </row>
        <row r="46">
          <cell r="B46">
            <v>1637687</v>
          </cell>
          <cell r="U46">
            <v>99</v>
          </cell>
        </row>
        <row r="47">
          <cell r="B47">
            <v>1638020</v>
          </cell>
          <cell r="U47">
            <v>99</v>
          </cell>
        </row>
        <row r="48">
          <cell r="B48">
            <v>1638353</v>
          </cell>
          <cell r="U48">
            <v>99</v>
          </cell>
        </row>
        <row r="49">
          <cell r="B49">
            <v>1638686</v>
          </cell>
          <cell r="U49">
            <v>99</v>
          </cell>
        </row>
        <row r="50">
          <cell r="B50">
            <v>1639019</v>
          </cell>
          <cell r="U50">
            <v>99</v>
          </cell>
        </row>
        <row r="51">
          <cell r="B51">
            <v>1639352</v>
          </cell>
          <cell r="U51">
            <v>99</v>
          </cell>
        </row>
        <row r="52">
          <cell r="B52">
            <v>1639685</v>
          </cell>
          <cell r="U52">
            <v>99</v>
          </cell>
        </row>
        <row r="53">
          <cell r="B53">
            <v>1640018</v>
          </cell>
          <cell r="U53">
            <v>99</v>
          </cell>
        </row>
        <row r="54">
          <cell r="B54">
            <v>1640351</v>
          </cell>
          <cell r="U54">
            <v>99</v>
          </cell>
        </row>
      </sheetData>
      <sheetData sheetId="29" refreshError="1"/>
      <sheetData sheetId="30" refreshError="1"/>
      <sheetData sheetId="31" refreshError="1">
        <row r="43">
          <cell r="B43">
            <v>2925000</v>
          </cell>
          <cell r="C43">
            <v>3166964</v>
          </cell>
          <cell r="F43">
            <v>216666</v>
          </cell>
          <cell r="G43">
            <v>319896</v>
          </cell>
          <cell r="H43">
            <v>64583</v>
          </cell>
          <cell r="J43">
            <v>5830</v>
          </cell>
          <cell r="K43">
            <v>11410</v>
          </cell>
          <cell r="L43">
            <v>0</v>
          </cell>
        </row>
        <row r="44">
          <cell r="B44">
            <v>2925000</v>
          </cell>
          <cell r="C44">
            <v>2822034</v>
          </cell>
          <cell r="F44">
            <v>216666</v>
          </cell>
          <cell r="G44">
            <v>318299</v>
          </cell>
          <cell r="H44">
            <v>64583</v>
          </cell>
          <cell r="J44">
            <v>5830</v>
          </cell>
          <cell r="K44">
            <v>10461</v>
          </cell>
          <cell r="L44">
            <v>0</v>
          </cell>
        </row>
        <row r="45">
          <cell r="B45">
            <v>2925000</v>
          </cell>
          <cell r="C45">
            <v>2982010.19</v>
          </cell>
          <cell r="F45">
            <v>216666</v>
          </cell>
          <cell r="G45">
            <v>313069</v>
          </cell>
          <cell r="H45">
            <v>64583</v>
          </cell>
          <cell r="J45">
            <v>5830</v>
          </cell>
          <cell r="K45">
            <v>11401</v>
          </cell>
          <cell r="L45">
            <v>0</v>
          </cell>
        </row>
        <row r="46">
          <cell r="B46">
            <v>2925000</v>
          </cell>
          <cell r="C46">
            <v>3544846.68</v>
          </cell>
          <cell r="F46">
            <v>216666</v>
          </cell>
          <cell r="G46">
            <v>387939</v>
          </cell>
          <cell r="H46">
            <v>64583</v>
          </cell>
          <cell r="J46">
            <v>5830</v>
          </cell>
          <cell r="K46">
            <v>12796</v>
          </cell>
          <cell r="L46">
            <v>0</v>
          </cell>
        </row>
        <row r="47">
          <cell r="B47">
            <v>2925000</v>
          </cell>
          <cell r="C47">
            <v>3628268.15</v>
          </cell>
          <cell r="F47">
            <v>216666</v>
          </cell>
          <cell r="G47">
            <v>308047</v>
          </cell>
          <cell r="H47">
            <v>64583</v>
          </cell>
          <cell r="J47">
            <v>5830</v>
          </cell>
          <cell r="K47">
            <v>10496</v>
          </cell>
          <cell r="L47">
            <v>0</v>
          </cell>
        </row>
        <row r="48">
          <cell r="B48">
            <v>2925000</v>
          </cell>
          <cell r="C48">
            <v>3526915.17</v>
          </cell>
          <cell r="F48">
            <v>216666</v>
          </cell>
          <cell r="G48">
            <v>306878</v>
          </cell>
          <cell r="H48">
            <v>64583</v>
          </cell>
          <cell r="J48">
            <v>5830</v>
          </cell>
          <cell r="K48">
            <v>11125</v>
          </cell>
          <cell r="L48">
            <v>0</v>
          </cell>
        </row>
        <row r="49">
          <cell r="B49">
            <v>2541666</v>
          </cell>
          <cell r="C49">
            <v>4731418.8899999997</v>
          </cell>
          <cell r="F49">
            <v>216666</v>
          </cell>
          <cell r="G49">
            <v>404896</v>
          </cell>
          <cell r="H49">
            <v>85417</v>
          </cell>
          <cell r="J49">
            <v>5833</v>
          </cell>
          <cell r="K49">
            <v>12257</v>
          </cell>
          <cell r="L49">
            <v>0</v>
          </cell>
        </row>
        <row r="50">
          <cell r="B50">
            <v>2541666</v>
          </cell>
          <cell r="C50">
            <v>5595828.0800000001</v>
          </cell>
          <cell r="F50">
            <v>216666</v>
          </cell>
          <cell r="G50">
            <v>413251</v>
          </cell>
          <cell r="H50">
            <v>85417</v>
          </cell>
          <cell r="J50">
            <v>5833</v>
          </cell>
          <cell r="K50">
            <v>10428</v>
          </cell>
          <cell r="L50">
            <v>0</v>
          </cell>
        </row>
        <row r="51">
          <cell r="B51">
            <v>2541666</v>
          </cell>
          <cell r="C51">
            <v>4944184</v>
          </cell>
          <cell r="F51">
            <v>216666</v>
          </cell>
          <cell r="G51">
            <v>406016</v>
          </cell>
          <cell r="H51">
            <v>85417</v>
          </cell>
          <cell r="J51">
            <v>5833</v>
          </cell>
          <cell r="K51">
            <v>10221</v>
          </cell>
          <cell r="L51">
            <v>0</v>
          </cell>
        </row>
        <row r="52">
          <cell r="B52">
            <v>2541666</v>
          </cell>
          <cell r="C52">
            <v>5645848.8200000003</v>
          </cell>
          <cell r="F52">
            <v>216666</v>
          </cell>
          <cell r="G52">
            <v>477628</v>
          </cell>
          <cell r="H52">
            <v>85417</v>
          </cell>
          <cell r="J52">
            <v>5833</v>
          </cell>
          <cell r="K52">
            <v>12157</v>
          </cell>
          <cell r="L52">
            <v>0</v>
          </cell>
        </row>
        <row r="53">
          <cell r="B53">
            <v>2541666</v>
          </cell>
          <cell r="C53">
            <v>4916748</v>
          </cell>
          <cell r="F53">
            <v>216666</v>
          </cell>
          <cell r="G53">
            <v>376660</v>
          </cell>
          <cell r="H53">
            <v>85417</v>
          </cell>
          <cell r="J53">
            <v>5833</v>
          </cell>
          <cell r="K53">
            <v>9668</v>
          </cell>
          <cell r="L53">
            <v>0</v>
          </cell>
        </row>
        <row r="54">
          <cell r="B54">
            <v>2541666</v>
          </cell>
          <cell r="C54">
            <v>4572253</v>
          </cell>
          <cell r="F54">
            <v>216666</v>
          </cell>
          <cell r="G54">
            <v>744290</v>
          </cell>
          <cell r="H54">
            <v>85417</v>
          </cell>
          <cell r="J54">
            <v>5833</v>
          </cell>
          <cell r="K54">
            <v>8643</v>
          </cell>
          <cell r="L54">
            <v>0</v>
          </cell>
        </row>
        <row r="55">
          <cell r="B55">
            <v>2733333</v>
          </cell>
          <cell r="C55">
            <v>4173109.9149999996</v>
          </cell>
          <cell r="F55">
            <v>216666</v>
          </cell>
          <cell r="G55">
            <v>398072.41666666669</v>
          </cell>
          <cell r="H55">
            <v>64583</v>
          </cell>
          <cell r="J55">
            <v>5831.5</v>
          </cell>
          <cell r="K55">
            <v>10921.916666666666</v>
          </cell>
          <cell r="L55">
            <v>0</v>
          </cell>
        </row>
      </sheetData>
      <sheetData sheetId="32" refreshError="1"/>
      <sheetData sheetId="33" refreshError="1"/>
      <sheetData sheetId="34" refreshError="1">
        <row r="46">
          <cell r="B46" t="str">
            <v>VOLUMES</v>
          </cell>
        </row>
        <row r="47">
          <cell r="B47" t="str">
            <v>BUDGET</v>
          </cell>
        </row>
        <row r="48">
          <cell r="B48">
            <v>2072.92</v>
          </cell>
        </row>
        <row r="49">
          <cell r="B49">
            <v>2072.92</v>
          </cell>
        </row>
        <row r="50">
          <cell r="B50">
            <v>2072.92</v>
          </cell>
        </row>
        <row r="51">
          <cell r="B51">
            <v>2072.92</v>
          </cell>
        </row>
        <row r="52">
          <cell r="B52">
            <v>2072.92</v>
          </cell>
        </row>
      </sheetData>
      <sheetData sheetId="35" refreshError="1">
        <row r="6">
          <cell r="A6">
            <v>0</v>
          </cell>
        </row>
        <row r="51">
          <cell r="U51" t="str">
            <v>SLA t</v>
          </cell>
        </row>
        <row r="52">
          <cell r="U52">
            <v>99</v>
          </cell>
        </row>
        <row r="53">
          <cell r="U53">
            <v>99</v>
          </cell>
        </row>
        <row r="54">
          <cell r="U54">
            <v>99</v>
          </cell>
        </row>
        <row r="55">
          <cell r="U55">
            <v>99</v>
          </cell>
        </row>
        <row r="56">
          <cell r="U56">
            <v>99</v>
          </cell>
        </row>
        <row r="57">
          <cell r="U57">
            <v>99</v>
          </cell>
        </row>
        <row r="58">
          <cell r="U58">
            <v>99</v>
          </cell>
        </row>
      </sheetData>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INPUT - Transition Resources"/>
      <sheetName val="DATA"/>
      <sheetName val="Poland_to"/>
      <sheetName val="UK_to"/>
      <sheetName val="USA_to"/>
      <sheetName val="India_to"/>
      <sheetName val="LATAM_to"/>
      <sheetName val="China_to"/>
      <sheetName val="Sheet2"/>
      <sheetName val="Risks Validation"/>
    </sheetNames>
    <sheetDataSet>
      <sheetData sheetId="0" refreshError="1"/>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INPUT - Model Structure"/>
      <sheetName val="INPUT - Custom Cost Rates"/>
      <sheetName val="Std grade levels"/>
      <sheetName val="Lookups"/>
      <sheetName val="INPUT - Staffing (Delivery)"/>
      <sheetName val="INPUT - Staffing (Transition)"/>
      <sheetName val="INPUT - FTE-Related Expenses"/>
      <sheetName val="INPUT - Other Expenses"/>
      <sheetName val="INPUT - Capital Expenditures"/>
      <sheetName val="Expenses Calc Template"/>
    </sheetNames>
    <sheetDataSet>
      <sheetData sheetId="0" refreshError="1"/>
      <sheetData sheetId="1">
        <row r="6">
          <cell r="B6" t="str">
            <v>F&amp;A - Shared</v>
          </cell>
          <cell r="C6" t="str">
            <v>Transition</v>
          </cell>
          <cell r="D6" t="str">
            <v>India centre</v>
          </cell>
        </row>
        <row r="7">
          <cell r="B7" t="str">
            <v>F&amp;A - AP</v>
          </cell>
          <cell r="C7" t="str">
            <v>Delivery</v>
          </cell>
          <cell r="D7" t="str">
            <v>Krakow Centre</v>
          </cell>
        </row>
        <row r="8">
          <cell r="B8" t="str">
            <v>F&amp;A - T&amp;E</v>
          </cell>
          <cell r="C8" t="str">
            <v>T Infrastructure</v>
          </cell>
          <cell r="D8" t="str">
            <v>T resources - UK</v>
          </cell>
        </row>
        <row r="9">
          <cell r="B9" t="str">
            <v>F&amp;A - AR</v>
          </cell>
          <cell r="C9" t="str">
            <v>D Infrastructure</v>
          </cell>
          <cell r="D9" t="str">
            <v>US: Onsite</v>
          </cell>
        </row>
        <row r="10">
          <cell r="B10" t="str">
            <v>F&amp;A - GL</v>
          </cell>
          <cell r="C10" t="str">
            <v>Tower 5</v>
          </cell>
          <cell r="D10" t="str">
            <v>Xerox</v>
          </cell>
        </row>
        <row r="11">
          <cell r="B11" t="str">
            <v>F&amp;A - Reporting</v>
          </cell>
          <cell r="C11" t="str">
            <v>Tower 6</v>
          </cell>
          <cell r="D11" t="str">
            <v>Pass-Through</v>
          </cell>
        </row>
        <row r="12">
          <cell r="B12" t="str">
            <v>Technical support</v>
          </cell>
          <cell r="C12" t="str">
            <v>Tower 7</v>
          </cell>
          <cell r="D12" t="str">
            <v>Expenses</v>
          </cell>
        </row>
        <row r="13">
          <cell r="B13" t="str">
            <v>Central P&amp;C</v>
          </cell>
          <cell r="C13" t="str">
            <v>Tower 8</v>
          </cell>
          <cell r="D13" t="str">
            <v>Source 8</v>
          </cell>
        </row>
        <row r="14">
          <cell r="B14" t="str">
            <v>TAX</v>
          </cell>
          <cell r="C14" t="str">
            <v>Tower 9</v>
          </cell>
          <cell r="D14" t="str">
            <v>Source 9</v>
          </cell>
        </row>
        <row r="15">
          <cell r="B15" t="str">
            <v>IT</v>
          </cell>
          <cell r="C15" t="str">
            <v>Tower 10</v>
          </cell>
          <cell r="D15" t="str">
            <v>Source 10</v>
          </cell>
        </row>
        <row r="16">
          <cell r="B16" t="str">
            <v>HR</v>
          </cell>
          <cell r="C16" t="str">
            <v>Tower 11</v>
          </cell>
          <cell r="D16" t="str">
            <v>Source 11</v>
          </cell>
        </row>
        <row r="17">
          <cell r="B17" t="str">
            <v>Service Line 12</v>
          </cell>
          <cell r="C17" t="str">
            <v>Tower 12</v>
          </cell>
          <cell r="D17" t="str">
            <v>Source 12</v>
          </cell>
        </row>
        <row r="18">
          <cell r="B18" t="str">
            <v>Service Line 13</v>
          </cell>
          <cell r="C18" t="str">
            <v>Tower 13</v>
          </cell>
          <cell r="D18" t="str">
            <v>Source 13</v>
          </cell>
        </row>
        <row r="19">
          <cell r="B19" t="str">
            <v>Service Line 14</v>
          </cell>
          <cell r="C19" t="str">
            <v>Tower 14</v>
          </cell>
          <cell r="D19" t="str">
            <v>Source 14</v>
          </cell>
        </row>
        <row r="20">
          <cell r="B20" t="str">
            <v>Service Line 15</v>
          </cell>
          <cell r="C20" t="str">
            <v>Tower 15</v>
          </cell>
          <cell r="D20" t="str">
            <v>Source 15</v>
          </cell>
        </row>
      </sheetData>
      <sheetData sheetId="2" refreshError="1"/>
      <sheetData sheetId="3" refreshError="1"/>
      <sheetData sheetId="4">
        <row r="8">
          <cell r="B8" t="str">
            <v>NorthAmerica</v>
          </cell>
        </row>
        <row r="9">
          <cell r="B9" t="str">
            <v>CGAS</v>
          </cell>
        </row>
        <row r="10">
          <cell r="B10" t="str">
            <v>CGE</v>
          </cell>
        </row>
        <row r="11">
          <cell r="B11" t="str">
            <v>Canada</v>
          </cell>
        </row>
        <row r="12">
          <cell r="B12" t="str">
            <v>IndiaApp</v>
          </cell>
        </row>
        <row r="13">
          <cell r="B13" t="str">
            <v>IndiaStd</v>
          </cell>
        </row>
        <row r="14">
          <cell r="B14" t="str">
            <v>USTransition</v>
          </cell>
        </row>
        <row r="15">
          <cell r="B15" t="str">
            <v>Custom1</v>
          </cell>
        </row>
        <row r="16">
          <cell r="B16" t="str">
            <v>Custom2</v>
          </cell>
        </row>
        <row r="17">
          <cell r="B17" t="str">
            <v>Custom3</v>
          </cell>
        </row>
        <row r="18">
          <cell r="B18" t="str">
            <v>Custom4</v>
          </cell>
        </row>
        <row r="19">
          <cell r="B19" t="str">
            <v>Custom5</v>
          </cell>
        </row>
        <row r="20">
          <cell r="B20" t="str">
            <v>Custom6</v>
          </cell>
        </row>
      </sheetData>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P_95"/>
      <sheetName val="MAC"/>
      <sheetName val="CORSS OVER"/>
      <sheetName val="DIPOSAL"/>
    </sheetNames>
    <sheetDataSet>
      <sheetData sheetId="0" refreshError="1">
        <row r="4">
          <cell r="W4" t="str">
            <v>Charge</v>
          </cell>
          <cell r="AA4" t="str">
            <v>Charge</v>
          </cell>
        </row>
        <row r="5">
          <cell r="W5" t="str">
            <v>16-4.1 M/C</v>
          </cell>
          <cell r="AA5" t="str">
            <v>16-4.5 Van</v>
          </cell>
        </row>
      </sheetData>
      <sheetData sheetId="1" refreshError="1"/>
      <sheetData sheetId="2" refreshError="1"/>
      <sheetData sheetId="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P_95"/>
      <sheetName val="CORSS OVER"/>
    </sheetNames>
    <sheetDataSet>
      <sheetData sheetId="0" refreshError="1">
        <row r="4">
          <cell r="V4" t="str">
            <v>Charge</v>
          </cell>
        </row>
        <row r="5">
          <cell r="V5" t="str">
            <v>Tools</v>
          </cell>
        </row>
      </sheetData>
      <sheetData sheetId="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PMO"/>
      <sheetName val="Output - Forecast Summary"/>
      <sheetName val="Output - Forecast Detail"/>
      <sheetName val="Drop_Down_Lists"/>
      <sheetName val="Cost_Rates"/>
      <sheetName val="Input_-_PMO"/>
      <sheetName val="Output_-_Forecast_Summary"/>
      <sheetName val="Output_-_Forecast_Detail"/>
    </sheetNames>
    <sheetDataSet>
      <sheetData sheetId="0" refreshError="1"/>
      <sheetData sheetId="1" refreshError="1">
        <row r="23">
          <cell r="D23" t="str">
            <v>PMO</v>
          </cell>
          <cell r="E23">
            <v>30020767</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Tracking"/>
      <sheetName val="SummaryView Data"/>
      <sheetName val="SummaryView Charts"/>
      <sheetName val="Onetime Costs"/>
      <sheetName val="Total Summary"/>
      <sheetName val="F&amp;A-Total"/>
      <sheetName val="Billing-Total"/>
      <sheetName val="Payment Processing (PP)-Total"/>
      <sheetName val="Supply Chain-Total"/>
      <sheetName val="HR-Total"/>
      <sheetName val="F&amp;A-General Ledger"/>
      <sheetName val="F&amp;A-Proj Costing&amp;FixedAssets"/>
      <sheetName val="F&amp;A-AP"/>
      <sheetName val="F&amp;A-AR"/>
      <sheetName val="F&amp;A-Interco Billing"/>
      <sheetName val="F&amp;A-Source Sys Acc&amp;Ctrl"/>
      <sheetName val="F&amp;A-Director FOC"/>
      <sheetName val="F&amp;A-FOC Cust Svc"/>
      <sheetName val="F&amp;A (In Scope)-9"/>
      <sheetName val="F&amp;A-Util Ops Actg (R)"/>
      <sheetName val="F&amp;A-Budget (R)"/>
      <sheetName val="F&amp;A-Bank Fees (R)"/>
      <sheetName val="F&amp;A (Retained)-4"/>
      <sheetName val="F&amp;A (Retained)-5"/>
      <sheetName val="BI-Mass Billing"/>
      <sheetName val="BI-CID"/>
      <sheetName val="Billing-4"/>
      <sheetName val="Billing-5"/>
      <sheetName val="PP-Remittance"/>
      <sheetName val="PP-Quick Pay"/>
      <sheetName val="PP-Admin"/>
      <sheetName val="PP-Retained"/>
      <sheetName val="Payment Processing-6"/>
      <sheetName val="Payment Processing-7"/>
      <sheetName val="Payment Processing-8"/>
      <sheetName val="HR-Staffing&amp;Relo"/>
      <sheetName val="HR-Training"/>
      <sheetName val="HR-HR&amp;A Data Admin"/>
      <sheetName val="HR Service Ctr"/>
      <sheetName val="HR-Benefit Admin"/>
      <sheetName val="HR-Stock Option Admin"/>
      <sheetName val="HR-Payroll"/>
      <sheetName val="HR-Pension&amp;Savings Admin"/>
      <sheetName val="HR-Compensation"/>
      <sheetName val="HR-Retained"/>
      <sheetName val="SC Ord Mgmt Tools &amp; Proc"/>
      <sheetName val="SC PO Processing"/>
      <sheetName val="SC Blanket Releases"/>
      <sheetName val="SC Contract Releases"/>
      <sheetName val="SC General Support"/>
      <sheetName val="SC Retaine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fo Staff Lists"/>
      <sheetName val="B-1 Mgt Fee"/>
      <sheetName val="B-2 Acct Mgt Staff"/>
      <sheetName val="B-3 Variable Pricing"/>
      <sheetName val="B-3A Ad Hoc &amp; Alt. Pricing"/>
      <sheetName val="B-4 Transition Fee"/>
      <sheetName val="B-5 Bid Summary"/>
      <sheetName val="B-6 (Comm &amp; Assumptions)"/>
      <sheetName val="B-7 Volumes"/>
    </sheetNames>
    <sheetDataSet>
      <sheetData sheetId="0"/>
      <sheetData sheetId="1">
        <row r="18">
          <cell r="B18" t="str">
            <v>Senior Account Manager</v>
          </cell>
        </row>
        <row r="19">
          <cell r="B19" t="str">
            <v>Account Manager</v>
          </cell>
        </row>
        <row r="20">
          <cell r="B20" t="str">
            <v>Assistanat Manager</v>
          </cell>
        </row>
        <row r="21">
          <cell r="B21" t="str">
            <v>Other</v>
          </cell>
        </row>
      </sheetData>
      <sheetData sheetId="2" refreshError="1"/>
      <sheetData sheetId="3"/>
      <sheetData sheetId="4" refreshError="1"/>
      <sheetData sheetId="5" refreshError="1"/>
      <sheetData sheetId="6" refreshError="1"/>
      <sheetData sheetId="7" refreshError="1"/>
      <sheetData sheetId="8" refreshError="1"/>
      <sheetData sheetId="9"/>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ott Final Staff"/>
      <sheetName val="Sheet1"/>
      <sheetName val="Consol IRFS"/>
      <sheetName val="Run Cash"/>
      <sheetName val="Transition Cash"/>
      <sheetName val="Change Log"/>
      <sheetName val="CALCULATION - List Lookup"/>
      <sheetName val="CALCULATION - Globals"/>
      <sheetName val="OUTPUT - Summary KPIs"/>
      <sheetName val="OUTPUT - Summary KPI Evolution"/>
      <sheetName val="OUTPUT - Key Assumptions"/>
      <sheetName val="OUTPUT - Head Count Evolution "/>
      <sheetName val="OUTPUT - IFRS View"/>
      <sheetName val="OUTPUT - Review Financials"/>
      <sheetName val="OUTPUT - Key Pricing Parameters"/>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INPUT - Global Variables"/>
      <sheetName val="INPUT - Pricing Options"/>
      <sheetName val="INPUT - Manual Pricing"/>
      <sheetName val="Cott MSA Fee Schedule"/>
      <sheetName val="INPUT - Standard Compensation"/>
      <sheetName val="INPUT - Staffing Plan"/>
      <sheetName val="INPUT - FTE-Related Expenses"/>
      <sheetName val="INPUT - Other Expenses"/>
      <sheetName val="INPUT - Capital Expenditures"/>
      <sheetName val="Scratch Sheet"/>
      <sheetName val="BPOIndiaRateCard"/>
      <sheetName val="BPO FTEs"/>
      <sheetName val="Price Schedule Exhibit A"/>
      <sheetName val="Scanning"/>
      <sheetName val="Pyramid"/>
    </sheetNames>
    <sheetDataSet>
      <sheetData sheetId="0"/>
      <sheetData sheetId="1"/>
      <sheetData sheetId="2"/>
      <sheetData sheetId="3"/>
      <sheetData sheetId="4"/>
      <sheetData sheetId="5"/>
      <sheetData sheetId="6"/>
      <sheetData sheetId="7">
        <row r="10">
          <cell r="Z10">
            <v>5952.3809523809523</v>
          </cell>
        </row>
      </sheetData>
      <sheetData sheetId="8">
        <row r="12">
          <cell r="J12">
            <v>1145931.0000000005</v>
          </cell>
        </row>
      </sheetData>
      <sheetData sheetId="9">
        <row r="1">
          <cell r="A1" t="str">
            <v>CROSSFUNCTIONAL</v>
          </cell>
        </row>
      </sheetData>
      <sheetData sheetId="10">
        <row r="1">
          <cell r="A1" t="str">
            <v>CROSSFUNCTIONAL</v>
          </cell>
          <cell r="C1" t="str">
            <v>Hardware</v>
          </cell>
          <cell r="D1" t="str">
            <v>All Service Lines</v>
          </cell>
          <cell r="E1" t="str">
            <v>All towers</v>
          </cell>
          <cell r="F1" t="str">
            <v>All sources</v>
          </cell>
          <cell r="G1">
            <v>1</v>
          </cell>
          <cell r="I1" t="str">
            <v>Contract-Year</v>
          </cell>
          <cell r="J1">
            <v>1</v>
          </cell>
          <cell r="M1" t="str">
            <v>USD</v>
          </cell>
          <cell r="O1" t="str">
            <v>Onshore</v>
          </cell>
          <cell r="U1" t="str">
            <v>CODEc v6.3.11</v>
          </cell>
          <cell r="Y1" t="str">
            <v>Internal</v>
          </cell>
          <cell r="Z1" t="str">
            <v>CGE</v>
          </cell>
          <cell r="AA1">
            <v>0.47583075605022612</v>
          </cell>
          <cell r="AB1">
            <v>0.18202926383498549</v>
          </cell>
          <cell r="AC1">
            <v>0.18202926383498549</v>
          </cell>
          <cell r="AD1">
            <v>0.18202926383498549</v>
          </cell>
          <cell r="AE1">
            <v>0.14809702466724498</v>
          </cell>
          <cell r="AF1">
            <v>0.2046845190541004</v>
          </cell>
          <cell r="AG1">
            <v>0</v>
          </cell>
        </row>
        <row r="2">
          <cell r="C2" t="str">
            <v>Software</v>
          </cell>
          <cell r="D2" t="str">
            <v>FINANCING</v>
          </cell>
          <cell r="E2" t="str">
            <v>CROSSFUNCTIONAL</v>
          </cell>
          <cell r="F2" t="str">
            <v>CG-US</v>
          </cell>
          <cell r="G2">
            <v>2</v>
          </cell>
          <cell r="I2" t="str">
            <v>Calendar-Year</v>
          </cell>
          <cell r="J2">
            <v>0</v>
          </cell>
          <cell r="M2" t="str">
            <v>GBP</v>
          </cell>
          <cell r="O2" t="str">
            <v>Offshore</v>
          </cell>
          <cell r="Y2" t="str">
            <v>External</v>
          </cell>
          <cell r="Z2" t="str">
            <v>CGA</v>
          </cell>
          <cell r="AA2">
            <v>0.23279492585526021</v>
          </cell>
          <cell r="AB2">
            <v>0.24382728676269302</v>
          </cell>
          <cell r="AC2">
            <v>0.24382728676269302</v>
          </cell>
          <cell r="AD2">
            <v>0.24382728676269302</v>
          </cell>
          <cell r="AE2">
            <v>0.28419982100066293</v>
          </cell>
          <cell r="AG2">
            <v>0</v>
          </cell>
        </row>
        <row r="3">
          <cell r="C3" t="str">
            <v>Network</v>
          </cell>
          <cell r="D3" t="str">
            <v>TRANSITION</v>
          </cell>
          <cell r="E3" t="str">
            <v>OTC-OTC</v>
          </cell>
          <cell r="F3" t="str">
            <v>SUBCONTRACTOR</v>
          </cell>
          <cell r="G3">
            <v>3</v>
          </cell>
          <cell r="M3" t="str">
            <v>EUR</v>
          </cell>
          <cell r="Z3" t="str">
            <v>AOS</v>
          </cell>
          <cell r="AA3">
            <v>0.25474784864731165</v>
          </cell>
          <cell r="AB3">
            <v>0.22060752751430771</v>
          </cell>
          <cell r="AC3">
            <v>0.22060752751430771</v>
          </cell>
          <cell r="AD3">
            <v>0.22060752751430771</v>
          </cell>
          <cell r="AE3">
            <v>0.21074881002970033</v>
          </cell>
          <cell r="AF3">
            <v>0.2046845190541004</v>
          </cell>
          <cell r="AG3">
            <v>0</v>
          </cell>
        </row>
        <row r="4">
          <cell r="C4" t="str">
            <v>Lease</v>
          </cell>
          <cell r="D4" t="str">
            <v>RUN</v>
          </cell>
          <cell r="E4" t="str">
            <v>P2P-AP</v>
          </cell>
          <cell r="F4" t="str">
            <v>BPO-INDIAFA</v>
          </cell>
          <cell r="G4">
            <v>4</v>
          </cell>
          <cell r="M4" t="str">
            <v>CAD</v>
          </cell>
          <cell r="Z4" t="str">
            <v>BPO</v>
          </cell>
          <cell r="AE4">
            <v>0.29398947163593347</v>
          </cell>
          <cell r="AG4">
            <v>0</v>
          </cell>
        </row>
        <row r="5">
          <cell r="C5" t="str">
            <v>3rd-party</v>
          </cell>
          <cell r="D5" t="str">
            <v>FX-HEDGING</v>
          </cell>
          <cell r="E5" t="str">
            <v>RTR-GL</v>
          </cell>
          <cell r="F5" t="str">
            <v>FINANCING</v>
          </cell>
          <cell r="G5">
            <v>5</v>
          </cell>
          <cell r="M5" t="str">
            <v>INR</v>
          </cell>
          <cell r="Z5" t="str">
            <v>CE</v>
          </cell>
          <cell r="AA5">
            <v>0.15373443983402491</v>
          </cell>
          <cell r="AB5">
            <v>0.23949730700179533</v>
          </cell>
          <cell r="AC5">
            <v>0.23949730700179533</v>
          </cell>
          <cell r="AD5">
            <v>0.23949730700179533</v>
          </cell>
          <cell r="AG5">
            <v>0</v>
          </cell>
        </row>
        <row r="6">
          <cell r="C6" t="str">
            <v>Travel</v>
          </cell>
          <cell r="D6" t="str">
            <v>Service Line 5</v>
          </cell>
          <cell r="E6" t="str">
            <v>PROGRAMMGMT</v>
          </cell>
          <cell r="F6" t="str">
            <v>TECHNOLOGY</v>
          </cell>
          <cell r="G6">
            <v>6</v>
          </cell>
          <cell r="M6" t="str">
            <v>CNY</v>
          </cell>
          <cell r="Z6" t="str">
            <v>ITO PL</v>
          </cell>
          <cell r="AB6">
            <v>0.14704677405387542</v>
          </cell>
          <cell r="AC6">
            <v>0.14704677405387542</v>
          </cell>
          <cell r="AD6">
            <v>0.14704677405387542</v>
          </cell>
          <cell r="AG6">
            <v>0</v>
          </cell>
        </row>
        <row r="7">
          <cell r="C7" t="str">
            <v>FTE-related</v>
          </cell>
          <cell r="D7" t="str">
            <v>Service Line 6</v>
          </cell>
          <cell r="E7" t="str">
            <v>PROCUREMENT</v>
          </cell>
          <cell r="F7" t="str">
            <v>US-TE</v>
          </cell>
          <cell r="G7">
            <v>7</v>
          </cell>
          <cell r="M7" t="str">
            <v>PLN</v>
          </cell>
          <cell r="Z7" t="str">
            <v>UK</v>
          </cell>
          <cell r="AA7">
            <v>0.40247674314255633</v>
          </cell>
          <cell r="AB7">
            <v>0.21415386147130225</v>
          </cell>
          <cell r="AC7">
            <v>0.21415386147130225</v>
          </cell>
          <cell r="AD7">
            <v>0.21415386147130225</v>
          </cell>
          <cell r="AG7">
            <v>0</v>
          </cell>
        </row>
        <row r="8">
          <cell r="C8" t="str">
            <v>Passthrough</v>
          </cell>
          <cell r="D8" t="str">
            <v>Service Line 7</v>
          </cell>
          <cell r="E8" t="str">
            <v>FINANCING</v>
          </cell>
          <cell r="F8" t="str">
            <v>INDIA-TE</v>
          </cell>
          <cell r="G8">
            <v>8</v>
          </cell>
          <cell r="M8" t="str">
            <v>BRL</v>
          </cell>
          <cell r="Z8" t="str">
            <v>ASPIRE</v>
          </cell>
          <cell r="AA8">
            <v>0.27176598657759332</v>
          </cell>
          <cell r="AB8">
            <v>3.8487371997526117E-2</v>
          </cell>
          <cell r="AC8">
            <v>3.8487371997526117E-2</v>
          </cell>
          <cell r="AD8">
            <v>3.8487371997526117E-2</v>
          </cell>
          <cell r="AE8">
            <v>0</v>
          </cell>
          <cell r="AF8">
            <v>0.26449617456810132</v>
          </cell>
          <cell r="AG8">
            <v>0</v>
          </cell>
        </row>
        <row r="9">
          <cell r="C9" t="str">
            <v>Incremental SG&amp;A</v>
          </cell>
          <cell r="D9" t="str">
            <v>CG-US</v>
          </cell>
          <cell r="E9" t="str">
            <v>TRANSITION-IT</v>
          </cell>
          <cell r="F9" t="str">
            <v>FX-HEDGING</v>
          </cell>
          <cell r="G9">
            <v>9</v>
          </cell>
          <cell r="M9" t="str">
            <v>SEK</v>
          </cell>
          <cell r="Z9" t="str">
            <v>France</v>
          </cell>
          <cell r="AA9">
            <v>0.30861135747515328</v>
          </cell>
          <cell r="AB9">
            <v>0.21991324853488808</v>
          </cell>
          <cell r="AC9">
            <v>0.21991324853488808</v>
          </cell>
          <cell r="AD9">
            <v>0.21991324853488808</v>
          </cell>
          <cell r="AE9">
            <v>1</v>
          </cell>
          <cell r="AF9">
            <v>1</v>
          </cell>
          <cell r="AG9">
            <v>0</v>
          </cell>
        </row>
        <row r="10">
          <cell r="C10" t="str">
            <v>Other</v>
          </cell>
          <cell r="D10" t="str">
            <v>SUBCONTRACTOR</v>
          </cell>
          <cell r="E10" t="str">
            <v>RUN-IT</v>
          </cell>
          <cell r="F10" t="str">
            <v>TS Funding</v>
          </cell>
          <cell r="G10">
            <v>10</v>
          </cell>
          <cell r="M10" t="str">
            <v>CHF</v>
          </cell>
          <cell r="Z10" t="str">
            <v>BUS</v>
          </cell>
          <cell r="AA10">
            <v>0.13485940448371589</v>
          </cell>
          <cell r="AB10">
            <v>-0.22100112623374113</v>
          </cell>
          <cell r="AC10">
            <v>-0.22100112623374113</v>
          </cell>
          <cell r="AD10">
            <v>-0.22100112623374113</v>
          </cell>
          <cell r="AE10">
            <v>1</v>
          </cell>
          <cell r="AF10">
            <v>-0.23768695191956085</v>
          </cell>
          <cell r="AG10">
            <v>0</v>
          </cell>
        </row>
        <row r="11">
          <cell r="D11" t="str">
            <v>BPO-INDIAFA</v>
          </cell>
          <cell r="E11" t="str">
            <v>SUPPLYCHAIN</v>
          </cell>
          <cell r="F11" t="str">
            <v>Source 10</v>
          </cell>
          <cell r="Z11" t="str">
            <v>Belux</v>
          </cell>
          <cell r="AA11">
            <v>0.36308719761760871</v>
          </cell>
          <cell r="AB11">
            <v>0.20499352872835191</v>
          </cell>
          <cell r="AC11">
            <v>0.20499352872835191</v>
          </cell>
          <cell r="AD11">
            <v>0.20499352872835191</v>
          </cell>
          <cell r="AE11">
            <v>1</v>
          </cell>
          <cell r="AF11">
            <v>1</v>
          </cell>
          <cell r="AG11">
            <v>0</v>
          </cell>
        </row>
        <row r="12">
          <cell r="D12" t="str">
            <v>FINANCING</v>
          </cell>
          <cell r="E12" t="str">
            <v>FX-HEDGING</v>
          </cell>
          <cell r="F12" t="str">
            <v>Source 11</v>
          </cell>
          <cell r="Z12" t="str">
            <v>NL</v>
          </cell>
          <cell r="AA12">
            <v>0.39470968830454978</v>
          </cell>
          <cell r="AB12">
            <v>0.27420330995325942</v>
          </cell>
          <cell r="AC12">
            <v>0.27420330995325942</v>
          </cell>
          <cell r="AD12">
            <v>0.27420330995325942</v>
          </cell>
          <cell r="AE12">
            <v>1</v>
          </cell>
          <cell r="AF12">
            <v>1</v>
          </cell>
          <cell r="AG12">
            <v>0</v>
          </cell>
        </row>
        <row r="13">
          <cell r="D13" t="str">
            <v>TECHNOLOGY</v>
          </cell>
          <cell r="E13" t="str">
            <v>INDIA-COLA-FEE</v>
          </cell>
          <cell r="F13" t="str">
            <v>Source 12</v>
          </cell>
          <cell r="Z13" t="str">
            <v>Benelux</v>
          </cell>
          <cell r="AA13">
            <v>0.38534918339225105</v>
          </cell>
          <cell r="AB13">
            <v>0.26689256209506984</v>
          </cell>
          <cell r="AC13">
            <v>0.26689256209506984</v>
          </cell>
          <cell r="AD13">
            <v>0.26689256209506984</v>
          </cell>
          <cell r="AE13">
            <v>1</v>
          </cell>
          <cell r="AF13">
            <v>1</v>
          </cell>
          <cell r="AG13">
            <v>0</v>
          </cell>
        </row>
        <row r="14">
          <cell r="D14" t="str">
            <v>US-TE</v>
          </cell>
          <cell r="E14" t="str">
            <v>US-COLA-FEE</v>
          </cell>
          <cell r="F14" t="str">
            <v>Source 13</v>
          </cell>
          <cell r="AA14" t="str">
            <v>AM</v>
          </cell>
          <cell r="AB14" t="str">
            <v>DCS</v>
          </cell>
          <cell r="AC14" t="str">
            <v>DDS</v>
          </cell>
          <cell r="AD14" t="str">
            <v>NIS</v>
          </cell>
          <cell r="AE14" t="str">
            <v>BPO</v>
          </cell>
          <cell r="AF14" t="str">
            <v>AD</v>
          </cell>
          <cell r="AG14" t="str">
            <v>P&amp;C</v>
          </cell>
        </row>
        <row r="15">
          <cell r="D15" t="str">
            <v>INDIA-TE</v>
          </cell>
          <cell r="E15" t="str">
            <v>MSA Price</v>
          </cell>
          <cell r="F15" t="str">
            <v>Source 14</v>
          </cell>
        </row>
        <row r="16">
          <cell r="D16" t="str">
            <v>FX-HEDGING</v>
          </cell>
          <cell r="E16" t="str">
            <v>Tower 15</v>
          </cell>
          <cell r="F16" t="str">
            <v>Source 15</v>
          </cell>
        </row>
      </sheetData>
      <sheetData sheetId="11">
        <row r="8">
          <cell r="V8">
            <v>0</v>
          </cell>
          <cell r="W8">
            <v>0</v>
          </cell>
          <cell r="X8">
            <v>0</v>
          </cell>
          <cell r="Y8">
            <v>0</v>
          </cell>
          <cell r="Z8">
            <v>0</v>
          </cell>
          <cell r="AA8">
            <v>0</v>
          </cell>
          <cell r="AB8">
            <v>0</v>
          </cell>
          <cell r="AC8">
            <v>0</v>
          </cell>
          <cell r="AD8">
            <v>0</v>
          </cell>
          <cell r="AE8">
            <v>0</v>
          </cell>
          <cell r="AF8">
            <v>0</v>
          </cell>
          <cell r="AG8">
            <v>0</v>
          </cell>
          <cell r="AH8">
            <v>1</v>
          </cell>
          <cell r="AI8">
            <v>1</v>
          </cell>
          <cell r="AJ8">
            <v>1</v>
          </cell>
          <cell r="AK8">
            <v>1</v>
          </cell>
          <cell r="AL8">
            <v>1</v>
          </cell>
          <cell r="AM8">
            <v>1</v>
          </cell>
          <cell r="AN8">
            <v>1</v>
          </cell>
          <cell r="AO8">
            <v>1</v>
          </cell>
          <cell r="AP8">
            <v>1</v>
          </cell>
          <cell r="AQ8">
            <v>1</v>
          </cell>
          <cell r="AR8">
            <v>1</v>
          </cell>
          <cell r="AS8">
            <v>1</v>
          </cell>
          <cell r="AT8">
            <v>2</v>
          </cell>
          <cell r="AU8">
            <v>2</v>
          </cell>
          <cell r="AV8">
            <v>2</v>
          </cell>
          <cell r="AW8">
            <v>2</v>
          </cell>
          <cell r="AX8">
            <v>2</v>
          </cell>
          <cell r="AY8">
            <v>2</v>
          </cell>
          <cell r="AZ8">
            <v>2</v>
          </cell>
          <cell r="BA8">
            <v>2</v>
          </cell>
          <cell r="BB8">
            <v>2</v>
          </cell>
          <cell r="BC8">
            <v>2</v>
          </cell>
          <cell r="BD8">
            <v>2</v>
          </cell>
          <cell r="BE8">
            <v>2</v>
          </cell>
          <cell r="BF8">
            <v>3</v>
          </cell>
          <cell r="BG8">
            <v>3</v>
          </cell>
          <cell r="BH8">
            <v>3</v>
          </cell>
          <cell r="BI8">
            <v>3</v>
          </cell>
          <cell r="BJ8">
            <v>3</v>
          </cell>
          <cell r="BK8">
            <v>3</v>
          </cell>
          <cell r="BL8">
            <v>3</v>
          </cell>
          <cell r="BM8">
            <v>3</v>
          </cell>
          <cell r="BN8">
            <v>3</v>
          </cell>
          <cell r="BO8">
            <v>3</v>
          </cell>
          <cell r="BP8">
            <v>3</v>
          </cell>
          <cell r="BQ8">
            <v>3</v>
          </cell>
          <cell r="BR8">
            <v>4</v>
          </cell>
          <cell r="BS8">
            <v>4</v>
          </cell>
          <cell r="BT8">
            <v>4</v>
          </cell>
          <cell r="BU8">
            <v>4</v>
          </cell>
          <cell r="BV8">
            <v>4</v>
          </cell>
          <cell r="BW8">
            <v>4</v>
          </cell>
          <cell r="BX8">
            <v>4</v>
          </cell>
          <cell r="BY8">
            <v>4</v>
          </cell>
          <cell r="BZ8">
            <v>4</v>
          </cell>
          <cell r="CA8">
            <v>4</v>
          </cell>
          <cell r="CB8">
            <v>4</v>
          </cell>
          <cell r="CC8">
            <v>4</v>
          </cell>
          <cell r="CD8">
            <v>5</v>
          </cell>
          <cell r="CE8">
            <v>5</v>
          </cell>
          <cell r="CF8">
            <v>5</v>
          </cell>
          <cell r="CG8">
            <v>5</v>
          </cell>
          <cell r="CH8">
            <v>5</v>
          </cell>
          <cell r="CI8">
            <v>5</v>
          </cell>
          <cell r="CJ8">
            <v>5</v>
          </cell>
          <cell r="CK8">
            <v>5</v>
          </cell>
          <cell r="CL8">
            <v>5</v>
          </cell>
          <cell r="CM8">
            <v>5</v>
          </cell>
          <cell r="CN8">
            <v>5</v>
          </cell>
          <cell r="CO8">
            <v>5</v>
          </cell>
          <cell r="CP8">
            <v>6</v>
          </cell>
          <cell r="CQ8">
            <v>6</v>
          </cell>
          <cell r="CR8">
            <v>6</v>
          </cell>
          <cell r="CS8">
            <v>6</v>
          </cell>
          <cell r="CT8">
            <v>6</v>
          </cell>
          <cell r="CU8">
            <v>6</v>
          </cell>
          <cell r="CV8">
            <v>6</v>
          </cell>
          <cell r="CW8">
            <v>6</v>
          </cell>
          <cell r="CX8">
            <v>6</v>
          </cell>
          <cell r="CY8">
            <v>6</v>
          </cell>
          <cell r="CZ8">
            <v>6</v>
          </cell>
          <cell r="DA8">
            <v>6</v>
          </cell>
          <cell r="DB8">
            <v>7</v>
          </cell>
          <cell r="DC8">
            <v>7</v>
          </cell>
          <cell r="DD8">
            <v>7</v>
          </cell>
          <cell r="DE8">
            <v>7</v>
          </cell>
          <cell r="DF8">
            <v>7</v>
          </cell>
          <cell r="DG8">
            <v>7</v>
          </cell>
          <cell r="DH8">
            <v>7</v>
          </cell>
          <cell r="DI8">
            <v>7</v>
          </cell>
          <cell r="DJ8">
            <v>7</v>
          </cell>
          <cell r="DK8">
            <v>7</v>
          </cell>
          <cell r="DL8">
            <v>7</v>
          </cell>
          <cell r="DM8">
            <v>7</v>
          </cell>
          <cell r="DN8">
            <v>8</v>
          </cell>
          <cell r="DO8">
            <v>8</v>
          </cell>
          <cell r="DP8">
            <v>8</v>
          </cell>
          <cell r="DQ8">
            <v>8</v>
          </cell>
          <cell r="DR8">
            <v>8</v>
          </cell>
          <cell r="DS8">
            <v>8</v>
          </cell>
          <cell r="DT8">
            <v>8</v>
          </cell>
          <cell r="DU8">
            <v>8</v>
          </cell>
          <cell r="DV8">
            <v>8</v>
          </cell>
          <cell r="DW8">
            <v>8</v>
          </cell>
          <cell r="DX8">
            <v>8</v>
          </cell>
          <cell r="DY8">
            <v>8</v>
          </cell>
          <cell r="DZ8">
            <v>9</v>
          </cell>
          <cell r="EA8">
            <v>9</v>
          </cell>
          <cell r="EB8">
            <v>9</v>
          </cell>
          <cell r="EC8">
            <v>9</v>
          </cell>
          <cell r="ED8">
            <v>9</v>
          </cell>
          <cell r="EE8">
            <v>9</v>
          </cell>
          <cell r="EF8">
            <v>9</v>
          </cell>
          <cell r="EG8">
            <v>9</v>
          </cell>
          <cell r="EH8">
            <v>9</v>
          </cell>
          <cell r="EI8">
            <v>9</v>
          </cell>
          <cell r="EJ8">
            <v>9</v>
          </cell>
          <cell r="EK8">
            <v>9</v>
          </cell>
        </row>
        <row r="9">
          <cell r="D9" t="str">
            <v>CG-US</v>
          </cell>
          <cell r="V9">
            <v>1</v>
          </cell>
          <cell r="W9">
            <v>1</v>
          </cell>
          <cell r="X9">
            <v>1</v>
          </cell>
          <cell r="Y9">
            <v>1</v>
          </cell>
          <cell r="Z9">
            <v>1</v>
          </cell>
          <cell r="AA9">
            <v>1</v>
          </cell>
          <cell r="AB9">
            <v>1</v>
          </cell>
          <cell r="AC9">
            <v>1</v>
          </cell>
          <cell r="AD9">
            <v>1</v>
          </cell>
          <cell r="AE9">
            <v>1</v>
          </cell>
          <cell r="AF9">
            <v>1</v>
          </cell>
          <cell r="AG9">
            <v>1</v>
          </cell>
          <cell r="AH9">
            <v>1.0149999999999999</v>
          </cell>
          <cell r="AI9">
            <v>1.0149999999999999</v>
          </cell>
          <cell r="AJ9">
            <v>1.0149999999999999</v>
          </cell>
          <cell r="AK9">
            <v>1.0149999999999999</v>
          </cell>
          <cell r="AL9">
            <v>1.0149999999999999</v>
          </cell>
          <cell r="AM9">
            <v>1.0149999999999999</v>
          </cell>
          <cell r="AN9">
            <v>1.0149999999999999</v>
          </cell>
          <cell r="AO9">
            <v>1.0149999999999999</v>
          </cell>
          <cell r="AP9">
            <v>1.0149999999999999</v>
          </cell>
          <cell r="AQ9">
            <v>1.0149999999999999</v>
          </cell>
          <cell r="AR9">
            <v>1.0149999999999999</v>
          </cell>
          <cell r="AS9">
            <v>1.0149999999999999</v>
          </cell>
          <cell r="AT9">
            <v>1.0302249999999997</v>
          </cell>
          <cell r="AU9">
            <v>1.0302249999999997</v>
          </cell>
          <cell r="AV9">
            <v>1.0302249999999997</v>
          </cell>
          <cell r="AW9">
            <v>1.0302249999999997</v>
          </cell>
          <cell r="AX9">
            <v>1.0302249999999997</v>
          </cell>
          <cell r="AY9">
            <v>1.0302249999999997</v>
          </cell>
          <cell r="AZ9">
            <v>1.0302249999999997</v>
          </cell>
          <cell r="BA9">
            <v>1.0302249999999997</v>
          </cell>
          <cell r="BB9">
            <v>1.0302249999999997</v>
          </cell>
          <cell r="BC9">
            <v>1.0302249999999997</v>
          </cell>
          <cell r="BD9">
            <v>1.0302249999999997</v>
          </cell>
          <cell r="BE9">
            <v>1.0302249999999997</v>
          </cell>
          <cell r="BF9">
            <v>1.0456783749999996</v>
          </cell>
          <cell r="BG9">
            <v>1.0456783749999996</v>
          </cell>
          <cell r="BH9">
            <v>1.0456783749999996</v>
          </cell>
          <cell r="BI9">
            <v>1.0456783749999996</v>
          </cell>
          <cell r="BJ9">
            <v>1.0456783749999996</v>
          </cell>
          <cell r="BK9">
            <v>1.0456783749999996</v>
          </cell>
          <cell r="BL9">
            <v>1.0456783749999996</v>
          </cell>
          <cell r="BM9">
            <v>1.0456783749999996</v>
          </cell>
          <cell r="BN9">
            <v>1.0456783749999996</v>
          </cell>
          <cell r="BO9">
            <v>1.0456783749999996</v>
          </cell>
          <cell r="BP9">
            <v>1.0456783749999996</v>
          </cell>
          <cell r="BQ9">
            <v>1.0456783749999996</v>
          </cell>
          <cell r="BR9">
            <v>1.0613635506249994</v>
          </cell>
          <cell r="BS9">
            <v>1.0613635506249994</v>
          </cell>
          <cell r="BT9">
            <v>1.0613635506249994</v>
          </cell>
          <cell r="BU9">
            <v>1.0613635506249994</v>
          </cell>
          <cell r="BV9">
            <v>1.0613635506249994</v>
          </cell>
          <cell r="BW9">
            <v>1.0613635506249994</v>
          </cell>
          <cell r="BX9">
            <v>1.0613635506249994</v>
          </cell>
          <cell r="BY9">
            <v>1.0613635506249994</v>
          </cell>
          <cell r="BZ9">
            <v>1.0613635506249994</v>
          </cell>
          <cell r="CA9">
            <v>1.0613635506249994</v>
          </cell>
          <cell r="CB9">
            <v>1.0613635506249994</v>
          </cell>
          <cell r="CC9">
            <v>1.0613635506249994</v>
          </cell>
          <cell r="CD9">
            <v>1.0772840038843743</v>
          </cell>
          <cell r="CE9">
            <v>1.0772840038843743</v>
          </cell>
          <cell r="CF9">
            <v>1.0772840038843743</v>
          </cell>
          <cell r="CG9">
            <v>1.0772840038843743</v>
          </cell>
          <cell r="CH9">
            <v>1.0772840038843743</v>
          </cell>
          <cell r="CI9">
            <v>1.0772840038843743</v>
          </cell>
          <cell r="CJ9">
            <v>1.0772840038843743</v>
          </cell>
          <cell r="CK9">
            <v>1.0772840038843743</v>
          </cell>
          <cell r="CL9">
            <v>1.0772840038843743</v>
          </cell>
          <cell r="CM9">
            <v>1.0772840038843743</v>
          </cell>
          <cell r="CN9">
            <v>1.0772840038843743</v>
          </cell>
          <cell r="CO9">
            <v>1.0772840038843743</v>
          </cell>
          <cell r="CP9">
            <v>1.0934432639426397</v>
          </cell>
          <cell r="CQ9">
            <v>1.0934432639426397</v>
          </cell>
          <cell r="CR9">
            <v>1.0934432639426397</v>
          </cell>
          <cell r="CS9">
            <v>1.0934432639426397</v>
          </cell>
          <cell r="CT9">
            <v>1.0934432639426397</v>
          </cell>
          <cell r="CU9">
            <v>1.0934432639426397</v>
          </cell>
          <cell r="CV9">
            <v>1.0934432639426397</v>
          </cell>
          <cell r="CW9">
            <v>1.0934432639426397</v>
          </cell>
          <cell r="CX9">
            <v>1.0934432639426397</v>
          </cell>
          <cell r="CY9">
            <v>1.0934432639426397</v>
          </cell>
          <cell r="CZ9">
            <v>1.0934432639426397</v>
          </cell>
          <cell r="DA9">
            <v>1.0934432639426397</v>
          </cell>
          <cell r="DB9">
            <v>1.1098449129017791</v>
          </cell>
          <cell r="DC9">
            <v>1.1098449129017791</v>
          </cell>
          <cell r="DD9">
            <v>1.1098449129017791</v>
          </cell>
          <cell r="DE9">
            <v>1.1098449129017791</v>
          </cell>
          <cell r="DF9">
            <v>1.1098449129017791</v>
          </cell>
          <cell r="DG9">
            <v>1.1098449129017791</v>
          </cell>
          <cell r="DH9">
            <v>1.1098449129017791</v>
          </cell>
          <cell r="DI9">
            <v>1.1098449129017791</v>
          </cell>
          <cell r="DJ9">
            <v>1.1098449129017791</v>
          </cell>
          <cell r="DK9">
            <v>1.1098449129017791</v>
          </cell>
          <cell r="DL9">
            <v>1.1098449129017791</v>
          </cell>
          <cell r="DM9">
            <v>1.1098449129017791</v>
          </cell>
          <cell r="DN9">
            <v>1.1098449129017791</v>
          </cell>
          <cell r="DO9">
            <v>1.1098449129017791</v>
          </cell>
          <cell r="DP9">
            <v>1.1098449129017791</v>
          </cell>
          <cell r="DQ9">
            <v>1.1098449129017791</v>
          </cell>
          <cell r="DR9">
            <v>1.1098449129017791</v>
          </cell>
          <cell r="DS9">
            <v>1.1098449129017791</v>
          </cell>
          <cell r="DT9">
            <v>1.1098449129017791</v>
          </cell>
          <cell r="DU9">
            <v>1.1098449129017791</v>
          </cell>
          <cell r="DV9">
            <v>1.1098449129017791</v>
          </cell>
          <cell r="DW9">
            <v>1.1098449129017791</v>
          </cell>
          <cell r="DX9">
            <v>1.1098449129017791</v>
          </cell>
          <cell r="DY9">
            <v>1.1098449129017791</v>
          </cell>
          <cell r="DZ9">
            <v>1.1098449129017791</v>
          </cell>
          <cell r="EA9">
            <v>1.1098449129017791</v>
          </cell>
          <cell r="EB9">
            <v>1.1098449129017791</v>
          </cell>
          <cell r="EC9">
            <v>1.1098449129017791</v>
          </cell>
          <cell r="ED9">
            <v>1.1098449129017791</v>
          </cell>
          <cell r="EE9">
            <v>1.1098449129017791</v>
          </cell>
          <cell r="EF9">
            <v>1.1098449129017791</v>
          </cell>
          <cell r="EG9">
            <v>1.1098449129017791</v>
          </cell>
          <cell r="EH9">
            <v>1.1098449129017791</v>
          </cell>
          <cell r="EI9">
            <v>1.1098449129017791</v>
          </cell>
          <cell r="EJ9">
            <v>1.1098449129017791</v>
          </cell>
          <cell r="EK9">
            <v>1.1098449129017791</v>
          </cell>
        </row>
        <row r="10">
          <cell r="D10" t="str">
            <v>SUBCONTRACTOR</v>
          </cell>
          <cell r="V10">
            <v>1</v>
          </cell>
          <cell r="W10">
            <v>1</v>
          </cell>
          <cell r="X10">
            <v>1</v>
          </cell>
          <cell r="Y10">
            <v>1</v>
          </cell>
          <cell r="Z10">
            <v>1</v>
          </cell>
          <cell r="AA10">
            <v>1</v>
          </cell>
          <cell r="AB10">
            <v>1</v>
          </cell>
          <cell r="AC10">
            <v>1</v>
          </cell>
          <cell r="AD10">
            <v>1</v>
          </cell>
          <cell r="AE10">
            <v>1</v>
          </cell>
          <cell r="AF10">
            <v>1</v>
          </cell>
          <cell r="AG10">
            <v>1</v>
          </cell>
          <cell r="AH10">
            <v>1</v>
          </cell>
          <cell r="AI10">
            <v>1</v>
          </cell>
          <cell r="AJ10">
            <v>1</v>
          </cell>
          <cell r="AK10">
            <v>1</v>
          </cell>
          <cell r="AL10">
            <v>1</v>
          </cell>
          <cell r="AM10">
            <v>1</v>
          </cell>
          <cell r="AN10">
            <v>1</v>
          </cell>
          <cell r="AO10">
            <v>1</v>
          </cell>
          <cell r="AP10">
            <v>1</v>
          </cell>
          <cell r="AQ10">
            <v>1</v>
          </cell>
          <cell r="AR10">
            <v>1</v>
          </cell>
          <cell r="AS10">
            <v>1</v>
          </cell>
          <cell r="AT10">
            <v>1</v>
          </cell>
          <cell r="AU10">
            <v>1</v>
          </cell>
          <cell r="AV10">
            <v>1</v>
          </cell>
          <cell r="AW10">
            <v>1</v>
          </cell>
          <cell r="AX10">
            <v>1</v>
          </cell>
          <cell r="AY10">
            <v>1</v>
          </cell>
          <cell r="AZ10">
            <v>1</v>
          </cell>
          <cell r="BA10">
            <v>1</v>
          </cell>
          <cell r="BB10">
            <v>1</v>
          </cell>
          <cell r="BC10">
            <v>1</v>
          </cell>
          <cell r="BD10">
            <v>1</v>
          </cell>
          <cell r="BE10">
            <v>1</v>
          </cell>
          <cell r="BF10">
            <v>1</v>
          </cell>
          <cell r="BG10">
            <v>1</v>
          </cell>
          <cell r="BH10">
            <v>1</v>
          </cell>
          <cell r="BI10">
            <v>1</v>
          </cell>
          <cell r="BJ10">
            <v>1</v>
          </cell>
          <cell r="BK10">
            <v>1</v>
          </cell>
          <cell r="BL10">
            <v>1</v>
          </cell>
          <cell r="BM10">
            <v>1</v>
          </cell>
          <cell r="BN10">
            <v>1</v>
          </cell>
          <cell r="BO10">
            <v>1</v>
          </cell>
          <cell r="BP10">
            <v>1</v>
          </cell>
          <cell r="BQ10">
            <v>1</v>
          </cell>
          <cell r="BR10">
            <v>1</v>
          </cell>
          <cell r="BS10">
            <v>1</v>
          </cell>
          <cell r="BT10">
            <v>1</v>
          </cell>
          <cell r="BU10">
            <v>1</v>
          </cell>
          <cell r="BV10">
            <v>1</v>
          </cell>
          <cell r="BW10">
            <v>1</v>
          </cell>
          <cell r="BX10">
            <v>1</v>
          </cell>
          <cell r="BY10">
            <v>1</v>
          </cell>
          <cell r="BZ10">
            <v>1</v>
          </cell>
          <cell r="CA10">
            <v>1</v>
          </cell>
          <cell r="CB10">
            <v>1</v>
          </cell>
          <cell r="CC10">
            <v>1</v>
          </cell>
          <cell r="CD10">
            <v>1</v>
          </cell>
          <cell r="CE10">
            <v>1</v>
          </cell>
          <cell r="CF10">
            <v>1</v>
          </cell>
          <cell r="CG10">
            <v>1</v>
          </cell>
          <cell r="CH10">
            <v>1</v>
          </cell>
          <cell r="CI10">
            <v>1</v>
          </cell>
          <cell r="CJ10">
            <v>1</v>
          </cell>
          <cell r="CK10">
            <v>1</v>
          </cell>
          <cell r="CL10">
            <v>1</v>
          </cell>
          <cell r="CM10">
            <v>1</v>
          </cell>
          <cell r="CN10">
            <v>1</v>
          </cell>
          <cell r="CO10">
            <v>1</v>
          </cell>
          <cell r="CP10">
            <v>1</v>
          </cell>
          <cell r="CQ10">
            <v>1</v>
          </cell>
          <cell r="CR10">
            <v>1</v>
          </cell>
          <cell r="CS10">
            <v>1</v>
          </cell>
          <cell r="CT10">
            <v>1</v>
          </cell>
          <cell r="CU10">
            <v>1</v>
          </cell>
          <cell r="CV10">
            <v>1</v>
          </cell>
          <cell r="CW10">
            <v>1</v>
          </cell>
          <cell r="CX10">
            <v>1</v>
          </cell>
          <cell r="CY10">
            <v>1</v>
          </cell>
          <cell r="CZ10">
            <v>1</v>
          </cell>
          <cell r="DA10">
            <v>1</v>
          </cell>
          <cell r="DB10">
            <v>1</v>
          </cell>
          <cell r="DC10">
            <v>1</v>
          </cell>
          <cell r="DD10">
            <v>1</v>
          </cell>
          <cell r="DE10">
            <v>1</v>
          </cell>
          <cell r="DF10">
            <v>1</v>
          </cell>
          <cell r="DG10">
            <v>1</v>
          </cell>
          <cell r="DH10">
            <v>1</v>
          </cell>
          <cell r="DI10">
            <v>1</v>
          </cell>
          <cell r="DJ10">
            <v>1</v>
          </cell>
          <cell r="DK10">
            <v>1</v>
          </cell>
          <cell r="DL10">
            <v>1</v>
          </cell>
          <cell r="DM10">
            <v>1</v>
          </cell>
          <cell r="DN10">
            <v>1</v>
          </cell>
          <cell r="DO10">
            <v>1</v>
          </cell>
          <cell r="DP10">
            <v>1</v>
          </cell>
          <cell r="DQ10">
            <v>1</v>
          </cell>
          <cell r="DR10">
            <v>1</v>
          </cell>
          <cell r="DS10">
            <v>1</v>
          </cell>
          <cell r="DT10">
            <v>1</v>
          </cell>
          <cell r="DU10">
            <v>1</v>
          </cell>
          <cell r="DV10">
            <v>1</v>
          </cell>
          <cell r="DW10">
            <v>1</v>
          </cell>
          <cell r="DX10">
            <v>1</v>
          </cell>
          <cell r="DY10">
            <v>1</v>
          </cell>
          <cell r="DZ10">
            <v>1</v>
          </cell>
          <cell r="EA10">
            <v>1</v>
          </cell>
          <cell r="EB10">
            <v>1</v>
          </cell>
          <cell r="EC10">
            <v>1</v>
          </cell>
          <cell r="ED10">
            <v>1</v>
          </cell>
          <cell r="EE10">
            <v>1</v>
          </cell>
          <cell r="EF10">
            <v>1</v>
          </cell>
          <cell r="EG10">
            <v>1</v>
          </cell>
          <cell r="EH10">
            <v>1</v>
          </cell>
          <cell r="EI10">
            <v>1</v>
          </cell>
          <cell r="EJ10">
            <v>1</v>
          </cell>
          <cell r="EK10">
            <v>1</v>
          </cell>
        </row>
        <row r="11">
          <cell r="D11" t="str">
            <v>BPO-INDIAFA</v>
          </cell>
          <cell r="V11">
            <v>1</v>
          </cell>
          <cell r="W11">
            <v>1</v>
          </cell>
          <cell r="X11">
            <v>1</v>
          </cell>
          <cell r="Y11">
            <v>1</v>
          </cell>
          <cell r="Z11">
            <v>1</v>
          </cell>
          <cell r="AA11">
            <v>1</v>
          </cell>
          <cell r="AB11">
            <v>1</v>
          </cell>
          <cell r="AC11">
            <v>1</v>
          </cell>
          <cell r="AD11">
            <v>1</v>
          </cell>
          <cell r="AE11">
            <v>1</v>
          </cell>
          <cell r="AF11">
            <v>1</v>
          </cell>
          <cell r="AG11">
            <v>1</v>
          </cell>
          <cell r="AH11">
            <v>1.0225</v>
          </cell>
          <cell r="AI11">
            <v>1.0225</v>
          </cell>
          <cell r="AJ11">
            <v>1.0225</v>
          </cell>
          <cell r="AK11">
            <v>1.0225</v>
          </cell>
          <cell r="AL11">
            <v>1.0225</v>
          </cell>
          <cell r="AM11">
            <v>1.0225</v>
          </cell>
          <cell r="AN11">
            <v>1.0225</v>
          </cell>
          <cell r="AO11">
            <v>1.0225</v>
          </cell>
          <cell r="AP11">
            <v>1.0225</v>
          </cell>
          <cell r="AQ11">
            <v>1.0225</v>
          </cell>
          <cell r="AR11">
            <v>1.0225</v>
          </cell>
          <cell r="AS11">
            <v>1.0225</v>
          </cell>
          <cell r="AT11">
            <v>1.0455062499999999</v>
          </cell>
          <cell r="AU11">
            <v>1.0455062499999999</v>
          </cell>
          <cell r="AV11">
            <v>1.0455062499999999</v>
          </cell>
          <cell r="AW11">
            <v>1.0455062499999999</v>
          </cell>
          <cell r="AX11">
            <v>1.0455062499999999</v>
          </cell>
          <cell r="AY11">
            <v>1.0455062499999999</v>
          </cell>
          <cell r="AZ11">
            <v>1.0455062499999999</v>
          </cell>
          <cell r="BA11">
            <v>1.0455062499999999</v>
          </cell>
          <cell r="BB11">
            <v>1.0455062499999999</v>
          </cell>
          <cell r="BC11">
            <v>1.0455062499999999</v>
          </cell>
          <cell r="BD11">
            <v>1.0455062499999999</v>
          </cell>
          <cell r="BE11">
            <v>1.0455062499999999</v>
          </cell>
          <cell r="BF11">
            <v>1.0690301406249998</v>
          </cell>
          <cell r="BG11">
            <v>1.0690301406249998</v>
          </cell>
          <cell r="BH11">
            <v>1.0690301406249998</v>
          </cell>
          <cell r="BI11">
            <v>1.0690301406249998</v>
          </cell>
          <cell r="BJ11">
            <v>1.0690301406249998</v>
          </cell>
          <cell r="BK11">
            <v>1.0690301406249998</v>
          </cell>
          <cell r="BL11">
            <v>1.0690301406249998</v>
          </cell>
          <cell r="BM11">
            <v>1.0690301406249998</v>
          </cell>
          <cell r="BN11">
            <v>1.0690301406249998</v>
          </cell>
          <cell r="BO11">
            <v>1.0690301406249998</v>
          </cell>
          <cell r="BP11">
            <v>1.0690301406249998</v>
          </cell>
          <cell r="BQ11">
            <v>1.0690301406249998</v>
          </cell>
          <cell r="BR11">
            <v>1.0930833187890623</v>
          </cell>
          <cell r="BS11">
            <v>1.0930833187890623</v>
          </cell>
          <cell r="BT11">
            <v>1.0930833187890623</v>
          </cell>
          <cell r="BU11">
            <v>1.0930833187890623</v>
          </cell>
          <cell r="BV11">
            <v>1.0930833187890623</v>
          </cell>
          <cell r="BW11">
            <v>1.0930833187890623</v>
          </cell>
          <cell r="BX11">
            <v>1.0930833187890623</v>
          </cell>
          <cell r="BY11">
            <v>1.0930833187890623</v>
          </cell>
          <cell r="BZ11">
            <v>1.0930833187890623</v>
          </cell>
          <cell r="CA11">
            <v>1.0930833187890623</v>
          </cell>
          <cell r="CB11">
            <v>1.0930833187890623</v>
          </cell>
          <cell r="CC11">
            <v>1.0930833187890623</v>
          </cell>
          <cell r="CD11">
            <v>1.1176776934618162</v>
          </cell>
          <cell r="CE11">
            <v>1.1176776934618162</v>
          </cell>
          <cell r="CF11">
            <v>1.1176776934618162</v>
          </cell>
          <cell r="CG11">
            <v>1.1176776934618162</v>
          </cell>
          <cell r="CH11">
            <v>1.1176776934618162</v>
          </cell>
          <cell r="CI11">
            <v>1.1176776934618162</v>
          </cell>
          <cell r="CJ11">
            <v>1.1176776934618162</v>
          </cell>
          <cell r="CK11">
            <v>1.1176776934618162</v>
          </cell>
          <cell r="CL11">
            <v>1.1176776934618162</v>
          </cell>
          <cell r="CM11">
            <v>1.1176776934618162</v>
          </cell>
          <cell r="CN11">
            <v>1.1176776934618162</v>
          </cell>
          <cell r="CO11">
            <v>1.1176776934618162</v>
          </cell>
          <cell r="CP11">
            <v>1.142825441564707</v>
          </cell>
          <cell r="CQ11">
            <v>1.142825441564707</v>
          </cell>
          <cell r="CR11">
            <v>1.142825441564707</v>
          </cell>
          <cell r="CS11">
            <v>1.142825441564707</v>
          </cell>
          <cell r="CT11">
            <v>1.142825441564707</v>
          </cell>
          <cell r="CU11">
            <v>1.142825441564707</v>
          </cell>
          <cell r="CV11">
            <v>1.142825441564707</v>
          </cell>
          <cell r="CW11">
            <v>1.142825441564707</v>
          </cell>
          <cell r="CX11">
            <v>1.142825441564707</v>
          </cell>
          <cell r="CY11">
            <v>1.142825441564707</v>
          </cell>
          <cell r="CZ11">
            <v>1.142825441564707</v>
          </cell>
          <cell r="DA11">
            <v>1.142825441564707</v>
          </cell>
          <cell r="DB11">
            <v>1.1685390139999128</v>
          </cell>
          <cell r="DC11">
            <v>1.1685390139999128</v>
          </cell>
          <cell r="DD11">
            <v>1.1685390139999128</v>
          </cell>
          <cell r="DE11">
            <v>1.1685390139999128</v>
          </cell>
          <cell r="DF11">
            <v>1.1685390139999128</v>
          </cell>
          <cell r="DG11">
            <v>1.1685390139999128</v>
          </cell>
          <cell r="DH11">
            <v>1.1685390139999128</v>
          </cell>
          <cell r="DI11">
            <v>1.1685390139999128</v>
          </cell>
          <cell r="DJ11">
            <v>1.1685390139999128</v>
          </cell>
          <cell r="DK11">
            <v>1.1685390139999128</v>
          </cell>
          <cell r="DL11">
            <v>1.1685390139999128</v>
          </cell>
          <cell r="DM11">
            <v>1.1685390139999128</v>
          </cell>
          <cell r="DN11">
            <v>1.1685390139999128</v>
          </cell>
          <cell r="DO11">
            <v>1.1685390139999128</v>
          </cell>
          <cell r="DP11">
            <v>1.1685390139999128</v>
          </cell>
          <cell r="DQ11">
            <v>1.1685390139999128</v>
          </cell>
          <cell r="DR11">
            <v>1.1685390139999128</v>
          </cell>
          <cell r="DS11">
            <v>1.1685390139999128</v>
          </cell>
          <cell r="DT11">
            <v>1.1685390139999128</v>
          </cell>
          <cell r="DU11">
            <v>1.1685390139999128</v>
          </cell>
          <cell r="DV11">
            <v>1.1685390139999128</v>
          </cell>
          <cell r="DW11">
            <v>1.1685390139999128</v>
          </cell>
          <cell r="DX11">
            <v>1.1685390139999128</v>
          </cell>
          <cell r="DY11">
            <v>1.1685390139999128</v>
          </cell>
          <cell r="DZ11">
            <v>1.1685390139999128</v>
          </cell>
          <cell r="EA11">
            <v>1.1685390139999128</v>
          </cell>
          <cell r="EB11">
            <v>1.1685390139999128</v>
          </cell>
          <cell r="EC11">
            <v>1.1685390139999128</v>
          </cell>
          <cell r="ED11">
            <v>1.1685390139999128</v>
          </cell>
          <cell r="EE11">
            <v>1.1685390139999128</v>
          </cell>
          <cell r="EF11">
            <v>1.1685390139999128</v>
          </cell>
          <cell r="EG11">
            <v>1.1685390139999128</v>
          </cell>
          <cell r="EH11">
            <v>1.1685390139999128</v>
          </cell>
          <cell r="EI11">
            <v>1.1685390139999128</v>
          </cell>
          <cell r="EJ11">
            <v>1.1685390139999128</v>
          </cell>
          <cell r="EK11">
            <v>1.1685390139999128</v>
          </cell>
        </row>
        <row r="12">
          <cell r="D12" t="str">
            <v>FINANCING</v>
          </cell>
          <cell r="V12">
            <v>1</v>
          </cell>
          <cell r="W12">
            <v>1</v>
          </cell>
          <cell r="X12">
            <v>1</v>
          </cell>
          <cell r="Y12">
            <v>1</v>
          </cell>
          <cell r="Z12">
            <v>1</v>
          </cell>
          <cell r="AA12">
            <v>1</v>
          </cell>
          <cell r="AB12">
            <v>1</v>
          </cell>
          <cell r="AC12">
            <v>1</v>
          </cell>
          <cell r="AD12">
            <v>1</v>
          </cell>
          <cell r="AE12">
            <v>1</v>
          </cell>
          <cell r="AF12">
            <v>1</v>
          </cell>
          <cell r="AG12">
            <v>1</v>
          </cell>
          <cell r="AH12">
            <v>1</v>
          </cell>
          <cell r="AI12">
            <v>1</v>
          </cell>
          <cell r="AJ12">
            <v>1</v>
          </cell>
          <cell r="AK12">
            <v>1</v>
          </cell>
          <cell r="AL12">
            <v>1</v>
          </cell>
          <cell r="AM12">
            <v>1</v>
          </cell>
          <cell r="AN12">
            <v>1</v>
          </cell>
          <cell r="AO12">
            <v>1</v>
          </cell>
          <cell r="AP12">
            <v>1</v>
          </cell>
          <cell r="AQ12">
            <v>1</v>
          </cell>
          <cell r="AR12">
            <v>1</v>
          </cell>
          <cell r="AS12">
            <v>1</v>
          </cell>
          <cell r="AT12">
            <v>1</v>
          </cell>
          <cell r="AU12">
            <v>1</v>
          </cell>
          <cell r="AV12">
            <v>1</v>
          </cell>
          <cell r="AW12">
            <v>1</v>
          </cell>
          <cell r="AX12">
            <v>1</v>
          </cell>
          <cell r="AY12">
            <v>1</v>
          </cell>
          <cell r="AZ12">
            <v>1</v>
          </cell>
          <cell r="BA12">
            <v>1</v>
          </cell>
          <cell r="BB12">
            <v>1</v>
          </cell>
          <cell r="BC12">
            <v>1</v>
          </cell>
          <cell r="BD12">
            <v>1</v>
          </cell>
          <cell r="BE12">
            <v>1</v>
          </cell>
          <cell r="BF12">
            <v>1</v>
          </cell>
          <cell r="BG12">
            <v>1</v>
          </cell>
          <cell r="BH12">
            <v>1</v>
          </cell>
          <cell r="BI12">
            <v>1</v>
          </cell>
          <cell r="BJ12">
            <v>1</v>
          </cell>
          <cell r="BK12">
            <v>1</v>
          </cell>
          <cell r="BL12">
            <v>1</v>
          </cell>
          <cell r="BM12">
            <v>1</v>
          </cell>
          <cell r="BN12">
            <v>1</v>
          </cell>
          <cell r="BO12">
            <v>1</v>
          </cell>
          <cell r="BP12">
            <v>1</v>
          </cell>
          <cell r="BQ12">
            <v>1</v>
          </cell>
          <cell r="BR12">
            <v>1</v>
          </cell>
          <cell r="BS12">
            <v>1</v>
          </cell>
          <cell r="BT12">
            <v>1</v>
          </cell>
          <cell r="BU12">
            <v>1</v>
          </cell>
          <cell r="BV12">
            <v>1</v>
          </cell>
          <cell r="BW12">
            <v>1</v>
          </cell>
          <cell r="BX12">
            <v>1</v>
          </cell>
          <cell r="BY12">
            <v>1</v>
          </cell>
          <cell r="BZ12">
            <v>1</v>
          </cell>
          <cell r="CA12">
            <v>1</v>
          </cell>
          <cell r="CB12">
            <v>1</v>
          </cell>
          <cell r="CC12">
            <v>1</v>
          </cell>
          <cell r="CD12">
            <v>1</v>
          </cell>
          <cell r="CE12">
            <v>1</v>
          </cell>
          <cell r="CF12">
            <v>1</v>
          </cell>
          <cell r="CG12">
            <v>1</v>
          </cell>
          <cell r="CH12">
            <v>1</v>
          </cell>
          <cell r="CI12">
            <v>1</v>
          </cell>
          <cell r="CJ12">
            <v>1</v>
          </cell>
          <cell r="CK12">
            <v>1</v>
          </cell>
          <cell r="CL12">
            <v>1</v>
          </cell>
          <cell r="CM12">
            <v>1</v>
          </cell>
          <cell r="CN12">
            <v>1</v>
          </cell>
          <cell r="CO12">
            <v>1</v>
          </cell>
          <cell r="CP12">
            <v>1</v>
          </cell>
          <cell r="CQ12">
            <v>1</v>
          </cell>
          <cell r="CR12">
            <v>1</v>
          </cell>
          <cell r="CS12">
            <v>1</v>
          </cell>
          <cell r="CT12">
            <v>1</v>
          </cell>
          <cell r="CU12">
            <v>1</v>
          </cell>
          <cell r="CV12">
            <v>1</v>
          </cell>
          <cell r="CW12">
            <v>1</v>
          </cell>
          <cell r="CX12">
            <v>1</v>
          </cell>
          <cell r="CY12">
            <v>1</v>
          </cell>
          <cell r="CZ12">
            <v>1</v>
          </cell>
          <cell r="DA12">
            <v>1</v>
          </cell>
          <cell r="DB12">
            <v>1</v>
          </cell>
          <cell r="DC12">
            <v>1</v>
          </cell>
          <cell r="DD12">
            <v>1</v>
          </cell>
          <cell r="DE12">
            <v>1</v>
          </cell>
          <cell r="DF12">
            <v>1</v>
          </cell>
          <cell r="DG12">
            <v>1</v>
          </cell>
          <cell r="DH12">
            <v>1</v>
          </cell>
          <cell r="DI12">
            <v>1</v>
          </cell>
          <cell r="DJ12">
            <v>1</v>
          </cell>
          <cell r="DK12">
            <v>1</v>
          </cell>
          <cell r="DL12">
            <v>1</v>
          </cell>
          <cell r="DM12">
            <v>1</v>
          </cell>
          <cell r="DN12">
            <v>1</v>
          </cell>
          <cell r="DO12">
            <v>1</v>
          </cell>
          <cell r="DP12">
            <v>1</v>
          </cell>
          <cell r="DQ12">
            <v>1</v>
          </cell>
          <cell r="DR12">
            <v>1</v>
          </cell>
          <cell r="DS12">
            <v>1</v>
          </cell>
          <cell r="DT12">
            <v>1</v>
          </cell>
          <cell r="DU12">
            <v>1</v>
          </cell>
          <cell r="DV12">
            <v>1</v>
          </cell>
          <cell r="DW12">
            <v>1</v>
          </cell>
          <cell r="DX12">
            <v>1</v>
          </cell>
          <cell r="DY12">
            <v>1</v>
          </cell>
          <cell r="DZ12">
            <v>1</v>
          </cell>
          <cell r="EA12">
            <v>1</v>
          </cell>
          <cell r="EB12">
            <v>1</v>
          </cell>
          <cell r="EC12">
            <v>1</v>
          </cell>
          <cell r="ED12">
            <v>1</v>
          </cell>
          <cell r="EE12">
            <v>1</v>
          </cell>
          <cell r="EF12">
            <v>1</v>
          </cell>
          <cell r="EG12">
            <v>1</v>
          </cell>
          <cell r="EH12">
            <v>1</v>
          </cell>
          <cell r="EI12">
            <v>1</v>
          </cell>
          <cell r="EJ12">
            <v>1</v>
          </cell>
          <cell r="EK12">
            <v>1</v>
          </cell>
        </row>
        <row r="13">
          <cell r="D13" t="str">
            <v>TECHNOLOGY</v>
          </cell>
          <cell r="V13">
            <v>1</v>
          </cell>
          <cell r="W13">
            <v>1</v>
          </cell>
          <cell r="X13">
            <v>1</v>
          </cell>
          <cell r="Y13">
            <v>1</v>
          </cell>
          <cell r="Z13">
            <v>1</v>
          </cell>
          <cell r="AA13">
            <v>1</v>
          </cell>
          <cell r="AB13">
            <v>1</v>
          </cell>
          <cell r="AC13">
            <v>1</v>
          </cell>
          <cell r="AD13">
            <v>1</v>
          </cell>
          <cell r="AE13">
            <v>1</v>
          </cell>
          <cell r="AF13">
            <v>1</v>
          </cell>
          <cell r="AG13">
            <v>1</v>
          </cell>
          <cell r="AH13">
            <v>1</v>
          </cell>
          <cell r="AI13">
            <v>1</v>
          </cell>
          <cell r="AJ13">
            <v>1</v>
          </cell>
          <cell r="AK13">
            <v>1</v>
          </cell>
          <cell r="AL13">
            <v>1</v>
          </cell>
          <cell r="AM13">
            <v>1</v>
          </cell>
          <cell r="AN13">
            <v>1</v>
          </cell>
          <cell r="AO13">
            <v>1</v>
          </cell>
          <cell r="AP13">
            <v>1</v>
          </cell>
          <cell r="AQ13">
            <v>1</v>
          </cell>
          <cell r="AR13">
            <v>1</v>
          </cell>
          <cell r="AS13">
            <v>1</v>
          </cell>
          <cell r="AT13">
            <v>1</v>
          </cell>
          <cell r="AU13">
            <v>1</v>
          </cell>
          <cell r="AV13">
            <v>1</v>
          </cell>
          <cell r="AW13">
            <v>1</v>
          </cell>
          <cell r="AX13">
            <v>1</v>
          </cell>
          <cell r="AY13">
            <v>1</v>
          </cell>
          <cell r="AZ13">
            <v>1</v>
          </cell>
          <cell r="BA13">
            <v>1</v>
          </cell>
          <cell r="BB13">
            <v>1</v>
          </cell>
          <cell r="BC13">
            <v>1</v>
          </cell>
          <cell r="BD13">
            <v>1</v>
          </cell>
          <cell r="BE13">
            <v>1</v>
          </cell>
          <cell r="BF13">
            <v>1</v>
          </cell>
          <cell r="BG13">
            <v>1</v>
          </cell>
          <cell r="BH13">
            <v>1</v>
          </cell>
          <cell r="BI13">
            <v>1</v>
          </cell>
          <cell r="BJ13">
            <v>1</v>
          </cell>
          <cell r="BK13">
            <v>1</v>
          </cell>
          <cell r="BL13">
            <v>1</v>
          </cell>
          <cell r="BM13">
            <v>1</v>
          </cell>
          <cell r="BN13">
            <v>1</v>
          </cell>
          <cell r="BO13">
            <v>1</v>
          </cell>
          <cell r="BP13">
            <v>1</v>
          </cell>
          <cell r="BQ13">
            <v>1</v>
          </cell>
          <cell r="BR13">
            <v>1</v>
          </cell>
          <cell r="BS13">
            <v>1</v>
          </cell>
          <cell r="BT13">
            <v>1</v>
          </cell>
          <cell r="BU13">
            <v>1</v>
          </cell>
          <cell r="BV13">
            <v>1</v>
          </cell>
          <cell r="BW13">
            <v>1</v>
          </cell>
          <cell r="BX13">
            <v>1</v>
          </cell>
          <cell r="BY13">
            <v>1</v>
          </cell>
          <cell r="BZ13">
            <v>1</v>
          </cell>
          <cell r="CA13">
            <v>1</v>
          </cell>
          <cell r="CB13">
            <v>1</v>
          </cell>
          <cell r="CC13">
            <v>1</v>
          </cell>
          <cell r="CD13">
            <v>1</v>
          </cell>
          <cell r="CE13">
            <v>1</v>
          </cell>
          <cell r="CF13">
            <v>1</v>
          </cell>
          <cell r="CG13">
            <v>1</v>
          </cell>
          <cell r="CH13">
            <v>1</v>
          </cell>
          <cell r="CI13">
            <v>1</v>
          </cell>
          <cell r="CJ13">
            <v>1</v>
          </cell>
          <cell r="CK13">
            <v>1</v>
          </cell>
          <cell r="CL13">
            <v>1</v>
          </cell>
          <cell r="CM13">
            <v>1</v>
          </cell>
          <cell r="CN13">
            <v>1</v>
          </cell>
          <cell r="CO13">
            <v>1</v>
          </cell>
          <cell r="CP13">
            <v>1</v>
          </cell>
          <cell r="CQ13">
            <v>1</v>
          </cell>
          <cell r="CR13">
            <v>1</v>
          </cell>
          <cell r="CS13">
            <v>1</v>
          </cell>
          <cell r="CT13">
            <v>1</v>
          </cell>
          <cell r="CU13">
            <v>1</v>
          </cell>
          <cell r="CV13">
            <v>1</v>
          </cell>
          <cell r="CW13">
            <v>1</v>
          </cell>
          <cell r="CX13">
            <v>1</v>
          </cell>
          <cell r="CY13">
            <v>1</v>
          </cell>
          <cell r="CZ13">
            <v>1</v>
          </cell>
          <cell r="DA13">
            <v>1</v>
          </cell>
          <cell r="DB13">
            <v>1</v>
          </cell>
          <cell r="DC13">
            <v>1</v>
          </cell>
          <cell r="DD13">
            <v>1</v>
          </cell>
          <cell r="DE13">
            <v>1</v>
          </cell>
          <cell r="DF13">
            <v>1</v>
          </cell>
          <cell r="DG13">
            <v>1</v>
          </cell>
          <cell r="DH13">
            <v>1</v>
          </cell>
          <cell r="DI13">
            <v>1</v>
          </cell>
          <cell r="DJ13">
            <v>1</v>
          </cell>
          <cell r="DK13">
            <v>1</v>
          </cell>
          <cell r="DL13">
            <v>1</v>
          </cell>
          <cell r="DM13">
            <v>1</v>
          </cell>
          <cell r="DN13">
            <v>1</v>
          </cell>
          <cell r="DO13">
            <v>1</v>
          </cell>
          <cell r="DP13">
            <v>1</v>
          </cell>
          <cell r="DQ13">
            <v>1</v>
          </cell>
          <cell r="DR13">
            <v>1</v>
          </cell>
          <cell r="DS13">
            <v>1</v>
          </cell>
          <cell r="DT13">
            <v>1</v>
          </cell>
          <cell r="DU13">
            <v>1</v>
          </cell>
          <cell r="DV13">
            <v>1</v>
          </cell>
          <cell r="DW13">
            <v>1</v>
          </cell>
          <cell r="DX13">
            <v>1</v>
          </cell>
          <cell r="DY13">
            <v>1</v>
          </cell>
          <cell r="DZ13">
            <v>1</v>
          </cell>
          <cell r="EA13">
            <v>1</v>
          </cell>
          <cell r="EB13">
            <v>1</v>
          </cell>
          <cell r="EC13">
            <v>1</v>
          </cell>
          <cell r="ED13">
            <v>1</v>
          </cell>
          <cell r="EE13">
            <v>1</v>
          </cell>
          <cell r="EF13">
            <v>1</v>
          </cell>
          <cell r="EG13">
            <v>1</v>
          </cell>
          <cell r="EH13">
            <v>1</v>
          </cell>
          <cell r="EI13">
            <v>1</v>
          </cell>
          <cell r="EJ13">
            <v>1</v>
          </cell>
          <cell r="EK13">
            <v>1</v>
          </cell>
        </row>
        <row r="14">
          <cell r="D14" t="str">
            <v>US-TE</v>
          </cell>
          <cell r="V14">
            <v>1</v>
          </cell>
          <cell r="W14">
            <v>1</v>
          </cell>
          <cell r="X14">
            <v>1</v>
          </cell>
          <cell r="Y14">
            <v>1</v>
          </cell>
          <cell r="Z14">
            <v>1</v>
          </cell>
          <cell r="AA14">
            <v>1</v>
          </cell>
          <cell r="AB14">
            <v>1</v>
          </cell>
          <cell r="AC14">
            <v>1</v>
          </cell>
          <cell r="AD14">
            <v>1</v>
          </cell>
          <cell r="AE14">
            <v>1</v>
          </cell>
          <cell r="AF14">
            <v>1</v>
          </cell>
          <cell r="AG14">
            <v>1</v>
          </cell>
          <cell r="AH14">
            <v>1</v>
          </cell>
          <cell r="AI14">
            <v>1</v>
          </cell>
          <cell r="AJ14">
            <v>1</v>
          </cell>
          <cell r="AK14">
            <v>1</v>
          </cell>
          <cell r="AL14">
            <v>1</v>
          </cell>
          <cell r="AM14">
            <v>1</v>
          </cell>
          <cell r="AN14">
            <v>1</v>
          </cell>
          <cell r="AO14">
            <v>1</v>
          </cell>
          <cell r="AP14">
            <v>1</v>
          </cell>
          <cell r="AQ14">
            <v>1</v>
          </cell>
          <cell r="AR14">
            <v>1</v>
          </cell>
          <cell r="AS14">
            <v>1</v>
          </cell>
          <cell r="AT14">
            <v>1</v>
          </cell>
          <cell r="AU14">
            <v>1</v>
          </cell>
          <cell r="AV14">
            <v>1</v>
          </cell>
          <cell r="AW14">
            <v>1</v>
          </cell>
          <cell r="AX14">
            <v>1</v>
          </cell>
          <cell r="AY14">
            <v>1</v>
          </cell>
          <cell r="AZ14">
            <v>1</v>
          </cell>
          <cell r="BA14">
            <v>1</v>
          </cell>
          <cell r="BB14">
            <v>1</v>
          </cell>
          <cell r="BC14">
            <v>1</v>
          </cell>
          <cell r="BD14">
            <v>1</v>
          </cell>
          <cell r="BE14">
            <v>1</v>
          </cell>
          <cell r="BF14">
            <v>1</v>
          </cell>
          <cell r="BG14">
            <v>1</v>
          </cell>
          <cell r="BH14">
            <v>1</v>
          </cell>
          <cell r="BI14">
            <v>1</v>
          </cell>
          <cell r="BJ14">
            <v>1</v>
          </cell>
          <cell r="BK14">
            <v>1</v>
          </cell>
          <cell r="BL14">
            <v>1</v>
          </cell>
          <cell r="BM14">
            <v>1</v>
          </cell>
          <cell r="BN14">
            <v>1</v>
          </cell>
          <cell r="BO14">
            <v>1</v>
          </cell>
          <cell r="BP14">
            <v>1</v>
          </cell>
          <cell r="BQ14">
            <v>1</v>
          </cell>
          <cell r="BR14">
            <v>1</v>
          </cell>
          <cell r="BS14">
            <v>1</v>
          </cell>
          <cell r="BT14">
            <v>1</v>
          </cell>
          <cell r="BU14">
            <v>1</v>
          </cell>
          <cell r="BV14">
            <v>1</v>
          </cell>
          <cell r="BW14">
            <v>1</v>
          </cell>
          <cell r="BX14">
            <v>1</v>
          </cell>
          <cell r="BY14">
            <v>1</v>
          </cell>
          <cell r="BZ14">
            <v>1</v>
          </cell>
          <cell r="CA14">
            <v>1</v>
          </cell>
          <cell r="CB14">
            <v>1</v>
          </cell>
          <cell r="CC14">
            <v>1</v>
          </cell>
          <cell r="CD14">
            <v>1</v>
          </cell>
          <cell r="CE14">
            <v>1</v>
          </cell>
          <cell r="CF14">
            <v>1</v>
          </cell>
          <cell r="CG14">
            <v>1</v>
          </cell>
          <cell r="CH14">
            <v>1</v>
          </cell>
          <cell r="CI14">
            <v>1</v>
          </cell>
          <cell r="CJ14">
            <v>1</v>
          </cell>
          <cell r="CK14">
            <v>1</v>
          </cell>
          <cell r="CL14">
            <v>1</v>
          </cell>
          <cell r="CM14">
            <v>1</v>
          </cell>
          <cell r="CN14">
            <v>1</v>
          </cell>
          <cell r="CO14">
            <v>1</v>
          </cell>
          <cell r="CP14">
            <v>1</v>
          </cell>
          <cell r="CQ14">
            <v>1</v>
          </cell>
          <cell r="CR14">
            <v>1</v>
          </cell>
          <cell r="CS14">
            <v>1</v>
          </cell>
          <cell r="CT14">
            <v>1</v>
          </cell>
          <cell r="CU14">
            <v>1</v>
          </cell>
          <cell r="CV14">
            <v>1</v>
          </cell>
          <cell r="CW14">
            <v>1</v>
          </cell>
          <cell r="CX14">
            <v>1</v>
          </cell>
          <cell r="CY14">
            <v>1</v>
          </cell>
          <cell r="CZ14">
            <v>1</v>
          </cell>
          <cell r="DA14">
            <v>1</v>
          </cell>
          <cell r="DB14">
            <v>1</v>
          </cell>
          <cell r="DC14">
            <v>1</v>
          </cell>
          <cell r="DD14">
            <v>1</v>
          </cell>
          <cell r="DE14">
            <v>1</v>
          </cell>
          <cell r="DF14">
            <v>1</v>
          </cell>
          <cell r="DG14">
            <v>1</v>
          </cell>
          <cell r="DH14">
            <v>1</v>
          </cell>
          <cell r="DI14">
            <v>1</v>
          </cell>
          <cell r="DJ14">
            <v>1</v>
          </cell>
          <cell r="DK14">
            <v>1</v>
          </cell>
          <cell r="DL14">
            <v>1</v>
          </cell>
          <cell r="DM14">
            <v>1</v>
          </cell>
          <cell r="DN14">
            <v>1</v>
          </cell>
          <cell r="DO14">
            <v>1</v>
          </cell>
          <cell r="DP14">
            <v>1</v>
          </cell>
          <cell r="DQ14">
            <v>1</v>
          </cell>
          <cell r="DR14">
            <v>1</v>
          </cell>
          <cell r="DS14">
            <v>1</v>
          </cell>
          <cell r="DT14">
            <v>1</v>
          </cell>
          <cell r="DU14">
            <v>1</v>
          </cell>
          <cell r="DV14">
            <v>1</v>
          </cell>
          <cell r="DW14">
            <v>1</v>
          </cell>
          <cell r="DX14">
            <v>1</v>
          </cell>
          <cell r="DY14">
            <v>1</v>
          </cell>
          <cell r="DZ14">
            <v>1</v>
          </cell>
          <cell r="EA14">
            <v>1</v>
          </cell>
          <cell r="EB14">
            <v>1</v>
          </cell>
          <cell r="EC14">
            <v>1</v>
          </cell>
          <cell r="ED14">
            <v>1</v>
          </cell>
          <cell r="EE14">
            <v>1</v>
          </cell>
          <cell r="EF14">
            <v>1</v>
          </cell>
          <cell r="EG14">
            <v>1</v>
          </cell>
          <cell r="EH14">
            <v>1</v>
          </cell>
          <cell r="EI14">
            <v>1</v>
          </cell>
          <cell r="EJ14">
            <v>1</v>
          </cell>
          <cell r="EK14">
            <v>1</v>
          </cell>
        </row>
        <row r="15">
          <cell r="D15" t="str">
            <v>INDIA-TE</v>
          </cell>
          <cell r="V15">
            <v>1</v>
          </cell>
          <cell r="W15">
            <v>1</v>
          </cell>
          <cell r="X15">
            <v>1</v>
          </cell>
          <cell r="Y15">
            <v>1</v>
          </cell>
          <cell r="Z15">
            <v>1</v>
          </cell>
          <cell r="AA15">
            <v>1</v>
          </cell>
          <cell r="AB15">
            <v>1</v>
          </cell>
          <cell r="AC15">
            <v>1</v>
          </cell>
          <cell r="AD15">
            <v>1</v>
          </cell>
          <cell r="AE15">
            <v>1</v>
          </cell>
          <cell r="AF15">
            <v>1</v>
          </cell>
          <cell r="AG15">
            <v>1</v>
          </cell>
          <cell r="AH15">
            <v>1</v>
          </cell>
          <cell r="AI15">
            <v>1</v>
          </cell>
          <cell r="AJ15">
            <v>1</v>
          </cell>
          <cell r="AK15">
            <v>1</v>
          </cell>
          <cell r="AL15">
            <v>1</v>
          </cell>
          <cell r="AM15">
            <v>1</v>
          </cell>
          <cell r="AN15">
            <v>1</v>
          </cell>
          <cell r="AO15">
            <v>1</v>
          </cell>
          <cell r="AP15">
            <v>1</v>
          </cell>
          <cell r="AQ15">
            <v>1</v>
          </cell>
          <cell r="AR15">
            <v>1</v>
          </cell>
          <cell r="AS15">
            <v>1</v>
          </cell>
          <cell r="AT15">
            <v>1</v>
          </cell>
          <cell r="AU15">
            <v>1</v>
          </cell>
          <cell r="AV15">
            <v>1</v>
          </cell>
          <cell r="AW15">
            <v>1</v>
          </cell>
          <cell r="AX15">
            <v>1</v>
          </cell>
          <cell r="AY15">
            <v>1</v>
          </cell>
          <cell r="AZ15">
            <v>1</v>
          </cell>
          <cell r="BA15">
            <v>1</v>
          </cell>
          <cell r="BB15">
            <v>1</v>
          </cell>
          <cell r="BC15">
            <v>1</v>
          </cell>
          <cell r="BD15">
            <v>1</v>
          </cell>
          <cell r="BE15">
            <v>1</v>
          </cell>
          <cell r="BF15">
            <v>1</v>
          </cell>
          <cell r="BG15">
            <v>1</v>
          </cell>
          <cell r="BH15">
            <v>1</v>
          </cell>
          <cell r="BI15">
            <v>1</v>
          </cell>
          <cell r="BJ15">
            <v>1</v>
          </cell>
          <cell r="BK15">
            <v>1</v>
          </cell>
          <cell r="BL15">
            <v>1</v>
          </cell>
          <cell r="BM15">
            <v>1</v>
          </cell>
          <cell r="BN15">
            <v>1</v>
          </cell>
          <cell r="BO15">
            <v>1</v>
          </cell>
          <cell r="BP15">
            <v>1</v>
          </cell>
          <cell r="BQ15">
            <v>1</v>
          </cell>
          <cell r="BR15">
            <v>1</v>
          </cell>
          <cell r="BS15">
            <v>1</v>
          </cell>
          <cell r="BT15">
            <v>1</v>
          </cell>
          <cell r="BU15">
            <v>1</v>
          </cell>
          <cell r="BV15">
            <v>1</v>
          </cell>
          <cell r="BW15">
            <v>1</v>
          </cell>
          <cell r="BX15">
            <v>1</v>
          </cell>
          <cell r="BY15">
            <v>1</v>
          </cell>
          <cell r="BZ15">
            <v>1</v>
          </cell>
          <cell r="CA15">
            <v>1</v>
          </cell>
          <cell r="CB15">
            <v>1</v>
          </cell>
          <cell r="CC15">
            <v>1</v>
          </cell>
          <cell r="CD15">
            <v>1</v>
          </cell>
          <cell r="CE15">
            <v>1</v>
          </cell>
          <cell r="CF15">
            <v>1</v>
          </cell>
          <cell r="CG15">
            <v>1</v>
          </cell>
          <cell r="CH15">
            <v>1</v>
          </cell>
          <cell r="CI15">
            <v>1</v>
          </cell>
          <cell r="CJ15">
            <v>1</v>
          </cell>
          <cell r="CK15">
            <v>1</v>
          </cell>
          <cell r="CL15">
            <v>1</v>
          </cell>
          <cell r="CM15">
            <v>1</v>
          </cell>
          <cell r="CN15">
            <v>1</v>
          </cell>
          <cell r="CO15">
            <v>1</v>
          </cell>
          <cell r="CP15">
            <v>1</v>
          </cell>
          <cell r="CQ15">
            <v>1</v>
          </cell>
          <cell r="CR15">
            <v>1</v>
          </cell>
          <cell r="CS15">
            <v>1</v>
          </cell>
          <cell r="CT15">
            <v>1</v>
          </cell>
          <cell r="CU15">
            <v>1</v>
          </cell>
          <cell r="CV15">
            <v>1</v>
          </cell>
          <cell r="CW15">
            <v>1</v>
          </cell>
          <cell r="CX15">
            <v>1</v>
          </cell>
          <cell r="CY15">
            <v>1</v>
          </cell>
          <cell r="CZ15">
            <v>1</v>
          </cell>
          <cell r="DA15">
            <v>1</v>
          </cell>
          <cell r="DB15">
            <v>1</v>
          </cell>
          <cell r="DC15">
            <v>1</v>
          </cell>
          <cell r="DD15">
            <v>1</v>
          </cell>
          <cell r="DE15">
            <v>1</v>
          </cell>
          <cell r="DF15">
            <v>1</v>
          </cell>
          <cell r="DG15">
            <v>1</v>
          </cell>
          <cell r="DH15">
            <v>1</v>
          </cell>
          <cell r="DI15">
            <v>1</v>
          </cell>
          <cell r="DJ15">
            <v>1</v>
          </cell>
          <cell r="DK15">
            <v>1</v>
          </cell>
          <cell r="DL15">
            <v>1</v>
          </cell>
          <cell r="DM15">
            <v>1</v>
          </cell>
          <cell r="DN15">
            <v>1</v>
          </cell>
          <cell r="DO15">
            <v>1</v>
          </cell>
          <cell r="DP15">
            <v>1</v>
          </cell>
          <cell r="DQ15">
            <v>1</v>
          </cell>
          <cell r="DR15">
            <v>1</v>
          </cell>
          <cell r="DS15">
            <v>1</v>
          </cell>
          <cell r="DT15">
            <v>1</v>
          </cell>
          <cell r="DU15">
            <v>1</v>
          </cell>
          <cell r="DV15">
            <v>1</v>
          </cell>
          <cell r="DW15">
            <v>1</v>
          </cell>
          <cell r="DX15">
            <v>1</v>
          </cell>
          <cell r="DY15">
            <v>1</v>
          </cell>
          <cell r="DZ15">
            <v>1</v>
          </cell>
          <cell r="EA15">
            <v>1</v>
          </cell>
          <cell r="EB15">
            <v>1</v>
          </cell>
          <cell r="EC15">
            <v>1</v>
          </cell>
          <cell r="ED15">
            <v>1</v>
          </cell>
          <cell r="EE15">
            <v>1</v>
          </cell>
          <cell r="EF15">
            <v>1</v>
          </cell>
          <cell r="EG15">
            <v>1</v>
          </cell>
          <cell r="EH15">
            <v>1</v>
          </cell>
          <cell r="EI15">
            <v>1</v>
          </cell>
          <cell r="EJ15">
            <v>1</v>
          </cell>
          <cell r="EK15">
            <v>1</v>
          </cell>
        </row>
        <row r="16">
          <cell r="D16" t="str">
            <v>FX-HEDGING</v>
          </cell>
          <cell r="V16">
            <v>1</v>
          </cell>
          <cell r="W16">
            <v>1</v>
          </cell>
          <cell r="X16">
            <v>1</v>
          </cell>
          <cell r="Y16">
            <v>1</v>
          </cell>
          <cell r="Z16">
            <v>1</v>
          </cell>
          <cell r="AA16">
            <v>1</v>
          </cell>
          <cell r="AB16">
            <v>1</v>
          </cell>
          <cell r="AC16">
            <v>1</v>
          </cell>
          <cell r="AD16">
            <v>1</v>
          </cell>
          <cell r="AE16">
            <v>1</v>
          </cell>
          <cell r="AF16">
            <v>1</v>
          </cell>
          <cell r="AG16">
            <v>1</v>
          </cell>
          <cell r="AH16">
            <v>1</v>
          </cell>
          <cell r="AI16">
            <v>1</v>
          </cell>
          <cell r="AJ16">
            <v>1</v>
          </cell>
          <cell r="AK16">
            <v>1</v>
          </cell>
          <cell r="AL16">
            <v>1</v>
          </cell>
          <cell r="AM16">
            <v>1</v>
          </cell>
          <cell r="AN16">
            <v>1</v>
          </cell>
          <cell r="AO16">
            <v>1</v>
          </cell>
          <cell r="AP16">
            <v>1</v>
          </cell>
          <cell r="AQ16">
            <v>1</v>
          </cell>
          <cell r="AR16">
            <v>1</v>
          </cell>
          <cell r="AS16">
            <v>1</v>
          </cell>
          <cell r="AT16">
            <v>1</v>
          </cell>
          <cell r="AU16">
            <v>1</v>
          </cell>
          <cell r="AV16">
            <v>1</v>
          </cell>
          <cell r="AW16">
            <v>1</v>
          </cell>
          <cell r="AX16">
            <v>1</v>
          </cell>
          <cell r="AY16">
            <v>1</v>
          </cell>
          <cell r="AZ16">
            <v>1</v>
          </cell>
          <cell r="BA16">
            <v>1</v>
          </cell>
          <cell r="BB16">
            <v>1</v>
          </cell>
          <cell r="BC16">
            <v>1</v>
          </cell>
          <cell r="BD16">
            <v>1</v>
          </cell>
          <cell r="BE16">
            <v>1</v>
          </cell>
          <cell r="BF16">
            <v>1</v>
          </cell>
          <cell r="BG16">
            <v>1</v>
          </cell>
          <cell r="BH16">
            <v>1</v>
          </cell>
          <cell r="BI16">
            <v>1</v>
          </cell>
          <cell r="BJ16">
            <v>1</v>
          </cell>
          <cell r="BK16">
            <v>1</v>
          </cell>
          <cell r="BL16">
            <v>1</v>
          </cell>
          <cell r="BM16">
            <v>1</v>
          </cell>
          <cell r="BN16">
            <v>1</v>
          </cell>
          <cell r="BO16">
            <v>1</v>
          </cell>
          <cell r="BP16">
            <v>1</v>
          </cell>
          <cell r="BQ16">
            <v>1</v>
          </cell>
          <cell r="BR16">
            <v>1</v>
          </cell>
          <cell r="BS16">
            <v>1</v>
          </cell>
          <cell r="BT16">
            <v>1</v>
          </cell>
          <cell r="BU16">
            <v>1</v>
          </cell>
          <cell r="BV16">
            <v>1</v>
          </cell>
          <cell r="BW16">
            <v>1</v>
          </cell>
          <cell r="BX16">
            <v>1</v>
          </cell>
          <cell r="BY16">
            <v>1</v>
          </cell>
          <cell r="BZ16">
            <v>1</v>
          </cell>
          <cell r="CA16">
            <v>1</v>
          </cell>
          <cell r="CB16">
            <v>1</v>
          </cell>
          <cell r="CC16">
            <v>1</v>
          </cell>
          <cell r="CD16">
            <v>1</v>
          </cell>
          <cell r="CE16">
            <v>1</v>
          </cell>
          <cell r="CF16">
            <v>1</v>
          </cell>
          <cell r="CG16">
            <v>1</v>
          </cell>
          <cell r="CH16">
            <v>1</v>
          </cell>
          <cell r="CI16">
            <v>1</v>
          </cell>
          <cell r="CJ16">
            <v>1</v>
          </cell>
          <cell r="CK16">
            <v>1</v>
          </cell>
          <cell r="CL16">
            <v>1</v>
          </cell>
          <cell r="CM16">
            <v>1</v>
          </cell>
          <cell r="CN16">
            <v>1</v>
          </cell>
          <cell r="CO16">
            <v>1</v>
          </cell>
          <cell r="CP16">
            <v>1</v>
          </cell>
          <cell r="CQ16">
            <v>1</v>
          </cell>
          <cell r="CR16">
            <v>1</v>
          </cell>
          <cell r="CS16">
            <v>1</v>
          </cell>
          <cell r="CT16">
            <v>1</v>
          </cell>
          <cell r="CU16">
            <v>1</v>
          </cell>
          <cell r="CV16">
            <v>1</v>
          </cell>
          <cell r="CW16">
            <v>1</v>
          </cell>
          <cell r="CX16">
            <v>1</v>
          </cell>
          <cell r="CY16">
            <v>1</v>
          </cell>
          <cell r="CZ16">
            <v>1</v>
          </cell>
          <cell r="DA16">
            <v>1</v>
          </cell>
          <cell r="DB16">
            <v>1</v>
          </cell>
          <cell r="DC16">
            <v>1</v>
          </cell>
          <cell r="DD16">
            <v>1</v>
          </cell>
          <cell r="DE16">
            <v>1</v>
          </cell>
          <cell r="DF16">
            <v>1</v>
          </cell>
          <cell r="DG16">
            <v>1</v>
          </cell>
          <cell r="DH16">
            <v>1</v>
          </cell>
          <cell r="DI16">
            <v>1</v>
          </cell>
          <cell r="DJ16">
            <v>1</v>
          </cell>
          <cell r="DK16">
            <v>1</v>
          </cell>
          <cell r="DL16">
            <v>1</v>
          </cell>
          <cell r="DM16">
            <v>1</v>
          </cell>
          <cell r="DN16">
            <v>1</v>
          </cell>
          <cell r="DO16">
            <v>1</v>
          </cell>
          <cell r="DP16">
            <v>1</v>
          </cell>
          <cell r="DQ16">
            <v>1</v>
          </cell>
          <cell r="DR16">
            <v>1</v>
          </cell>
          <cell r="DS16">
            <v>1</v>
          </cell>
          <cell r="DT16">
            <v>1</v>
          </cell>
          <cell r="DU16">
            <v>1</v>
          </cell>
          <cell r="DV16">
            <v>1</v>
          </cell>
          <cell r="DW16">
            <v>1</v>
          </cell>
          <cell r="DX16">
            <v>1</v>
          </cell>
          <cell r="DY16">
            <v>1</v>
          </cell>
          <cell r="DZ16">
            <v>1</v>
          </cell>
          <cell r="EA16">
            <v>1</v>
          </cell>
          <cell r="EB16">
            <v>1</v>
          </cell>
          <cell r="EC16">
            <v>1</v>
          </cell>
          <cell r="ED16">
            <v>1</v>
          </cell>
          <cell r="EE16">
            <v>1</v>
          </cell>
          <cell r="EF16">
            <v>1</v>
          </cell>
          <cell r="EG16">
            <v>1</v>
          </cell>
          <cell r="EH16">
            <v>1</v>
          </cell>
          <cell r="EI16">
            <v>1</v>
          </cell>
          <cell r="EJ16">
            <v>1</v>
          </cell>
          <cell r="EK16">
            <v>1</v>
          </cell>
        </row>
        <row r="17">
          <cell r="D17" t="str">
            <v>TS Funding</v>
          </cell>
          <cell r="V17">
            <v>1</v>
          </cell>
          <cell r="W17">
            <v>1</v>
          </cell>
          <cell r="X17">
            <v>1</v>
          </cell>
          <cell r="Y17">
            <v>1</v>
          </cell>
          <cell r="Z17">
            <v>1</v>
          </cell>
          <cell r="AA17">
            <v>1</v>
          </cell>
          <cell r="AB17">
            <v>1</v>
          </cell>
          <cell r="AC17">
            <v>1</v>
          </cell>
          <cell r="AD17">
            <v>1</v>
          </cell>
          <cell r="AE17">
            <v>1</v>
          </cell>
          <cell r="AF17">
            <v>1</v>
          </cell>
          <cell r="AG17">
            <v>1</v>
          </cell>
          <cell r="AH17">
            <v>1</v>
          </cell>
          <cell r="AI17">
            <v>1</v>
          </cell>
          <cell r="AJ17">
            <v>1</v>
          </cell>
          <cell r="AK17">
            <v>1</v>
          </cell>
          <cell r="AL17">
            <v>1</v>
          </cell>
          <cell r="AM17">
            <v>1</v>
          </cell>
          <cell r="AN17">
            <v>1</v>
          </cell>
          <cell r="AO17">
            <v>1</v>
          </cell>
          <cell r="AP17">
            <v>1</v>
          </cell>
          <cell r="AQ17">
            <v>1</v>
          </cell>
          <cell r="AR17">
            <v>1</v>
          </cell>
          <cell r="AS17">
            <v>1</v>
          </cell>
          <cell r="AT17">
            <v>1</v>
          </cell>
          <cell r="AU17">
            <v>1</v>
          </cell>
          <cell r="AV17">
            <v>1</v>
          </cell>
          <cell r="AW17">
            <v>1</v>
          </cell>
          <cell r="AX17">
            <v>1</v>
          </cell>
          <cell r="AY17">
            <v>1</v>
          </cell>
          <cell r="AZ17">
            <v>1</v>
          </cell>
          <cell r="BA17">
            <v>1</v>
          </cell>
          <cell r="BB17">
            <v>1</v>
          </cell>
          <cell r="BC17">
            <v>1</v>
          </cell>
          <cell r="BD17">
            <v>1</v>
          </cell>
          <cell r="BE17">
            <v>1</v>
          </cell>
          <cell r="BF17">
            <v>1</v>
          </cell>
          <cell r="BG17">
            <v>1</v>
          </cell>
          <cell r="BH17">
            <v>1</v>
          </cell>
          <cell r="BI17">
            <v>1</v>
          </cell>
          <cell r="BJ17">
            <v>1</v>
          </cell>
          <cell r="BK17">
            <v>1</v>
          </cell>
          <cell r="BL17">
            <v>1</v>
          </cell>
          <cell r="BM17">
            <v>1</v>
          </cell>
          <cell r="BN17">
            <v>1</v>
          </cell>
          <cell r="BO17">
            <v>1</v>
          </cell>
          <cell r="BP17">
            <v>1</v>
          </cell>
          <cell r="BQ17">
            <v>1</v>
          </cell>
          <cell r="BR17">
            <v>1</v>
          </cell>
          <cell r="BS17">
            <v>1</v>
          </cell>
          <cell r="BT17">
            <v>1</v>
          </cell>
          <cell r="BU17">
            <v>1</v>
          </cell>
          <cell r="BV17">
            <v>1</v>
          </cell>
          <cell r="BW17">
            <v>1</v>
          </cell>
          <cell r="BX17">
            <v>1</v>
          </cell>
          <cell r="BY17">
            <v>1</v>
          </cell>
          <cell r="BZ17">
            <v>1</v>
          </cell>
          <cell r="CA17">
            <v>1</v>
          </cell>
          <cell r="CB17">
            <v>1</v>
          </cell>
          <cell r="CC17">
            <v>1</v>
          </cell>
          <cell r="CD17">
            <v>1</v>
          </cell>
          <cell r="CE17">
            <v>1</v>
          </cell>
          <cell r="CF17">
            <v>1</v>
          </cell>
          <cell r="CG17">
            <v>1</v>
          </cell>
          <cell r="CH17">
            <v>1</v>
          </cell>
          <cell r="CI17">
            <v>1</v>
          </cell>
          <cell r="CJ17">
            <v>1</v>
          </cell>
          <cell r="CK17">
            <v>1</v>
          </cell>
          <cell r="CL17">
            <v>1</v>
          </cell>
          <cell r="CM17">
            <v>1</v>
          </cell>
          <cell r="CN17">
            <v>1</v>
          </cell>
          <cell r="CO17">
            <v>1</v>
          </cell>
          <cell r="CP17">
            <v>1</v>
          </cell>
          <cell r="CQ17">
            <v>1</v>
          </cell>
          <cell r="CR17">
            <v>1</v>
          </cell>
          <cell r="CS17">
            <v>1</v>
          </cell>
          <cell r="CT17">
            <v>1</v>
          </cell>
          <cell r="CU17">
            <v>1</v>
          </cell>
          <cell r="CV17">
            <v>1</v>
          </cell>
          <cell r="CW17">
            <v>1</v>
          </cell>
          <cell r="CX17">
            <v>1</v>
          </cell>
          <cell r="CY17">
            <v>1</v>
          </cell>
          <cell r="CZ17">
            <v>1</v>
          </cell>
          <cell r="DA17">
            <v>1</v>
          </cell>
          <cell r="DB17">
            <v>1</v>
          </cell>
          <cell r="DC17">
            <v>1</v>
          </cell>
          <cell r="DD17">
            <v>1</v>
          </cell>
          <cell r="DE17">
            <v>1</v>
          </cell>
          <cell r="DF17">
            <v>1</v>
          </cell>
          <cell r="DG17">
            <v>1</v>
          </cell>
          <cell r="DH17">
            <v>1</v>
          </cell>
          <cell r="DI17">
            <v>1</v>
          </cell>
          <cell r="DJ17">
            <v>1</v>
          </cell>
          <cell r="DK17">
            <v>1</v>
          </cell>
          <cell r="DL17">
            <v>1</v>
          </cell>
          <cell r="DM17">
            <v>1</v>
          </cell>
          <cell r="DN17">
            <v>1</v>
          </cell>
          <cell r="DO17">
            <v>1</v>
          </cell>
          <cell r="DP17">
            <v>1</v>
          </cell>
          <cell r="DQ17">
            <v>1</v>
          </cell>
          <cell r="DR17">
            <v>1</v>
          </cell>
          <cell r="DS17">
            <v>1</v>
          </cell>
          <cell r="DT17">
            <v>1</v>
          </cell>
          <cell r="DU17">
            <v>1</v>
          </cell>
          <cell r="DV17">
            <v>1</v>
          </cell>
          <cell r="DW17">
            <v>1</v>
          </cell>
          <cell r="DX17">
            <v>1</v>
          </cell>
          <cell r="DY17">
            <v>1</v>
          </cell>
          <cell r="DZ17">
            <v>1</v>
          </cell>
          <cell r="EA17">
            <v>1</v>
          </cell>
          <cell r="EB17">
            <v>1</v>
          </cell>
          <cell r="EC17">
            <v>1</v>
          </cell>
          <cell r="ED17">
            <v>1</v>
          </cell>
          <cell r="EE17">
            <v>1</v>
          </cell>
          <cell r="EF17">
            <v>1</v>
          </cell>
          <cell r="EG17">
            <v>1</v>
          </cell>
          <cell r="EH17">
            <v>1</v>
          </cell>
          <cell r="EI17">
            <v>1</v>
          </cell>
          <cell r="EJ17">
            <v>1</v>
          </cell>
          <cell r="EK17">
            <v>1</v>
          </cell>
        </row>
        <row r="18">
          <cell r="D18" t="str">
            <v>Source 10</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row>
        <row r="19">
          <cell r="D19" t="str">
            <v>Source 11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row>
        <row r="20">
          <cell r="D20" t="str">
            <v>Source 12</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row>
        <row r="21">
          <cell r="D21" t="str">
            <v>Source 13</v>
          </cell>
          <cell r="V21">
            <v>1</v>
          </cell>
          <cell r="W21">
            <v>1</v>
          </cell>
          <cell r="X21">
            <v>1</v>
          </cell>
          <cell r="Y21">
            <v>1</v>
          </cell>
          <cell r="Z21">
            <v>1</v>
          </cell>
          <cell r="AA21">
            <v>1</v>
          </cell>
          <cell r="AB21">
            <v>1</v>
          </cell>
          <cell r="AC21">
            <v>1</v>
          </cell>
          <cell r="AD21">
            <v>1</v>
          </cell>
          <cell r="AE21">
            <v>1</v>
          </cell>
          <cell r="AF21">
            <v>1</v>
          </cell>
          <cell r="AG21">
            <v>1</v>
          </cell>
          <cell r="AH21">
            <v>1</v>
          </cell>
          <cell r="AI21">
            <v>1</v>
          </cell>
          <cell r="AJ21">
            <v>1</v>
          </cell>
          <cell r="AK21">
            <v>1</v>
          </cell>
          <cell r="AL21">
            <v>1</v>
          </cell>
          <cell r="AM21">
            <v>1</v>
          </cell>
          <cell r="AN21">
            <v>1</v>
          </cell>
          <cell r="AO21">
            <v>1</v>
          </cell>
          <cell r="AP21">
            <v>1</v>
          </cell>
          <cell r="AQ21">
            <v>1</v>
          </cell>
          <cell r="AR21">
            <v>1</v>
          </cell>
          <cell r="AS21">
            <v>1</v>
          </cell>
          <cell r="AT21">
            <v>1</v>
          </cell>
          <cell r="AU21">
            <v>1</v>
          </cell>
          <cell r="AV21">
            <v>1</v>
          </cell>
          <cell r="AW21">
            <v>1</v>
          </cell>
          <cell r="AX21">
            <v>1</v>
          </cell>
          <cell r="AY21">
            <v>1</v>
          </cell>
          <cell r="AZ21">
            <v>1</v>
          </cell>
          <cell r="BA21">
            <v>1</v>
          </cell>
          <cell r="BB21">
            <v>1</v>
          </cell>
          <cell r="BC21">
            <v>1</v>
          </cell>
          <cell r="BD21">
            <v>1</v>
          </cell>
          <cell r="BE21">
            <v>1</v>
          </cell>
          <cell r="BF21">
            <v>1</v>
          </cell>
          <cell r="BG21">
            <v>1</v>
          </cell>
          <cell r="BH21">
            <v>1</v>
          </cell>
          <cell r="BI21">
            <v>1</v>
          </cell>
          <cell r="BJ21">
            <v>1</v>
          </cell>
          <cell r="BK21">
            <v>1</v>
          </cell>
          <cell r="BL21">
            <v>1</v>
          </cell>
          <cell r="BM21">
            <v>1</v>
          </cell>
          <cell r="BN21">
            <v>1</v>
          </cell>
          <cell r="BO21">
            <v>1</v>
          </cell>
          <cell r="BP21">
            <v>1</v>
          </cell>
          <cell r="BQ21">
            <v>1</v>
          </cell>
          <cell r="BR21">
            <v>1</v>
          </cell>
          <cell r="BS21">
            <v>1</v>
          </cell>
          <cell r="BT21">
            <v>1</v>
          </cell>
          <cell r="BU21">
            <v>1</v>
          </cell>
          <cell r="BV21">
            <v>1</v>
          </cell>
          <cell r="BW21">
            <v>1</v>
          </cell>
          <cell r="BX21">
            <v>1</v>
          </cell>
          <cell r="BY21">
            <v>1</v>
          </cell>
          <cell r="BZ21">
            <v>1</v>
          </cell>
          <cell r="CA21">
            <v>1</v>
          </cell>
          <cell r="CB21">
            <v>1</v>
          </cell>
          <cell r="CC21">
            <v>1</v>
          </cell>
          <cell r="CD21">
            <v>1</v>
          </cell>
          <cell r="CE21">
            <v>1</v>
          </cell>
          <cell r="CF21">
            <v>1</v>
          </cell>
          <cell r="CG21">
            <v>1</v>
          </cell>
          <cell r="CH21">
            <v>1</v>
          </cell>
          <cell r="CI21">
            <v>1</v>
          </cell>
          <cell r="CJ21">
            <v>1</v>
          </cell>
          <cell r="CK21">
            <v>1</v>
          </cell>
          <cell r="CL21">
            <v>1</v>
          </cell>
          <cell r="CM21">
            <v>1</v>
          </cell>
          <cell r="CN21">
            <v>1</v>
          </cell>
          <cell r="CO21">
            <v>1</v>
          </cell>
          <cell r="CP21">
            <v>1</v>
          </cell>
          <cell r="CQ21">
            <v>1</v>
          </cell>
          <cell r="CR21">
            <v>1</v>
          </cell>
          <cell r="CS21">
            <v>1</v>
          </cell>
          <cell r="CT21">
            <v>1</v>
          </cell>
          <cell r="CU21">
            <v>1</v>
          </cell>
          <cell r="CV21">
            <v>1</v>
          </cell>
          <cell r="CW21">
            <v>1</v>
          </cell>
          <cell r="CX21">
            <v>1</v>
          </cell>
          <cell r="CY21">
            <v>1</v>
          </cell>
          <cell r="CZ21">
            <v>1</v>
          </cell>
          <cell r="DA21">
            <v>1</v>
          </cell>
          <cell r="DB21">
            <v>1</v>
          </cell>
          <cell r="DC21">
            <v>1</v>
          </cell>
          <cell r="DD21">
            <v>1</v>
          </cell>
          <cell r="DE21">
            <v>1</v>
          </cell>
          <cell r="DF21">
            <v>1</v>
          </cell>
          <cell r="DG21">
            <v>1</v>
          </cell>
          <cell r="DH21">
            <v>1</v>
          </cell>
          <cell r="DI21">
            <v>1</v>
          </cell>
          <cell r="DJ21">
            <v>1</v>
          </cell>
          <cell r="DK21">
            <v>1</v>
          </cell>
          <cell r="DL21">
            <v>1</v>
          </cell>
          <cell r="DM21">
            <v>1</v>
          </cell>
          <cell r="DN21">
            <v>1</v>
          </cell>
          <cell r="DO21">
            <v>1</v>
          </cell>
          <cell r="DP21">
            <v>1</v>
          </cell>
          <cell r="DQ21">
            <v>1</v>
          </cell>
          <cell r="DR21">
            <v>1</v>
          </cell>
          <cell r="DS21">
            <v>1</v>
          </cell>
          <cell r="DT21">
            <v>1</v>
          </cell>
          <cell r="DU21">
            <v>1</v>
          </cell>
          <cell r="DV21">
            <v>1</v>
          </cell>
          <cell r="DW21">
            <v>1</v>
          </cell>
          <cell r="DX21">
            <v>1</v>
          </cell>
          <cell r="DY21">
            <v>1</v>
          </cell>
          <cell r="DZ21">
            <v>1</v>
          </cell>
          <cell r="EA21">
            <v>1</v>
          </cell>
          <cell r="EB21">
            <v>1</v>
          </cell>
          <cell r="EC21">
            <v>1</v>
          </cell>
          <cell r="ED21">
            <v>1</v>
          </cell>
          <cell r="EE21">
            <v>1</v>
          </cell>
          <cell r="EF21">
            <v>1</v>
          </cell>
          <cell r="EG21">
            <v>1</v>
          </cell>
          <cell r="EH21">
            <v>1</v>
          </cell>
          <cell r="EI21">
            <v>1</v>
          </cell>
          <cell r="EJ21">
            <v>1</v>
          </cell>
          <cell r="EK21">
            <v>1</v>
          </cell>
        </row>
        <row r="22">
          <cell r="D22" t="str">
            <v>Source 14</v>
          </cell>
          <cell r="V22">
            <v>1</v>
          </cell>
          <cell r="W22">
            <v>1</v>
          </cell>
          <cell r="X22">
            <v>1</v>
          </cell>
          <cell r="Y22">
            <v>1</v>
          </cell>
          <cell r="Z22">
            <v>1</v>
          </cell>
          <cell r="AA22">
            <v>1</v>
          </cell>
          <cell r="AB22">
            <v>1</v>
          </cell>
          <cell r="AC22">
            <v>1</v>
          </cell>
          <cell r="AD22">
            <v>1</v>
          </cell>
          <cell r="AE22">
            <v>1</v>
          </cell>
          <cell r="AF22">
            <v>1</v>
          </cell>
          <cell r="AG22">
            <v>1</v>
          </cell>
          <cell r="AH22">
            <v>1</v>
          </cell>
          <cell r="AI22">
            <v>1</v>
          </cell>
          <cell r="AJ22">
            <v>1</v>
          </cell>
          <cell r="AK22">
            <v>1</v>
          </cell>
          <cell r="AL22">
            <v>1</v>
          </cell>
          <cell r="AM22">
            <v>1</v>
          </cell>
          <cell r="AN22">
            <v>1</v>
          </cell>
          <cell r="AO22">
            <v>1</v>
          </cell>
          <cell r="AP22">
            <v>1</v>
          </cell>
          <cell r="AQ22">
            <v>1</v>
          </cell>
          <cell r="AR22">
            <v>1</v>
          </cell>
          <cell r="AS22">
            <v>1</v>
          </cell>
          <cell r="AT22">
            <v>1</v>
          </cell>
          <cell r="AU22">
            <v>1</v>
          </cell>
          <cell r="AV22">
            <v>1</v>
          </cell>
          <cell r="AW22">
            <v>1</v>
          </cell>
          <cell r="AX22">
            <v>1</v>
          </cell>
          <cell r="AY22">
            <v>1</v>
          </cell>
          <cell r="AZ22">
            <v>1</v>
          </cell>
          <cell r="BA22">
            <v>1</v>
          </cell>
          <cell r="BB22">
            <v>1</v>
          </cell>
          <cell r="BC22">
            <v>1</v>
          </cell>
          <cell r="BD22">
            <v>1</v>
          </cell>
          <cell r="BE22">
            <v>1</v>
          </cell>
          <cell r="BF22">
            <v>1</v>
          </cell>
          <cell r="BG22">
            <v>1</v>
          </cell>
          <cell r="BH22">
            <v>1</v>
          </cell>
          <cell r="BI22">
            <v>1</v>
          </cell>
          <cell r="BJ22">
            <v>1</v>
          </cell>
          <cell r="BK22">
            <v>1</v>
          </cell>
          <cell r="BL22">
            <v>1</v>
          </cell>
          <cell r="BM22">
            <v>1</v>
          </cell>
          <cell r="BN22">
            <v>1</v>
          </cell>
          <cell r="BO22">
            <v>1</v>
          </cell>
          <cell r="BP22">
            <v>1</v>
          </cell>
          <cell r="BQ22">
            <v>1</v>
          </cell>
          <cell r="BR22">
            <v>1</v>
          </cell>
          <cell r="BS22">
            <v>1</v>
          </cell>
          <cell r="BT22">
            <v>1</v>
          </cell>
          <cell r="BU22">
            <v>1</v>
          </cell>
          <cell r="BV22">
            <v>1</v>
          </cell>
          <cell r="BW22">
            <v>1</v>
          </cell>
          <cell r="BX22">
            <v>1</v>
          </cell>
          <cell r="BY22">
            <v>1</v>
          </cell>
          <cell r="BZ22">
            <v>1</v>
          </cell>
          <cell r="CA22">
            <v>1</v>
          </cell>
          <cell r="CB22">
            <v>1</v>
          </cell>
          <cell r="CC22">
            <v>1</v>
          </cell>
          <cell r="CD22">
            <v>1</v>
          </cell>
          <cell r="CE22">
            <v>1</v>
          </cell>
          <cell r="CF22">
            <v>1</v>
          </cell>
          <cell r="CG22">
            <v>1</v>
          </cell>
          <cell r="CH22">
            <v>1</v>
          </cell>
          <cell r="CI22">
            <v>1</v>
          </cell>
          <cell r="CJ22">
            <v>1</v>
          </cell>
          <cell r="CK22">
            <v>1</v>
          </cell>
          <cell r="CL22">
            <v>1</v>
          </cell>
          <cell r="CM22">
            <v>1</v>
          </cell>
          <cell r="CN22">
            <v>1</v>
          </cell>
          <cell r="CO22">
            <v>1</v>
          </cell>
          <cell r="CP22">
            <v>1</v>
          </cell>
          <cell r="CQ22">
            <v>1</v>
          </cell>
          <cell r="CR22">
            <v>1</v>
          </cell>
          <cell r="CS22">
            <v>1</v>
          </cell>
          <cell r="CT22">
            <v>1</v>
          </cell>
          <cell r="CU22">
            <v>1</v>
          </cell>
          <cell r="CV22">
            <v>1</v>
          </cell>
          <cell r="CW22">
            <v>1</v>
          </cell>
          <cell r="CX22">
            <v>1</v>
          </cell>
          <cell r="CY22">
            <v>1</v>
          </cell>
          <cell r="CZ22">
            <v>1</v>
          </cell>
          <cell r="DA22">
            <v>1</v>
          </cell>
          <cell r="DB22">
            <v>1</v>
          </cell>
          <cell r="DC22">
            <v>1</v>
          </cell>
          <cell r="DD22">
            <v>1</v>
          </cell>
          <cell r="DE22">
            <v>1</v>
          </cell>
          <cell r="DF22">
            <v>1</v>
          </cell>
          <cell r="DG22">
            <v>1</v>
          </cell>
          <cell r="DH22">
            <v>1</v>
          </cell>
          <cell r="DI22">
            <v>1</v>
          </cell>
          <cell r="DJ22">
            <v>1</v>
          </cell>
          <cell r="DK22">
            <v>1</v>
          </cell>
          <cell r="DL22">
            <v>1</v>
          </cell>
          <cell r="DM22">
            <v>1</v>
          </cell>
          <cell r="DN22">
            <v>1</v>
          </cell>
          <cell r="DO22">
            <v>1</v>
          </cell>
          <cell r="DP22">
            <v>1</v>
          </cell>
          <cell r="DQ22">
            <v>1</v>
          </cell>
          <cell r="DR22">
            <v>1</v>
          </cell>
          <cell r="DS22">
            <v>1</v>
          </cell>
          <cell r="DT22">
            <v>1</v>
          </cell>
          <cell r="DU22">
            <v>1</v>
          </cell>
          <cell r="DV22">
            <v>1</v>
          </cell>
          <cell r="DW22">
            <v>1</v>
          </cell>
          <cell r="DX22">
            <v>1</v>
          </cell>
          <cell r="DY22">
            <v>1</v>
          </cell>
          <cell r="DZ22">
            <v>1</v>
          </cell>
          <cell r="EA22">
            <v>1</v>
          </cell>
          <cell r="EB22">
            <v>1</v>
          </cell>
          <cell r="EC22">
            <v>1</v>
          </cell>
          <cell r="ED22">
            <v>1</v>
          </cell>
          <cell r="EE22">
            <v>1</v>
          </cell>
          <cell r="EF22">
            <v>1</v>
          </cell>
          <cell r="EG22">
            <v>1</v>
          </cell>
          <cell r="EH22">
            <v>1</v>
          </cell>
          <cell r="EI22">
            <v>1</v>
          </cell>
          <cell r="EJ22">
            <v>1</v>
          </cell>
          <cell r="EK22">
            <v>1</v>
          </cell>
        </row>
        <row r="23">
          <cell r="D23" t="str">
            <v>Source 15</v>
          </cell>
          <cell r="V23">
            <v>1</v>
          </cell>
          <cell r="W23">
            <v>1</v>
          </cell>
          <cell r="X23">
            <v>1</v>
          </cell>
          <cell r="Y23">
            <v>1</v>
          </cell>
          <cell r="Z23">
            <v>1</v>
          </cell>
          <cell r="AA23">
            <v>1</v>
          </cell>
          <cell r="AB23">
            <v>1</v>
          </cell>
          <cell r="AC23">
            <v>1</v>
          </cell>
          <cell r="AD23">
            <v>1</v>
          </cell>
          <cell r="AE23">
            <v>1</v>
          </cell>
          <cell r="AF23">
            <v>1</v>
          </cell>
          <cell r="AG23">
            <v>1</v>
          </cell>
          <cell r="AH23">
            <v>1</v>
          </cell>
          <cell r="AI23">
            <v>1</v>
          </cell>
          <cell r="AJ23">
            <v>1</v>
          </cell>
          <cell r="AK23">
            <v>1</v>
          </cell>
          <cell r="AL23">
            <v>1</v>
          </cell>
          <cell r="AM23">
            <v>1</v>
          </cell>
          <cell r="AN23">
            <v>1</v>
          </cell>
          <cell r="AO23">
            <v>1</v>
          </cell>
          <cell r="AP23">
            <v>1</v>
          </cell>
          <cell r="AQ23">
            <v>1</v>
          </cell>
          <cell r="AR23">
            <v>1</v>
          </cell>
          <cell r="AS23">
            <v>1</v>
          </cell>
          <cell r="AT23">
            <v>1</v>
          </cell>
          <cell r="AU23">
            <v>1</v>
          </cell>
          <cell r="AV23">
            <v>1</v>
          </cell>
          <cell r="AW23">
            <v>1</v>
          </cell>
          <cell r="AX23">
            <v>1</v>
          </cell>
          <cell r="AY23">
            <v>1</v>
          </cell>
          <cell r="AZ23">
            <v>1</v>
          </cell>
          <cell r="BA23">
            <v>1</v>
          </cell>
          <cell r="BB23">
            <v>1</v>
          </cell>
          <cell r="BC23">
            <v>1</v>
          </cell>
          <cell r="BD23">
            <v>1</v>
          </cell>
          <cell r="BE23">
            <v>1</v>
          </cell>
          <cell r="BF23">
            <v>1</v>
          </cell>
          <cell r="BG23">
            <v>1</v>
          </cell>
          <cell r="BH23">
            <v>1</v>
          </cell>
          <cell r="BI23">
            <v>1</v>
          </cell>
          <cell r="BJ23">
            <v>1</v>
          </cell>
          <cell r="BK23">
            <v>1</v>
          </cell>
          <cell r="BL23">
            <v>1</v>
          </cell>
          <cell r="BM23">
            <v>1</v>
          </cell>
          <cell r="BN23">
            <v>1</v>
          </cell>
          <cell r="BO23">
            <v>1</v>
          </cell>
          <cell r="BP23">
            <v>1</v>
          </cell>
          <cell r="BQ23">
            <v>1</v>
          </cell>
          <cell r="BR23">
            <v>1</v>
          </cell>
          <cell r="BS23">
            <v>1</v>
          </cell>
          <cell r="BT23">
            <v>1</v>
          </cell>
          <cell r="BU23">
            <v>1</v>
          </cell>
          <cell r="BV23">
            <v>1</v>
          </cell>
          <cell r="BW23">
            <v>1</v>
          </cell>
          <cell r="BX23">
            <v>1</v>
          </cell>
          <cell r="BY23">
            <v>1</v>
          </cell>
          <cell r="BZ23">
            <v>1</v>
          </cell>
          <cell r="CA23">
            <v>1</v>
          </cell>
          <cell r="CB23">
            <v>1</v>
          </cell>
          <cell r="CC23">
            <v>1</v>
          </cell>
          <cell r="CD23">
            <v>1</v>
          </cell>
          <cell r="CE23">
            <v>1</v>
          </cell>
          <cell r="CF23">
            <v>1</v>
          </cell>
          <cell r="CG23">
            <v>1</v>
          </cell>
          <cell r="CH23">
            <v>1</v>
          </cell>
          <cell r="CI23">
            <v>1</v>
          </cell>
          <cell r="CJ23">
            <v>1</v>
          </cell>
          <cell r="CK23">
            <v>1</v>
          </cell>
          <cell r="CL23">
            <v>1</v>
          </cell>
          <cell r="CM23">
            <v>1</v>
          </cell>
          <cell r="CN23">
            <v>1</v>
          </cell>
          <cell r="CO23">
            <v>1</v>
          </cell>
          <cell r="CP23">
            <v>1</v>
          </cell>
          <cell r="CQ23">
            <v>1</v>
          </cell>
          <cell r="CR23">
            <v>1</v>
          </cell>
          <cell r="CS23">
            <v>1</v>
          </cell>
          <cell r="CT23">
            <v>1</v>
          </cell>
          <cell r="CU23">
            <v>1</v>
          </cell>
          <cell r="CV23">
            <v>1</v>
          </cell>
          <cell r="CW23">
            <v>1</v>
          </cell>
          <cell r="CX23">
            <v>1</v>
          </cell>
          <cell r="CY23">
            <v>1</v>
          </cell>
          <cell r="CZ23">
            <v>1</v>
          </cell>
          <cell r="DA23">
            <v>1</v>
          </cell>
          <cell r="DB23">
            <v>1</v>
          </cell>
          <cell r="DC23">
            <v>1</v>
          </cell>
          <cell r="DD23">
            <v>1</v>
          </cell>
          <cell r="DE23">
            <v>1</v>
          </cell>
          <cell r="DF23">
            <v>1</v>
          </cell>
          <cell r="DG23">
            <v>1</v>
          </cell>
          <cell r="DH23">
            <v>1</v>
          </cell>
          <cell r="DI23">
            <v>1</v>
          </cell>
          <cell r="DJ23">
            <v>1</v>
          </cell>
          <cell r="DK23">
            <v>1</v>
          </cell>
          <cell r="DL23">
            <v>1</v>
          </cell>
          <cell r="DM23">
            <v>1</v>
          </cell>
          <cell r="DN23">
            <v>1</v>
          </cell>
          <cell r="DO23">
            <v>1</v>
          </cell>
          <cell r="DP23">
            <v>1</v>
          </cell>
          <cell r="DQ23">
            <v>1</v>
          </cell>
          <cell r="DR23">
            <v>1</v>
          </cell>
          <cell r="DS23">
            <v>1</v>
          </cell>
          <cell r="DT23">
            <v>1</v>
          </cell>
          <cell r="DU23">
            <v>1</v>
          </cell>
          <cell r="DV23">
            <v>1</v>
          </cell>
          <cell r="DW23">
            <v>1</v>
          </cell>
          <cell r="DX23">
            <v>1</v>
          </cell>
          <cell r="DY23">
            <v>1</v>
          </cell>
          <cell r="DZ23">
            <v>1</v>
          </cell>
          <cell r="EA23">
            <v>1</v>
          </cell>
          <cell r="EB23">
            <v>1</v>
          </cell>
          <cell r="EC23">
            <v>1</v>
          </cell>
          <cell r="ED23">
            <v>1</v>
          </cell>
          <cell r="EE23">
            <v>1</v>
          </cell>
          <cell r="EF23">
            <v>1</v>
          </cell>
          <cell r="EG23">
            <v>1</v>
          </cell>
          <cell r="EH23">
            <v>1</v>
          </cell>
          <cell r="EI23">
            <v>1</v>
          </cell>
          <cell r="EJ23">
            <v>1</v>
          </cell>
          <cell r="EK23">
            <v>1</v>
          </cell>
        </row>
        <row r="26">
          <cell r="D26" t="str">
            <v>CG-US</v>
          </cell>
        </row>
        <row r="27">
          <cell r="D27" t="str">
            <v>SUBCONTRACTOR</v>
          </cell>
        </row>
        <row r="28">
          <cell r="D28" t="str">
            <v>BPO-INDIAFA</v>
          </cell>
        </row>
        <row r="29">
          <cell r="D29" t="str">
            <v>FINANCING</v>
          </cell>
        </row>
        <row r="30">
          <cell r="D30" t="str">
            <v>TECHNOLOGY</v>
          </cell>
        </row>
        <row r="31">
          <cell r="D31" t="str">
            <v>US-TE</v>
          </cell>
        </row>
        <row r="32">
          <cell r="D32" t="str">
            <v>INDIA-TE</v>
          </cell>
        </row>
        <row r="33">
          <cell r="D33" t="str">
            <v>FX-HEDGING</v>
          </cell>
        </row>
        <row r="34">
          <cell r="D34" t="str">
            <v>TS Funding</v>
          </cell>
        </row>
        <row r="35">
          <cell r="D35" t="str">
            <v>Source 10</v>
          </cell>
        </row>
        <row r="36">
          <cell r="D36" t="str">
            <v>Source 11</v>
          </cell>
        </row>
        <row r="37">
          <cell r="D37" t="str">
            <v>Source 12</v>
          </cell>
        </row>
        <row r="38">
          <cell r="D38" t="str">
            <v>Source 13</v>
          </cell>
        </row>
        <row r="39">
          <cell r="D39" t="str">
            <v>Source 14</v>
          </cell>
        </row>
        <row r="40">
          <cell r="D40" t="str">
            <v>Source 15</v>
          </cell>
        </row>
        <row r="43">
          <cell r="D43" t="str">
            <v>CG-US</v>
          </cell>
        </row>
        <row r="44">
          <cell r="D44" t="str">
            <v>SUBCONTRACTOR</v>
          </cell>
        </row>
        <row r="45">
          <cell r="D45" t="str">
            <v>BPO-INDIAFA</v>
          </cell>
        </row>
        <row r="46">
          <cell r="D46" t="str">
            <v>FINANCING</v>
          </cell>
        </row>
        <row r="47">
          <cell r="D47" t="str">
            <v>TECHNOLOGY</v>
          </cell>
        </row>
        <row r="48">
          <cell r="D48" t="str">
            <v>US-TE</v>
          </cell>
        </row>
        <row r="49">
          <cell r="D49" t="str">
            <v>INDIA-TE</v>
          </cell>
        </row>
        <row r="50">
          <cell r="D50" t="str">
            <v>FX-HEDGING</v>
          </cell>
        </row>
        <row r="51">
          <cell r="D51" t="str">
            <v>TS Funding</v>
          </cell>
        </row>
        <row r="52">
          <cell r="D52" t="str">
            <v>Source 10</v>
          </cell>
        </row>
        <row r="53">
          <cell r="D53" t="str">
            <v>Source 11</v>
          </cell>
        </row>
        <row r="54">
          <cell r="D54" t="str">
            <v>Source 12</v>
          </cell>
        </row>
        <row r="55">
          <cell r="D55" t="str">
            <v>Source 13</v>
          </cell>
        </row>
        <row r="56">
          <cell r="D56" t="str">
            <v>Source 14</v>
          </cell>
        </row>
        <row r="57">
          <cell r="D57" t="str">
            <v>Source 15</v>
          </cell>
        </row>
        <row r="60">
          <cell r="D60" t="str">
            <v>CG-US</v>
          </cell>
        </row>
        <row r="61">
          <cell r="D61" t="str">
            <v>SUBCONTRACTOR</v>
          </cell>
        </row>
        <row r="62">
          <cell r="D62" t="str">
            <v>BPO-INDIAFA</v>
          </cell>
        </row>
        <row r="63">
          <cell r="D63" t="str">
            <v>FINANCING</v>
          </cell>
        </row>
        <row r="64">
          <cell r="D64" t="str">
            <v>TECHNOLOGY</v>
          </cell>
        </row>
        <row r="65">
          <cell r="D65" t="str">
            <v>US-TE</v>
          </cell>
        </row>
        <row r="66">
          <cell r="D66" t="str">
            <v>INDIA-TE</v>
          </cell>
        </row>
        <row r="67">
          <cell r="D67" t="str">
            <v>FX-HEDGING</v>
          </cell>
        </row>
        <row r="68">
          <cell r="D68" t="str">
            <v>TS Funding</v>
          </cell>
        </row>
        <row r="69">
          <cell r="D69" t="str">
            <v>Source 10</v>
          </cell>
        </row>
        <row r="70">
          <cell r="D70" t="str">
            <v>Source 11</v>
          </cell>
        </row>
        <row r="71">
          <cell r="D71" t="str">
            <v>Source 12</v>
          </cell>
        </row>
        <row r="72">
          <cell r="D72" t="str">
            <v>Source 13</v>
          </cell>
        </row>
        <row r="73">
          <cell r="D73" t="str">
            <v>Source 14</v>
          </cell>
        </row>
        <row r="74">
          <cell r="D74" t="str">
            <v>Source 15</v>
          </cell>
        </row>
        <row r="77">
          <cell r="D77" t="str">
            <v>CG-US</v>
          </cell>
        </row>
        <row r="78">
          <cell r="D78" t="str">
            <v>SUBCONTRACTOR</v>
          </cell>
        </row>
        <row r="79">
          <cell r="D79" t="str">
            <v>BPO-INDIAFA</v>
          </cell>
        </row>
        <row r="80">
          <cell r="D80" t="str">
            <v>FINANCING</v>
          </cell>
        </row>
        <row r="81">
          <cell r="D81" t="str">
            <v>TECHNOLOGY</v>
          </cell>
        </row>
        <row r="82">
          <cell r="D82" t="str">
            <v>US-TE</v>
          </cell>
        </row>
        <row r="83">
          <cell r="D83" t="str">
            <v>INDIA-TE</v>
          </cell>
        </row>
        <row r="84">
          <cell r="D84" t="str">
            <v>FX-HEDGING</v>
          </cell>
        </row>
        <row r="85">
          <cell r="D85" t="str">
            <v>TS Funding</v>
          </cell>
        </row>
        <row r="86">
          <cell r="D86" t="str">
            <v>Source 10</v>
          </cell>
        </row>
        <row r="87">
          <cell r="D87" t="str">
            <v>Source 11</v>
          </cell>
        </row>
        <row r="88">
          <cell r="D88" t="str">
            <v>Source 12</v>
          </cell>
        </row>
        <row r="89">
          <cell r="D89" t="str">
            <v>Source 13</v>
          </cell>
        </row>
        <row r="90">
          <cell r="D90" t="str">
            <v>Source 14</v>
          </cell>
        </row>
        <row r="91">
          <cell r="D91" t="str">
            <v>Source 15</v>
          </cell>
        </row>
        <row r="94">
          <cell r="D94" t="str">
            <v>CG-US</v>
          </cell>
        </row>
        <row r="95">
          <cell r="D95" t="str">
            <v>SUBCONTRACTOR</v>
          </cell>
        </row>
        <row r="96">
          <cell r="D96" t="str">
            <v>BPO-INDIAFA</v>
          </cell>
        </row>
        <row r="97">
          <cell r="D97" t="str">
            <v>FINANCING</v>
          </cell>
        </row>
        <row r="98">
          <cell r="D98" t="str">
            <v>TECHNOLOGY</v>
          </cell>
        </row>
        <row r="99">
          <cell r="D99" t="str">
            <v>US-TE</v>
          </cell>
        </row>
        <row r="100">
          <cell r="D100" t="str">
            <v>INDIA-TE</v>
          </cell>
        </row>
        <row r="101">
          <cell r="D101" t="str">
            <v>FX-HEDGING</v>
          </cell>
        </row>
        <row r="102">
          <cell r="D102" t="str">
            <v>TS Funding</v>
          </cell>
        </row>
        <row r="103">
          <cell r="D103" t="str">
            <v>Source 10</v>
          </cell>
        </row>
        <row r="104">
          <cell r="D104" t="str">
            <v>Source 11</v>
          </cell>
        </row>
        <row r="105">
          <cell r="D105" t="str">
            <v>Source 12</v>
          </cell>
        </row>
        <row r="106">
          <cell r="D106" t="str">
            <v>Source 13</v>
          </cell>
        </row>
        <row r="107">
          <cell r="D107" t="str">
            <v>Source 14</v>
          </cell>
        </row>
        <row r="108">
          <cell r="D108" t="str">
            <v>Source 15</v>
          </cell>
        </row>
        <row r="111">
          <cell r="D111" t="str">
            <v>CG-US</v>
          </cell>
        </row>
        <row r="112">
          <cell r="D112" t="str">
            <v>SUBCONTRACTOR</v>
          </cell>
        </row>
        <row r="113">
          <cell r="D113" t="str">
            <v>BPO-INDIAFA</v>
          </cell>
        </row>
        <row r="114">
          <cell r="D114" t="str">
            <v>FINANCING</v>
          </cell>
        </row>
        <row r="115">
          <cell r="D115" t="str">
            <v>TECHNOLOGY</v>
          </cell>
        </row>
        <row r="116">
          <cell r="D116" t="str">
            <v>US-TE</v>
          </cell>
        </row>
        <row r="117">
          <cell r="D117" t="str">
            <v>INDIA-TE</v>
          </cell>
        </row>
        <row r="118">
          <cell r="D118" t="str">
            <v>FX-HEDGING</v>
          </cell>
        </row>
        <row r="119">
          <cell r="D119" t="str">
            <v>TS Funding</v>
          </cell>
        </row>
        <row r="120">
          <cell r="D120" t="str">
            <v>Source 10</v>
          </cell>
        </row>
        <row r="121">
          <cell r="D121" t="str">
            <v>Source 11</v>
          </cell>
        </row>
        <row r="122">
          <cell r="D122" t="str">
            <v>Source 12</v>
          </cell>
        </row>
        <row r="123">
          <cell r="D123" t="str">
            <v>Source 13</v>
          </cell>
        </row>
        <row r="124">
          <cell r="D124" t="str">
            <v>Source 14</v>
          </cell>
        </row>
        <row r="125">
          <cell r="D125" t="str">
            <v>Source 15</v>
          </cell>
        </row>
        <row r="128">
          <cell r="D128" t="str">
            <v>CG-US</v>
          </cell>
        </row>
        <row r="129">
          <cell r="D129" t="str">
            <v>SUBCONTRACTOR</v>
          </cell>
        </row>
        <row r="130">
          <cell r="D130" t="str">
            <v>BPO-INDIAFA</v>
          </cell>
        </row>
        <row r="131">
          <cell r="D131" t="str">
            <v>FINANCING</v>
          </cell>
        </row>
        <row r="132">
          <cell r="D132" t="str">
            <v>TECHNOLOGY</v>
          </cell>
        </row>
        <row r="133">
          <cell r="D133" t="str">
            <v>US-TE</v>
          </cell>
        </row>
        <row r="134">
          <cell r="D134" t="str">
            <v>INDIA-TE</v>
          </cell>
        </row>
        <row r="135">
          <cell r="D135" t="str">
            <v>FX-HEDGING</v>
          </cell>
        </row>
        <row r="136">
          <cell r="D136" t="str">
            <v>TS Funding</v>
          </cell>
        </row>
        <row r="137">
          <cell r="D137" t="str">
            <v>Source 10</v>
          </cell>
        </row>
        <row r="138">
          <cell r="D138" t="str">
            <v>Source 11</v>
          </cell>
        </row>
        <row r="139">
          <cell r="D139" t="str">
            <v>Source 12</v>
          </cell>
        </row>
        <row r="140">
          <cell r="D140" t="str">
            <v>Source 13</v>
          </cell>
        </row>
        <row r="141">
          <cell r="D141" t="str">
            <v>Source 14</v>
          </cell>
        </row>
        <row r="142">
          <cell r="D142" t="str">
            <v>Source 15</v>
          </cell>
        </row>
        <row r="145">
          <cell r="D145" t="str">
            <v>CG-US</v>
          </cell>
        </row>
        <row r="146">
          <cell r="D146" t="str">
            <v>SUBCONTRACTOR</v>
          </cell>
        </row>
        <row r="147">
          <cell r="D147" t="str">
            <v>BPO-INDIAFA</v>
          </cell>
        </row>
        <row r="148">
          <cell r="D148" t="str">
            <v>FINANCING</v>
          </cell>
        </row>
        <row r="149">
          <cell r="D149" t="str">
            <v>TECHNOLOGY</v>
          </cell>
        </row>
        <row r="150">
          <cell r="D150" t="str">
            <v>US-TE</v>
          </cell>
        </row>
        <row r="151">
          <cell r="D151" t="str">
            <v>INDIA-TE</v>
          </cell>
        </row>
        <row r="152">
          <cell r="D152" t="str">
            <v>FX-HEDGING</v>
          </cell>
        </row>
        <row r="153">
          <cell r="D153" t="str">
            <v>TS Funding</v>
          </cell>
        </row>
        <row r="154">
          <cell r="D154" t="str">
            <v>Source 10</v>
          </cell>
        </row>
        <row r="155">
          <cell r="D155" t="str">
            <v>Source 11</v>
          </cell>
        </row>
        <row r="156">
          <cell r="D156" t="str">
            <v>Source 12</v>
          </cell>
        </row>
        <row r="157">
          <cell r="D157" t="str">
            <v>Source 13</v>
          </cell>
        </row>
        <row r="158">
          <cell r="D158" t="str">
            <v>Source 14</v>
          </cell>
        </row>
        <row r="159">
          <cell r="D159" t="str">
            <v>Source 15</v>
          </cell>
        </row>
        <row r="162">
          <cell r="D162" t="str">
            <v>CG-US</v>
          </cell>
        </row>
        <row r="163">
          <cell r="D163" t="str">
            <v>SUBCONTRACTOR</v>
          </cell>
        </row>
        <row r="164">
          <cell r="D164" t="str">
            <v>BPO-INDIAFA</v>
          </cell>
        </row>
        <row r="165">
          <cell r="D165" t="str">
            <v>FINANCING</v>
          </cell>
        </row>
        <row r="166">
          <cell r="D166" t="str">
            <v>TECHNOLOGY</v>
          </cell>
        </row>
        <row r="167">
          <cell r="D167" t="str">
            <v>US-TE</v>
          </cell>
        </row>
        <row r="168">
          <cell r="D168" t="str">
            <v>INDIA-TE</v>
          </cell>
        </row>
        <row r="169">
          <cell r="D169" t="str">
            <v>FX-HEDGING</v>
          </cell>
        </row>
        <row r="170">
          <cell r="D170" t="str">
            <v>TS Funding</v>
          </cell>
        </row>
        <row r="171">
          <cell r="D171" t="str">
            <v>Source 10</v>
          </cell>
        </row>
        <row r="172">
          <cell r="D172" t="str">
            <v>Source 11</v>
          </cell>
        </row>
        <row r="173">
          <cell r="D173" t="str">
            <v>Source 12</v>
          </cell>
        </row>
        <row r="174">
          <cell r="D174" t="str">
            <v>Source 13</v>
          </cell>
        </row>
        <row r="175">
          <cell r="D175" t="str">
            <v>Source 14</v>
          </cell>
        </row>
        <row r="176">
          <cell r="D176" t="str">
            <v>Source 15</v>
          </cell>
        </row>
        <row r="179">
          <cell r="D179" t="str">
            <v>CG-US</v>
          </cell>
        </row>
        <row r="180">
          <cell r="D180" t="str">
            <v>SUBCONTRACTOR</v>
          </cell>
        </row>
        <row r="181">
          <cell r="D181" t="str">
            <v>BPO-INDIAFA</v>
          </cell>
        </row>
        <row r="182">
          <cell r="D182" t="str">
            <v>FINANCING</v>
          </cell>
        </row>
        <row r="183">
          <cell r="D183" t="str">
            <v>TECHNOLOGY</v>
          </cell>
        </row>
        <row r="184">
          <cell r="D184" t="str">
            <v>US-TE</v>
          </cell>
        </row>
        <row r="185">
          <cell r="D185" t="str">
            <v>INDIA-TE</v>
          </cell>
        </row>
        <row r="186">
          <cell r="D186" t="str">
            <v>FX-HEDGING</v>
          </cell>
        </row>
        <row r="187">
          <cell r="D187" t="str">
            <v>TS Funding</v>
          </cell>
        </row>
        <row r="188">
          <cell r="D188" t="str">
            <v>Source 10</v>
          </cell>
        </row>
        <row r="189">
          <cell r="D189" t="str">
            <v>Source 11</v>
          </cell>
        </row>
        <row r="190">
          <cell r="D190" t="str">
            <v>Source 12</v>
          </cell>
        </row>
        <row r="191">
          <cell r="D191" t="str">
            <v>Source 13</v>
          </cell>
        </row>
        <row r="192">
          <cell r="D192" t="str">
            <v>Source 14</v>
          </cell>
        </row>
        <row r="193">
          <cell r="D193" t="str">
            <v>Source 15</v>
          </cell>
        </row>
        <row r="196">
          <cell r="D196" t="str">
            <v>CG-US</v>
          </cell>
        </row>
        <row r="197">
          <cell r="D197" t="str">
            <v>SUBCONTRACTOR</v>
          </cell>
        </row>
        <row r="198">
          <cell r="D198" t="str">
            <v>BPO-INDIAFA</v>
          </cell>
        </row>
        <row r="199">
          <cell r="D199" t="str">
            <v>FINANCING</v>
          </cell>
        </row>
        <row r="200">
          <cell r="D200" t="str">
            <v>TECHNOLOGY</v>
          </cell>
        </row>
        <row r="201">
          <cell r="D201" t="str">
            <v>US-TE</v>
          </cell>
        </row>
        <row r="202">
          <cell r="D202" t="str">
            <v>INDIA-TE</v>
          </cell>
        </row>
        <row r="203">
          <cell r="D203" t="str">
            <v>FX-HEDGING</v>
          </cell>
        </row>
        <row r="204">
          <cell r="D204" t="str">
            <v>TS Funding</v>
          </cell>
        </row>
        <row r="205">
          <cell r="D205" t="str">
            <v>Source 10</v>
          </cell>
        </row>
        <row r="206">
          <cell r="D206" t="str">
            <v>Source 11</v>
          </cell>
        </row>
        <row r="207">
          <cell r="D207" t="str">
            <v>Source 12</v>
          </cell>
        </row>
        <row r="208">
          <cell r="D208" t="str">
            <v>Source 13</v>
          </cell>
        </row>
        <row r="209">
          <cell r="D209" t="str">
            <v>Source 14</v>
          </cell>
        </row>
        <row r="210">
          <cell r="D210" t="str">
            <v>Source 15</v>
          </cell>
        </row>
        <row r="213">
          <cell r="D213" t="str">
            <v>CG-US</v>
          </cell>
        </row>
        <row r="214">
          <cell r="D214" t="str">
            <v>SUBCONTRACTOR</v>
          </cell>
        </row>
        <row r="215">
          <cell r="D215" t="str">
            <v>BPO-INDIAFA</v>
          </cell>
        </row>
        <row r="216">
          <cell r="D216" t="str">
            <v>FINANCING</v>
          </cell>
        </row>
        <row r="217">
          <cell r="D217" t="str">
            <v>TECHNOLOGY</v>
          </cell>
        </row>
        <row r="218">
          <cell r="D218" t="str">
            <v>US-TE</v>
          </cell>
        </row>
        <row r="219">
          <cell r="D219" t="str">
            <v>INDIA-TE</v>
          </cell>
        </row>
        <row r="220">
          <cell r="D220" t="str">
            <v>FX-HEDGING</v>
          </cell>
        </row>
        <row r="221">
          <cell r="D221" t="str">
            <v>TS Funding</v>
          </cell>
        </row>
        <row r="222">
          <cell r="D222" t="str">
            <v>Source 10</v>
          </cell>
        </row>
        <row r="223">
          <cell r="D223" t="str">
            <v>Source 11</v>
          </cell>
        </row>
        <row r="224">
          <cell r="D224" t="str">
            <v>Source 12</v>
          </cell>
        </row>
        <row r="225">
          <cell r="D225" t="str">
            <v>Source 13</v>
          </cell>
        </row>
        <row r="226">
          <cell r="D226" t="str">
            <v>Source 14</v>
          </cell>
        </row>
        <row r="227">
          <cell r="D227" t="str">
            <v>Source 15</v>
          </cell>
        </row>
        <row r="230">
          <cell r="D230" t="str">
            <v>CG-US</v>
          </cell>
        </row>
        <row r="231">
          <cell r="D231" t="str">
            <v>SUBCONTRACTOR</v>
          </cell>
        </row>
        <row r="232">
          <cell r="D232" t="str">
            <v>BPO-INDIAFA</v>
          </cell>
        </row>
        <row r="233">
          <cell r="D233" t="str">
            <v>FINANCING</v>
          </cell>
        </row>
        <row r="234">
          <cell r="D234" t="str">
            <v>TECHNOLOGY</v>
          </cell>
        </row>
        <row r="235">
          <cell r="D235" t="str">
            <v>US-TE</v>
          </cell>
        </row>
        <row r="236">
          <cell r="D236" t="str">
            <v>INDIA-TE</v>
          </cell>
        </row>
        <row r="237">
          <cell r="D237" t="str">
            <v>FX-HEDGING</v>
          </cell>
        </row>
        <row r="238">
          <cell r="D238" t="str">
            <v>TS Funding</v>
          </cell>
        </row>
        <row r="239">
          <cell r="D239" t="str">
            <v>Source 10</v>
          </cell>
        </row>
        <row r="240">
          <cell r="D240" t="str">
            <v>Source 11</v>
          </cell>
        </row>
        <row r="241">
          <cell r="D241" t="str">
            <v>Source 12</v>
          </cell>
        </row>
        <row r="242">
          <cell r="D242" t="str">
            <v>Source 13</v>
          </cell>
        </row>
        <row r="243">
          <cell r="D243" t="str">
            <v>Source 14</v>
          </cell>
        </row>
        <row r="244">
          <cell r="D244" t="str">
            <v>Source 15</v>
          </cell>
        </row>
        <row r="247">
          <cell r="D247" t="str">
            <v>CG-US</v>
          </cell>
        </row>
        <row r="248">
          <cell r="D248" t="str">
            <v>SUBCONTRACTOR</v>
          </cell>
        </row>
        <row r="249">
          <cell r="D249" t="str">
            <v>BPO-INDIAFA</v>
          </cell>
        </row>
        <row r="250">
          <cell r="D250" t="str">
            <v>FINANCING</v>
          </cell>
        </row>
        <row r="251">
          <cell r="D251" t="str">
            <v>TECHNOLOGY</v>
          </cell>
        </row>
        <row r="252">
          <cell r="D252" t="str">
            <v>US-TE</v>
          </cell>
        </row>
        <row r="253">
          <cell r="D253" t="str">
            <v>INDIA-TE</v>
          </cell>
        </row>
        <row r="254">
          <cell r="D254" t="str">
            <v>FX-HEDGING</v>
          </cell>
        </row>
        <row r="255">
          <cell r="D255" t="str">
            <v>TS Funding</v>
          </cell>
        </row>
        <row r="256">
          <cell r="D256" t="str">
            <v>Source 10</v>
          </cell>
        </row>
        <row r="257">
          <cell r="D257" t="str">
            <v>Source 11</v>
          </cell>
        </row>
        <row r="258">
          <cell r="D258" t="str">
            <v>Source 12</v>
          </cell>
        </row>
        <row r="259">
          <cell r="D259" t="str">
            <v>Source 13</v>
          </cell>
        </row>
        <row r="260">
          <cell r="D260" t="str">
            <v>Source 14</v>
          </cell>
        </row>
        <row r="261">
          <cell r="D261" t="str">
            <v>Source 15</v>
          </cell>
        </row>
      </sheetData>
      <sheetData sheetId="12"/>
      <sheetData sheetId="13"/>
      <sheetData sheetId="14"/>
      <sheetData sheetId="15"/>
      <sheetData sheetId="16"/>
      <sheetData sheetId="17"/>
      <sheetData sheetId="18"/>
      <sheetData sheetId="19"/>
      <sheetData sheetId="20">
        <row r="33">
          <cell r="E33">
            <v>4.2199098679929346E-2</v>
          </cell>
        </row>
      </sheetData>
      <sheetData sheetId="21"/>
      <sheetData sheetId="22"/>
      <sheetData sheetId="23"/>
      <sheetData sheetId="24"/>
      <sheetData sheetId="25"/>
      <sheetData sheetId="26">
        <row r="7">
          <cell r="E7" t="str">
            <v>Cott</v>
          </cell>
        </row>
      </sheetData>
      <sheetData sheetId="27">
        <row r="7">
          <cell r="E7" t="str">
            <v>Cott</v>
          </cell>
          <cell r="H7" t="str">
            <v>Contract-Year</v>
          </cell>
        </row>
        <row r="8">
          <cell r="E8" t="str">
            <v>BPO</v>
          </cell>
          <cell r="J8">
            <v>40543</v>
          </cell>
        </row>
        <row r="9">
          <cell r="J9">
            <v>42735</v>
          </cell>
        </row>
        <row r="10">
          <cell r="E10">
            <v>7</v>
          </cell>
        </row>
        <row r="11">
          <cell r="E11">
            <v>40179</v>
          </cell>
        </row>
        <row r="15">
          <cell r="E15" t="str">
            <v>USD</v>
          </cell>
        </row>
        <row r="34">
          <cell r="E34" t="str">
            <v>CROSSFUNCTIONAL</v>
          </cell>
          <cell r="H34" t="str">
            <v>CG-US</v>
          </cell>
        </row>
        <row r="35">
          <cell r="E35" t="str">
            <v>OTC-OTC</v>
          </cell>
          <cell r="H35" t="str">
            <v>SUBCONTRACTOR</v>
          </cell>
        </row>
        <row r="36">
          <cell r="E36" t="str">
            <v>P2P-AP</v>
          </cell>
          <cell r="H36" t="str">
            <v>BPO-INDIAFA</v>
          </cell>
        </row>
        <row r="37">
          <cell r="E37" t="str">
            <v>RTR-GL</v>
          </cell>
          <cell r="H37" t="str">
            <v>FINANCING</v>
          </cell>
        </row>
        <row r="38">
          <cell r="E38" t="str">
            <v>PROGRAMMGMT</v>
          </cell>
          <cell r="H38" t="str">
            <v>TECHNOLOGY</v>
          </cell>
        </row>
        <row r="39">
          <cell r="E39" t="str">
            <v>PROCUREMENT</v>
          </cell>
          <cell r="H39" t="str">
            <v>US-TE</v>
          </cell>
        </row>
        <row r="40">
          <cell r="E40" t="str">
            <v>FINANCING</v>
          </cell>
          <cell r="H40" t="str">
            <v>INDIA-TE</v>
          </cell>
        </row>
        <row r="41">
          <cell r="E41" t="str">
            <v>TRANSITION-IT</v>
          </cell>
          <cell r="H41" t="str">
            <v>FX-HEDGING</v>
          </cell>
        </row>
        <row r="42">
          <cell r="E42" t="str">
            <v>RUN-IT</v>
          </cell>
          <cell r="H42" t="str">
            <v>TS Funding</v>
          </cell>
        </row>
        <row r="43">
          <cell r="E43" t="str">
            <v>SUPPLYCHAIN</v>
          </cell>
          <cell r="H43" t="str">
            <v>Source 10</v>
          </cell>
        </row>
        <row r="44">
          <cell r="E44" t="str">
            <v>FX-HEDGING</v>
          </cell>
          <cell r="H44" t="str">
            <v>Source 11</v>
          </cell>
        </row>
        <row r="45">
          <cell r="E45" t="str">
            <v>INDIA-COLA-FEE</v>
          </cell>
          <cell r="H45" t="str">
            <v>Source 12</v>
          </cell>
        </row>
        <row r="46">
          <cell r="E46" t="str">
            <v>US-COLA-FEE</v>
          </cell>
          <cell r="H46" t="str">
            <v>Source 13</v>
          </cell>
        </row>
        <row r="47">
          <cell r="E47" t="str">
            <v>MSA Price</v>
          </cell>
          <cell r="H47" t="str">
            <v>Source 14</v>
          </cell>
        </row>
        <row r="48">
          <cell r="E48" t="str">
            <v>Tower 15</v>
          </cell>
          <cell r="H48" t="str">
            <v>Source 15</v>
          </cell>
        </row>
        <row r="51">
          <cell r="E51" t="str">
            <v>FINANCING</v>
          </cell>
        </row>
        <row r="52">
          <cell r="E52" t="str">
            <v>TRANSITION</v>
          </cell>
        </row>
        <row r="53">
          <cell r="E53" t="str">
            <v>RUN</v>
          </cell>
        </row>
        <row r="54">
          <cell r="E54" t="str">
            <v>FX-HEDGING</v>
          </cell>
        </row>
        <row r="55">
          <cell r="E55" t="str">
            <v>Service Line 5</v>
          </cell>
        </row>
        <row r="56">
          <cell r="E56" t="str">
            <v>Service Line 6</v>
          </cell>
        </row>
        <row r="57">
          <cell r="E57" t="str">
            <v>Service Line 7</v>
          </cell>
        </row>
        <row r="58">
          <cell r="E58" t="str">
            <v>Service Line 8</v>
          </cell>
        </row>
        <row r="59">
          <cell r="E59" t="str">
            <v>Service Line 9</v>
          </cell>
        </row>
        <row r="60">
          <cell r="E60" t="str">
            <v>Service Line 10</v>
          </cell>
        </row>
        <row r="61">
          <cell r="E61" t="str">
            <v>Service Line 11</v>
          </cell>
        </row>
        <row r="62">
          <cell r="E62" t="str">
            <v>Service Line 12</v>
          </cell>
        </row>
        <row r="63">
          <cell r="E63" t="str">
            <v>Service Line 13</v>
          </cell>
        </row>
        <row r="64">
          <cell r="E64" t="str">
            <v>Service Line 14</v>
          </cell>
        </row>
        <row r="65">
          <cell r="E65" t="str">
            <v>Service Line 15</v>
          </cell>
        </row>
        <row r="68">
          <cell r="E68" t="str">
            <v>TRAVEL</v>
          </cell>
          <cell r="F68" t="str">
            <v>DOCUMENTMGMT</v>
          </cell>
        </row>
        <row r="69">
          <cell r="E69" t="str">
            <v>TECHNOLOGY-STAFF</v>
          </cell>
          <cell r="F69" t="str">
            <v>NETWORKANDTELEPHONYENABLEMENT</v>
          </cell>
        </row>
        <row r="70">
          <cell r="E70" t="str">
            <v>TECHNOLOGY-HWSWNETWORK</v>
          </cell>
          <cell r="F70" t="str">
            <v>SECURITYANDCOMPLIANCEENABLEMENT</v>
          </cell>
        </row>
        <row r="71">
          <cell r="F71" t="str">
            <v>TRANSITIONTOOLS</v>
          </cell>
        </row>
        <row r="72">
          <cell r="F72" t="str">
            <v>BPOPENENABLEMENT</v>
          </cell>
        </row>
        <row r="111">
          <cell r="E111">
            <v>40544</v>
          </cell>
        </row>
        <row r="113">
          <cell r="D113" t="str">
            <v>CG-US</v>
          </cell>
        </row>
        <row r="114">
          <cell r="D114" t="str">
            <v>SUBCONTRACTOR</v>
          </cell>
        </row>
        <row r="115">
          <cell r="D115" t="str">
            <v>BPO-INDIAFA</v>
          </cell>
        </row>
        <row r="116">
          <cell r="D116" t="str">
            <v>FINANCING</v>
          </cell>
        </row>
        <row r="117">
          <cell r="D117" t="str">
            <v>TECHNOLOGY</v>
          </cell>
        </row>
        <row r="118">
          <cell r="D118" t="str">
            <v>US-TE</v>
          </cell>
        </row>
        <row r="119">
          <cell r="D119" t="str">
            <v>INDIA-TE</v>
          </cell>
        </row>
        <row r="120">
          <cell r="D120" t="str">
            <v>FX-HEDGING</v>
          </cell>
        </row>
        <row r="121">
          <cell r="D121" t="str">
            <v>TS Funding</v>
          </cell>
        </row>
        <row r="122">
          <cell r="D122" t="str">
            <v>Source 10</v>
          </cell>
        </row>
        <row r="123">
          <cell r="D123" t="str">
            <v>Source 11</v>
          </cell>
        </row>
        <row r="124">
          <cell r="D124" t="str">
            <v>Source 12</v>
          </cell>
        </row>
        <row r="125">
          <cell r="D125" t="str">
            <v>Source 13</v>
          </cell>
        </row>
        <row r="126">
          <cell r="D126" t="str">
            <v>Source 14</v>
          </cell>
        </row>
        <row r="127">
          <cell r="D127" t="str">
            <v>Source 15</v>
          </cell>
        </row>
        <row r="164">
          <cell r="D164" t="str">
            <v>CG-US</v>
          </cell>
          <cell r="E164">
            <v>4.3999999999999997E-2</v>
          </cell>
        </row>
        <row r="165">
          <cell r="D165" t="str">
            <v>SUBCONTRACTOR</v>
          </cell>
          <cell r="E165">
            <v>4.3999999999999997E-2</v>
          </cell>
        </row>
        <row r="166">
          <cell r="D166" t="str">
            <v>BPO-INDIAFA</v>
          </cell>
          <cell r="E166">
            <v>4.3999999999999997E-2</v>
          </cell>
        </row>
        <row r="167">
          <cell r="D167" t="str">
            <v>FINANCING</v>
          </cell>
          <cell r="E167">
            <v>0</v>
          </cell>
        </row>
        <row r="168">
          <cell r="D168" t="str">
            <v>TECHNOLOGY</v>
          </cell>
          <cell r="E168">
            <v>4.3999999999999997E-2</v>
          </cell>
        </row>
        <row r="169">
          <cell r="D169" t="str">
            <v>US-TE</v>
          </cell>
          <cell r="E169">
            <v>4.3999999999999997E-2</v>
          </cell>
        </row>
        <row r="170">
          <cell r="D170" t="str">
            <v>INDIA-TE</v>
          </cell>
          <cell r="E170">
            <v>4.3999999999999997E-2</v>
          </cell>
        </row>
        <row r="171">
          <cell r="D171" t="str">
            <v>FX-HEDGING</v>
          </cell>
          <cell r="E171">
            <v>0</v>
          </cell>
        </row>
        <row r="172">
          <cell r="D172" t="str">
            <v>TS Funding</v>
          </cell>
          <cell r="E172">
            <v>0</v>
          </cell>
        </row>
        <row r="173">
          <cell r="D173" t="str">
            <v>Source 10</v>
          </cell>
          <cell r="E173">
            <v>0</v>
          </cell>
        </row>
        <row r="174">
          <cell r="D174" t="str">
            <v>Source 11</v>
          </cell>
          <cell r="E174">
            <v>0</v>
          </cell>
        </row>
        <row r="175">
          <cell r="D175" t="str">
            <v>Source 12</v>
          </cell>
          <cell r="E175">
            <v>0</v>
          </cell>
        </row>
        <row r="176">
          <cell r="D176" t="str">
            <v>Source 13</v>
          </cell>
          <cell r="E176">
            <v>0</v>
          </cell>
        </row>
        <row r="177">
          <cell r="D177" t="str">
            <v>Source 14</v>
          </cell>
          <cell r="E177">
            <v>0</v>
          </cell>
        </row>
        <row r="178">
          <cell r="D178" t="str">
            <v>Source 15</v>
          </cell>
          <cell r="E178">
            <v>0</v>
          </cell>
        </row>
        <row r="182">
          <cell r="E182">
            <v>1</v>
          </cell>
        </row>
        <row r="183">
          <cell r="E183">
            <v>0</v>
          </cell>
        </row>
        <row r="186">
          <cell r="E186">
            <v>0.12</v>
          </cell>
        </row>
        <row r="188">
          <cell r="E188">
            <v>0</v>
          </cell>
        </row>
        <row r="192">
          <cell r="E192">
            <v>0</v>
          </cell>
        </row>
        <row r="194">
          <cell r="E194">
            <v>30</v>
          </cell>
        </row>
        <row r="195">
          <cell r="E195">
            <v>30</v>
          </cell>
        </row>
        <row r="197">
          <cell r="E197">
            <v>0.12</v>
          </cell>
        </row>
      </sheetData>
      <sheetData sheetId="28">
        <row r="9">
          <cell r="I9">
            <v>0</v>
          </cell>
        </row>
      </sheetData>
      <sheetData sheetId="29">
        <row r="9">
          <cell r="I9">
            <v>0</v>
          </cell>
          <cell r="J9">
            <v>0</v>
          </cell>
          <cell r="K9">
            <v>0</v>
          </cell>
        </row>
        <row r="10">
          <cell r="I10">
            <v>0</v>
          </cell>
          <cell r="J10">
            <v>0</v>
          </cell>
          <cell r="K10">
            <v>0</v>
          </cell>
        </row>
        <row r="11">
          <cell r="I11">
            <v>0</v>
          </cell>
          <cell r="J11">
            <v>0</v>
          </cell>
          <cell r="K11">
            <v>0</v>
          </cell>
        </row>
        <row r="12">
          <cell r="C12" t="str">
            <v>FX-HEDGING</v>
          </cell>
          <cell r="D12" t="str">
            <v>FX-HEDGING</v>
          </cell>
          <cell r="H12" t="str">
            <v>FX-HEDGING</v>
          </cell>
          <cell r="I12">
            <v>0</v>
          </cell>
          <cell r="J12" t="str">
            <v>Onshore</v>
          </cell>
          <cell r="K12" t="str">
            <v>Internal</v>
          </cell>
        </row>
        <row r="13">
          <cell r="I13">
            <v>0</v>
          </cell>
          <cell r="J13">
            <v>0</v>
          </cell>
          <cell r="K13">
            <v>0</v>
          </cell>
        </row>
        <row r="14">
          <cell r="I14">
            <v>0</v>
          </cell>
          <cell r="J14">
            <v>0</v>
          </cell>
          <cell r="K14">
            <v>0</v>
          </cell>
        </row>
        <row r="15">
          <cell r="C15" t="str">
            <v>RUN</v>
          </cell>
          <cell r="D15" t="str">
            <v>INDIA-COLA-FEE</v>
          </cell>
          <cell r="H15" t="str">
            <v>BPO-INDIAFA</v>
          </cell>
          <cell r="I15">
            <v>0</v>
          </cell>
          <cell r="J15" t="str">
            <v>Offshore</v>
          </cell>
          <cell r="K15" t="str">
            <v>Internal</v>
          </cell>
        </row>
        <row r="16">
          <cell r="C16" t="str">
            <v>RUN</v>
          </cell>
          <cell r="D16" t="str">
            <v>US-COLA-FEE</v>
          </cell>
          <cell r="H16" t="str">
            <v>CG-US</v>
          </cell>
          <cell r="I16">
            <v>0</v>
          </cell>
          <cell r="J16" t="str">
            <v>Onshore</v>
          </cell>
          <cell r="K16" t="str">
            <v>Internal</v>
          </cell>
        </row>
        <row r="17">
          <cell r="C17" t="str">
            <v>RUN</v>
          </cell>
          <cell r="D17" t="str">
            <v>INDIA-COLA-FEE</v>
          </cell>
          <cell r="H17" t="str">
            <v>BPO-INDIAFA</v>
          </cell>
          <cell r="I17">
            <v>0</v>
          </cell>
          <cell r="J17" t="str">
            <v>Offshore</v>
          </cell>
          <cell r="K17" t="str">
            <v>Internal</v>
          </cell>
        </row>
        <row r="18">
          <cell r="C18" t="str">
            <v>RUN</v>
          </cell>
          <cell r="D18" t="str">
            <v>US-COLA-FEE</v>
          </cell>
          <cell r="H18" t="str">
            <v>CG-US</v>
          </cell>
          <cell r="I18">
            <v>0</v>
          </cell>
          <cell r="J18" t="str">
            <v>Onshore</v>
          </cell>
          <cell r="K18" t="str">
            <v>Internal</v>
          </cell>
        </row>
        <row r="19">
          <cell r="I19">
            <v>0</v>
          </cell>
          <cell r="J19">
            <v>0</v>
          </cell>
          <cell r="K19">
            <v>0</v>
          </cell>
        </row>
        <row r="20">
          <cell r="C20" t="str">
            <v>TRANSITION</v>
          </cell>
          <cell r="D20" t="str">
            <v>FINANCING</v>
          </cell>
          <cell r="H20" t="str">
            <v>FINANCING</v>
          </cell>
          <cell r="I20">
            <v>0</v>
          </cell>
          <cell r="J20" t="str">
            <v>Onshore</v>
          </cell>
          <cell r="K20" t="str">
            <v>Internal</v>
          </cell>
        </row>
        <row r="21">
          <cell r="C21" t="str">
            <v>TRANSITION</v>
          </cell>
          <cell r="D21" t="str">
            <v>FINANCING</v>
          </cell>
          <cell r="H21" t="str">
            <v>FINANCING</v>
          </cell>
          <cell r="I21">
            <v>0</v>
          </cell>
          <cell r="J21" t="str">
            <v>Onshore</v>
          </cell>
          <cell r="K21" t="str">
            <v>Internal</v>
          </cell>
        </row>
        <row r="22">
          <cell r="C22" t="str">
            <v>TRANSITION</v>
          </cell>
          <cell r="D22" t="str">
            <v>FINANCING</v>
          </cell>
          <cell r="H22" t="str">
            <v>FINANCING</v>
          </cell>
          <cell r="I22">
            <v>0</v>
          </cell>
          <cell r="J22" t="str">
            <v>Onshore</v>
          </cell>
          <cell r="K22" t="str">
            <v>Internal</v>
          </cell>
        </row>
        <row r="23">
          <cell r="C23" t="str">
            <v>TRANSITION</v>
          </cell>
          <cell r="D23" t="str">
            <v>FINANCING</v>
          </cell>
          <cell r="H23" t="str">
            <v>FINANCING</v>
          </cell>
          <cell r="I23">
            <v>0</v>
          </cell>
          <cell r="J23" t="str">
            <v>Onshore</v>
          </cell>
          <cell r="K23" t="str">
            <v>Internal</v>
          </cell>
        </row>
        <row r="24">
          <cell r="I24">
            <v>0</v>
          </cell>
          <cell r="J24">
            <v>0</v>
          </cell>
          <cell r="K24">
            <v>0</v>
          </cell>
        </row>
        <row r="25">
          <cell r="I25">
            <v>0</v>
          </cell>
          <cell r="J25">
            <v>0</v>
          </cell>
          <cell r="K25">
            <v>0</v>
          </cell>
        </row>
        <row r="26">
          <cell r="C26" t="str">
            <v>RUN</v>
          </cell>
          <cell r="D26" t="str">
            <v>MSA Price</v>
          </cell>
          <cell r="H26" t="str">
            <v>TS Funding</v>
          </cell>
          <cell r="I26">
            <v>0</v>
          </cell>
          <cell r="J26" t="str">
            <v>Offshore</v>
          </cell>
          <cell r="K26" t="str">
            <v>Internal</v>
          </cell>
        </row>
        <row r="27">
          <cell r="I27">
            <v>0</v>
          </cell>
          <cell r="J27">
            <v>0</v>
          </cell>
          <cell r="K27">
            <v>0</v>
          </cell>
        </row>
        <row r="28">
          <cell r="I28">
            <v>0</v>
          </cell>
          <cell r="J28">
            <v>0</v>
          </cell>
          <cell r="K28">
            <v>0</v>
          </cell>
        </row>
        <row r="29">
          <cell r="C29" t="str">
            <v>RUN</v>
          </cell>
          <cell r="D29" t="str">
            <v>P2P-AP</v>
          </cell>
          <cell r="H29" t="str">
            <v>CG-US</v>
          </cell>
          <cell r="I29">
            <v>0</v>
          </cell>
          <cell r="J29" t="str">
            <v>Onshore</v>
          </cell>
          <cell r="K29" t="str">
            <v>Internal</v>
          </cell>
        </row>
        <row r="30">
          <cell r="I30">
            <v>0</v>
          </cell>
          <cell r="J30">
            <v>0</v>
          </cell>
          <cell r="K30">
            <v>0</v>
          </cell>
        </row>
        <row r="31">
          <cell r="C31" t="str">
            <v>TRANSITION</v>
          </cell>
          <cell r="D31" t="str">
            <v>CROSSFUNCTIONAL</v>
          </cell>
          <cell r="H31" t="str">
            <v>CG-US</v>
          </cell>
          <cell r="I31">
            <v>0</v>
          </cell>
          <cell r="J31" t="str">
            <v>Onshore</v>
          </cell>
          <cell r="K31" t="str">
            <v>Internal</v>
          </cell>
        </row>
        <row r="32">
          <cell r="C32" t="str">
            <v>RUN</v>
          </cell>
          <cell r="D32" t="str">
            <v>PROGRAMMGMT</v>
          </cell>
          <cell r="H32" t="str">
            <v>CG-US</v>
          </cell>
          <cell r="I32">
            <v>0</v>
          </cell>
          <cell r="J32" t="str">
            <v>Onshore</v>
          </cell>
          <cell r="K32" t="str">
            <v>Internal</v>
          </cell>
        </row>
        <row r="33">
          <cell r="C33" t="str">
            <v>RUN</v>
          </cell>
          <cell r="D33" t="str">
            <v>OTC-OTC</v>
          </cell>
          <cell r="H33" t="str">
            <v>CG-US</v>
          </cell>
          <cell r="I33">
            <v>0</v>
          </cell>
          <cell r="J33" t="str">
            <v>Onshore</v>
          </cell>
          <cell r="K33" t="str">
            <v>Internal</v>
          </cell>
        </row>
        <row r="34">
          <cell r="C34" t="str">
            <v>RUN</v>
          </cell>
          <cell r="D34" t="str">
            <v>P2P-AP</v>
          </cell>
          <cell r="H34" t="str">
            <v>CG-US</v>
          </cell>
          <cell r="I34">
            <v>0</v>
          </cell>
          <cell r="J34" t="str">
            <v>Onshore</v>
          </cell>
          <cell r="K34" t="str">
            <v>Internal</v>
          </cell>
        </row>
        <row r="35">
          <cell r="C35" t="str">
            <v>RUN</v>
          </cell>
          <cell r="D35" t="str">
            <v>RTR-GL</v>
          </cell>
          <cell r="H35" t="str">
            <v>CG-US</v>
          </cell>
          <cell r="I35">
            <v>0</v>
          </cell>
          <cell r="J35" t="str">
            <v>Onshore</v>
          </cell>
          <cell r="K35" t="str">
            <v>Internal</v>
          </cell>
        </row>
        <row r="36">
          <cell r="C36" t="str">
            <v>RUN</v>
          </cell>
          <cell r="D36" t="str">
            <v>PROCUREMENT</v>
          </cell>
          <cell r="H36" t="str">
            <v>CG-US</v>
          </cell>
          <cell r="I36">
            <v>0</v>
          </cell>
          <cell r="J36" t="str">
            <v>Onshore</v>
          </cell>
          <cell r="K36" t="str">
            <v>Internal</v>
          </cell>
        </row>
        <row r="37">
          <cell r="C37" t="str">
            <v>RUN</v>
          </cell>
          <cell r="D37" t="str">
            <v>PROGRAMMGMT</v>
          </cell>
          <cell r="H37" t="str">
            <v>CG-US</v>
          </cell>
          <cell r="I37">
            <v>0</v>
          </cell>
          <cell r="J37" t="str">
            <v>Onshore</v>
          </cell>
          <cell r="K37" t="str">
            <v>Internal</v>
          </cell>
        </row>
        <row r="38">
          <cell r="C38" t="str">
            <v>RUN</v>
          </cell>
          <cell r="D38" t="str">
            <v>PROGRAMMGMT</v>
          </cell>
          <cell r="H38" t="str">
            <v>CG-US</v>
          </cell>
          <cell r="I38">
            <v>0</v>
          </cell>
          <cell r="J38" t="str">
            <v>Onshore</v>
          </cell>
          <cell r="K38" t="str">
            <v>Internal</v>
          </cell>
        </row>
        <row r="39">
          <cell r="I39">
            <v>0</v>
          </cell>
          <cell r="J39">
            <v>0</v>
          </cell>
          <cell r="K39">
            <v>0</v>
          </cell>
        </row>
        <row r="40">
          <cell r="I40">
            <v>0</v>
          </cell>
          <cell r="J40">
            <v>0</v>
          </cell>
          <cell r="K40">
            <v>0</v>
          </cell>
        </row>
        <row r="41">
          <cell r="I41">
            <v>0</v>
          </cell>
          <cell r="J41">
            <v>0</v>
          </cell>
          <cell r="K41">
            <v>0</v>
          </cell>
        </row>
        <row r="42">
          <cell r="I42">
            <v>0</v>
          </cell>
          <cell r="J42">
            <v>0</v>
          </cell>
          <cell r="K42">
            <v>0</v>
          </cell>
        </row>
        <row r="43">
          <cell r="I43">
            <v>0</v>
          </cell>
          <cell r="J43">
            <v>0</v>
          </cell>
          <cell r="K43">
            <v>0</v>
          </cell>
        </row>
        <row r="44">
          <cell r="I44">
            <v>0</v>
          </cell>
          <cell r="J44">
            <v>0</v>
          </cell>
          <cell r="K44">
            <v>0</v>
          </cell>
        </row>
        <row r="45">
          <cell r="I45">
            <v>0</v>
          </cell>
          <cell r="J45">
            <v>0</v>
          </cell>
          <cell r="K45">
            <v>0</v>
          </cell>
        </row>
        <row r="46">
          <cell r="I46">
            <v>0</v>
          </cell>
          <cell r="J46">
            <v>0</v>
          </cell>
          <cell r="K46">
            <v>0</v>
          </cell>
        </row>
        <row r="47">
          <cell r="I47">
            <v>0</v>
          </cell>
          <cell r="J47">
            <v>0</v>
          </cell>
          <cell r="K47">
            <v>0</v>
          </cell>
        </row>
        <row r="48">
          <cell r="I48">
            <v>0</v>
          </cell>
          <cell r="J48">
            <v>0</v>
          </cell>
          <cell r="K48">
            <v>0</v>
          </cell>
        </row>
        <row r="49">
          <cell r="I49">
            <v>0</v>
          </cell>
          <cell r="J49">
            <v>0</v>
          </cell>
          <cell r="K49">
            <v>0</v>
          </cell>
        </row>
        <row r="50">
          <cell r="I50">
            <v>0</v>
          </cell>
          <cell r="J50">
            <v>0</v>
          </cell>
          <cell r="K50">
            <v>0</v>
          </cell>
        </row>
      </sheetData>
      <sheetData sheetId="30"/>
      <sheetData sheetId="31">
        <row r="9">
          <cell r="M9">
            <v>0</v>
          </cell>
        </row>
      </sheetData>
      <sheetData sheetId="32">
        <row r="9">
          <cell r="M9">
            <v>0</v>
          </cell>
          <cell r="Y9">
            <v>0</v>
          </cell>
          <cell r="Z9">
            <v>0</v>
          </cell>
          <cell r="AA9">
            <v>0</v>
          </cell>
          <cell r="AB9">
            <v>1</v>
          </cell>
          <cell r="AC9">
            <v>0</v>
          </cell>
          <cell r="AD9">
            <v>0</v>
          </cell>
          <cell r="AE9">
            <v>0</v>
          </cell>
          <cell r="AF9">
            <v>0</v>
          </cell>
        </row>
        <row r="10">
          <cell r="C10" t="str">
            <v>CROSSFUNCTIONAL</v>
          </cell>
          <cell r="D10" t="str">
            <v>CG-US</v>
          </cell>
          <cell r="M10">
            <v>0</v>
          </cell>
          <cell r="Y10">
            <v>0</v>
          </cell>
          <cell r="Z10">
            <v>0</v>
          </cell>
          <cell r="AA10">
            <v>0</v>
          </cell>
          <cell r="AB10">
            <v>1</v>
          </cell>
          <cell r="AC10">
            <v>0</v>
          </cell>
          <cell r="AD10">
            <v>0</v>
          </cell>
          <cell r="AE10">
            <v>0</v>
          </cell>
          <cell r="AF10">
            <v>0</v>
          </cell>
        </row>
        <row r="11">
          <cell r="C11" t="str">
            <v>CROSSFUNCTIONAL</v>
          </cell>
          <cell r="D11" t="str">
            <v>SUBCONTRACTOR</v>
          </cell>
          <cell r="M11">
            <v>0</v>
          </cell>
          <cell r="Y11">
            <v>0</v>
          </cell>
          <cell r="Z11">
            <v>0</v>
          </cell>
          <cell r="AA11">
            <v>0</v>
          </cell>
          <cell r="AB11">
            <v>1</v>
          </cell>
          <cell r="AC11">
            <v>0</v>
          </cell>
          <cell r="AD11">
            <v>0</v>
          </cell>
          <cell r="AE11">
            <v>0</v>
          </cell>
          <cell r="AF11">
            <v>0</v>
          </cell>
        </row>
        <row r="12">
          <cell r="C12" t="str">
            <v>CROSSFUNCTIONAL</v>
          </cell>
          <cell r="D12" t="str">
            <v>BPO-INDIAFA</v>
          </cell>
          <cell r="M12">
            <v>0</v>
          </cell>
          <cell r="Y12">
            <v>0</v>
          </cell>
          <cell r="Z12">
            <v>0</v>
          </cell>
          <cell r="AA12">
            <v>0</v>
          </cell>
          <cell r="AB12">
            <v>1</v>
          </cell>
          <cell r="AC12">
            <v>0</v>
          </cell>
          <cell r="AD12">
            <v>0</v>
          </cell>
          <cell r="AE12">
            <v>0</v>
          </cell>
          <cell r="AF12">
            <v>0</v>
          </cell>
        </row>
        <row r="13">
          <cell r="C13" t="str">
            <v>CROSSFUNCTIONAL</v>
          </cell>
          <cell r="D13" t="str">
            <v>FINANCING</v>
          </cell>
          <cell r="M13">
            <v>0</v>
          </cell>
          <cell r="Y13">
            <v>0</v>
          </cell>
          <cell r="Z13">
            <v>0</v>
          </cell>
          <cell r="AA13">
            <v>0</v>
          </cell>
          <cell r="AB13">
            <v>0</v>
          </cell>
          <cell r="AC13">
            <v>0</v>
          </cell>
          <cell r="AD13">
            <v>0</v>
          </cell>
          <cell r="AE13">
            <v>0</v>
          </cell>
          <cell r="AF13">
            <v>0</v>
          </cell>
        </row>
        <row r="14">
          <cell r="C14" t="str">
            <v>CROSSFUNCTIONAL</v>
          </cell>
          <cell r="D14" t="str">
            <v>TECHNOLOGY</v>
          </cell>
          <cell r="M14">
            <v>0</v>
          </cell>
          <cell r="Y14">
            <v>0</v>
          </cell>
          <cell r="Z14">
            <v>0</v>
          </cell>
          <cell r="AA14">
            <v>0</v>
          </cell>
          <cell r="AB14">
            <v>0</v>
          </cell>
          <cell r="AC14">
            <v>0</v>
          </cell>
          <cell r="AD14">
            <v>0</v>
          </cell>
          <cell r="AE14">
            <v>0</v>
          </cell>
          <cell r="AF14">
            <v>0</v>
          </cell>
        </row>
        <row r="15">
          <cell r="C15" t="str">
            <v>CROSSFUNCTIONAL</v>
          </cell>
          <cell r="D15" t="str">
            <v>US-TE</v>
          </cell>
          <cell r="M15">
            <v>0</v>
          </cell>
          <cell r="Y15">
            <v>0</v>
          </cell>
          <cell r="Z15">
            <v>0</v>
          </cell>
          <cell r="AA15">
            <v>0</v>
          </cell>
          <cell r="AB15">
            <v>0</v>
          </cell>
          <cell r="AC15">
            <v>0</v>
          </cell>
          <cell r="AD15">
            <v>0</v>
          </cell>
          <cell r="AE15">
            <v>0</v>
          </cell>
          <cell r="AF15">
            <v>0</v>
          </cell>
        </row>
        <row r="16">
          <cell r="C16" t="str">
            <v>CROSSFUNCTIONAL</v>
          </cell>
          <cell r="D16" t="str">
            <v>INDIA-TE</v>
          </cell>
          <cell r="M16">
            <v>0</v>
          </cell>
          <cell r="Y16">
            <v>0</v>
          </cell>
          <cell r="Z16">
            <v>0</v>
          </cell>
          <cell r="AA16">
            <v>0</v>
          </cell>
          <cell r="AB16">
            <v>0</v>
          </cell>
          <cell r="AC16">
            <v>0</v>
          </cell>
          <cell r="AD16">
            <v>0</v>
          </cell>
          <cell r="AE16">
            <v>0</v>
          </cell>
          <cell r="AF16">
            <v>0</v>
          </cell>
        </row>
        <row r="17">
          <cell r="C17" t="str">
            <v>CROSSFUNCTIONAL</v>
          </cell>
          <cell r="D17" t="str">
            <v>FX-HEDGING</v>
          </cell>
          <cell r="E17" t="str">
            <v>CG-US</v>
          </cell>
          <cell r="M17" t="str">
            <v>USD</v>
          </cell>
          <cell r="Y17">
            <v>267300.7</v>
          </cell>
          <cell r="Z17">
            <v>12220</v>
          </cell>
          <cell r="AA17">
            <v>279520.7</v>
          </cell>
          <cell r="AB17">
            <v>0</v>
          </cell>
          <cell r="AC17">
            <v>0</v>
          </cell>
          <cell r="AD17" t="str">
            <v>Onshore</v>
          </cell>
          <cell r="AE17">
            <v>0</v>
          </cell>
          <cell r="AF17" t="str">
            <v>Internal</v>
          </cell>
        </row>
        <row r="18">
          <cell r="C18" t="str">
            <v>CROSSFUNCTIONAL</v>
          </cell>
          <cell r="D18" t="str">
            <v>TS Funding</v>
          </cell>
          <cell r="E18" t="str">
            <v>BPO-INDIAFA</v>
          </cell>
          <cell r="M18" t="str">
            <v>USD</v>
          </cell>
          <cell r="Y18">
            <v>120375.3645248371</v>
          </cell>
          <cell r="Z18">
            <v>0</v>
          </cell>
          <cell r="AA18">
            <v>120375.3645248371</v>
          </cell>
          <cell r="AB18">
            <v>0</v>
          </cell>
          <cell r="AC18">
            <v>0</v>
          </cell>
          <cell r="AD18" t="str">
            <v>Offshore</v>
          </cell>
          <cell r="AE18">
            <v>0</v>
          </cell>
          <cell r="AF18" t="str">
            <v>Internal</v>
          </cell>
        </row>
        <row r="19">
          <cell r="C19" t="str">
            <v>CROSSFUNCTIONAL</v>
          </cell>
          <cell r="D19" t="str">
            <v>Source 10</v>
          </cell>
          <cell r="M19">
            <v>0</v>
          </cell>
          <cell r="Y19">
            <v>0</v>
          </cell>
          <cell r="Z19">
            <v>0</v>
          </cell>
          <cell r="AA19">
            <v>0</v>
          </cell>
          <cell r="AB19">
            <v>0</v>
          </cell>
          <cell r="AC19">
            <v>0</v>
          </cell>
          <cell r="AD19">
            <v>0</v>
          </cell>
          <cell r="AE19">
            <v>0</v>
          </cell>
          <cell r="AF19">
            <v>0</v>
          </cell>
        </row>
        <row r="20">
          <cell r="C20" t="str">
            <v>CROSSFUNCTIONAL</v>
          </cell>
          <cell r="D20" t="str">
            <v>Source 11</v>
          </cell>
          <cell r="M20">
            <v>0</v>
          </cell>
          <cell r="Y20">
            <v>0</v>
          </cell>
          <cell r="Z20">
            <v>0</v>
          </cell>
          <cell r="AA20">
            <v>0</v>
          </cell>
          <cell r="AB20">
            <v>0</v>
          </cell>
          <cell r="AC20">
            <v>0</v>
          </cell>
          <cell r="AD20">
            <v>0</v>
          </cell>
          <cell r="AE20">
            <v>0</v>
          </cell>
          <cell r="AF20">
            <v>0</v>
          </cell>
        </row>
        <row r="21">
          <cell r="C21" t="str">
            <v>CROSSFUNCTIONAL</v>
          </cell>
          <cell r="D21" t="str">
            <v>Source 12</v>
          </cell>
          <cell r="E21" t="str">
            <v>BPO-INDIAFA</v>
          </cell>
          <cell r="M21" t="str">
            <v>USD</v>
          </cell>
          <cell r="Y21">
            <v>27008.836675469112</v>
          </cell>
          <cell r="Z21">
            <v>0</v>
          </cell>
          <cell r="AA21">
            <v>27008.836675469112</v>
          </cell>
          <cell r="AB21">
            <v>0</v>
          </cell>
          <cell r="AC21">
            <v>0</v>
          </cell>
          <cell r="AD21" t="str">
            <v>Offshore</v>
          </cell>
          <cell r="AE21">
            <v>0</v>
          </cell>
          <cell r="AF21" t="str">
            <v>Internal</v>
          </cell>
        </row>
        <row r="22">
          <cell r="C22" t="str">
            <v>CROSSFUNCTIONAL</v>
          </cell>
          <cell r="D22" t="str">
            <v>Source 13</v>
          </cell>
          <cell r="E22" t="str">
            <v>CG-US</v>
          </cell>
          <cell r="M22" t="str">
            <v>USD</v>
          </cell>
          <cell r="Y22">
            <v>117970.70000000001</v>
          </cell>
          <cell r="Z22">
            <v>12220</v>
          </cell>
          <cell r="AA22">
            <v>130190.70000000001</v>
          </cell>
          <cell r="AB22">
            <v>0</v>
          </cell>
          <cell r="AC22">
            <v>0</v>
          </cell>
          <cell r="AD22" t="str">
            <v>Onshore</v>
          </cell>
          <cell r="AE22">
            <v>0</v>
          </cell>
          <cell r="AF22" t="str">
            <v>Internal</v>
          </cell>
        </row>
        <row r="23">
          <cell r="C23" t="str">
            <v>CROSSFUNCTIONAL</v>
          </cell>
          <cell r="D23" t="str">
            <v>Source 14</v>
          </cell>
          <cell r="E23" t="str">
            <v>CG-US</v>
          </cell>
          <cell r="M23" t="str">
            <v>USD</v>
          </cell>
          <cell r="Y23">
            <v>117970.70000000001</v>
          </cell>
          <cell r="Z23">
            <v>12220</v>
          </cell>
          <cell r="AA23">
            <v>130190.70000000001</v>
          </cell>
          <cell r="AB23">
            <v>0</v>
          </cell>
          <cell r="AC23">
            <v>0</v>
          </cell>
          <cell r="AD23" t="str">
            <v>Onshore</v>
          </cell>
          <cell r="AE23">
            <v>0</v>
          </cell>
          <cell r="AF23" t="str">
            <v>Internal</v>
          </cell>
        </row>
        <row r="24">
          <cell r="C24" t="str">
            <v>CROSSFUNCTIONAL</v>
          </cell>
          <cell r="D24" t="str">
            <v>Source 15</v>
          </cell>
          <cell r="E24" t="str">
            <v>CG-US</v>
          </cell>
          <cell r="M24" t="str">
            <v>USD</v>
          </cell>
          <cell r="Y24">
            <v>117970.70000000001</v>
          </cell>
          <cell r="Z24">
            <v>12220</v>
          </cell>
          <cell r="AA24">
            <v>130190.70000000001</v>
          </cell>
          <cell r="AB24">
            <v>0</v>
          </cell>
          <cell r="AC24">
            <v>0</v>
          </cell>
          <cell r="AD24" t="str">
            <v>Onshore</v>
          </cell>
          <cell r="AE24">
            <v>0</v>
          </cell>
          <cell r="AF24" t="str">
            <v>Internal</v>
          </cell>
        </row>
        <row r="25">
          <cell r="C25" t="str">
            <v>TRANSITION</v>
          </cell>
          <cell r="D25" t="str">
            <v>CROSSFUNCTIONAL</v>
          </cell>
          <cell r="E25" t="str">
            <v>BPO-INDIAFA</v>
          </cell>
          <cell r="M25" t="str">
            <v>USD</v>
          </cell>
          <cell r="Y25">
            <v>38761.638824837115</v>
          </cell>
          <cell r="Z25">
            <v>0</v>
          </cell>
          <cell r="AA25">
            <v>38761.638824837115</v>
          </cell>
          <cell r="AB25">
            <v>0</v>
          </cell>
          <cell r="AC25">
            <v>0</v>
          </cell>
          <cell r="AD25" t="str">
            <v>Offshore</v>
          </cell>
          <cell r="AE25">
            <v>0</v>
          </cell>
          <cell r="AF25" t="str">
            <v>Internal</v>
          </cell>
        </row>
        <row r="26">
          <cell r="C26" t="str">
            <v>TRANSITION</v>
          </cell>
          <cell r="D26" t="str">
            <v>CROSSFUNCTIONAL</v>
          </cell>
          <cell r="E26" t="str">
            <v>BPO-INDIAFA</v>
          </cell>
          <cell r="M26" t="str">
            <v>USD</v>
          </cell>
          <cell r="Y26">
            <v>18580.412997713607</v>
          </cell>
          <cell r="Z26">
            <v>0</v>
          </cell>
          <cell r="AA26">
            <v>18580.412997713607</v>
          </cell>
          <cell r="AB26">
            <v>0</v>
          </cell>
          <cell r="AC26">
            <v>0</v>
          </cell>
          <cell r="AD26" t="str">
            <v>Offshore</v>
          </cell>
          <cell r="AE26">
            <v>0</v>
          </cell>
          <cell r="AF26" t="str">
            <v>Internal</v>
          </cell>
        </row>
        <row r="27">
          <cell r="C27" t="str">
            <v>TRANSITION</v>
          </cell>
          <cell r="D27" t="str">
            <v>CROSSFUNCTIONAL</v>
          </cell>
          <cell r="E27" t="str">
            <v>BPO-INDIAFA</v>
          </cell>
          <cell r="M27" t="str">
            <v>USD</v>
          </cell>
          <cell r="Y27">
            <v>10918.657175146596</v>
          </cell>
          <cell r="Z27">
            <v>0</v>
          </cell>
          <cell r="AA27">
            <v>10918.657175146596</v>
          </cell>
          <cell r="AB27">
            <v>0</v>
          </cell>
          <cell r="AC27">
            <v>0</v>
          </cell>
          <cell r="AD27" t="str">
            <v>Offshore</v>
          </cell>
          <cell r="AE27">
            <v>0</v>
          </cell>
          <cell r="AF27" t="str">
            <v>Internal</v>
          </cell>
        </row>
        <row r="28">
          <cell r="C28" t="str">
            <v>OTC-OTC</v>
          </cell>
          <cell r="M28">
            <v>0</v>
          </cell>
          <cell r="Y28">
            <v>0</v>
          </cell>
          <cell r="Z28">
            <v>0</v>
          </cell>
          <cell r="AA28">
            <v>0</v>
          </cell>
          <cell r="AB28">
            <v>0</v>
          </cell>
          <cell r="AC28">
            <v>0</v>
          </cell>
          <cell r="AD28">
            <v>0</v>
          </cell>
          <cell r="AE28">
            <v>0</v>
          </cell>
          <cell r="AF28">
            <v>0</v>
          </cell>
        </row>
        <row r="29">
          <cell r="C29" t="str">
            <v>OTC-OTC</v>
          </cell>
          <cell r="D29" t="str">
            <v>CG-US</v>
          </cell>
          <cell r="M29">
            <v>0</v>
          </cell>
          <cell r="Y29">
            <v>0</v>
          </cell>
          <cell r="Z29">
            <v>0</v>
          </cell>
          <cell r="AA29">
            <v>0</v>
          </cell>
          <cell r="AB29">
            <v>0</v>
          </cell>
          <cell r="AC29">
            <v>0</v>
          </cell>
          <cell r="AD29">
            <v>0</v>
          </cell>
          <cell r="AE29">
            <v>0</v>
          </cell>
          <cell r="AF29">
            <v>0</v>
          </cell>
        </row>
        <row r="30">
          <cell r="C30" t="str">
            <v>OTC-OTC</v>
          </cell>
          <cell r="D30" t="str">
            <v>SUBCONTRACTOR</v>
          </cell>
          <cell r="M30">
            <v>0</v>
          </cell>
          <cell r="Y30">
            <v>0</v>
          </cell>
          <cell r="Z30">
            <v>0</v>
          </cell>
          <cell r="AA30">
            <v>0</v>
          </cell>
          <cell r="AB30">
            <v>0</v>
          </cell>
          <cell r="AC30">
            <v>0</v>
          </cell>
          <cell r="AD30">
            <v>0</v>
          </cell>
          <cell r="AE30">
            <v>0</v>
          </cell>
          <cell r="AF30">
            <v>0</v>
          </cell>
        </row>
        <row r="31">
          <cell r="C31" t="str">
            <v>OTC-OTC</v>
          </cell>
          <cell r="D31" t="str">
            <v>BPO-INDIAFA</v>
          </cell>
          <cell r="E31" t="str">
            <v>BPO-INDIAFA</v>
          </cell>
          <cell r="M31" t="str">
            <v>USD</v>
          </cell>
          <cell r="Y31">
            <v>18580.412997713607</v>
          </cell>
          <cell r="Z31">
            <v>0</v>
          </cell>
          <cell r="AA31">
            <v>18580.412997713607</v>
          </cell>
          <cell r="AB31">
            <v>0</v>
          </cell>
          <cell r="AC31">
            <v>0</v>
          </cell>
          <cell r="AD31" t="str">
            <v>Offshore</v>
          </cell>
          <cell r="AE31">
            <v>0</v>
          </cell>
          <cell r="AF31" t="str">
            <v>Internal</v>
          </cell>
        </row>
        <row r="32">
          <cell r="C32" t="str">
            <v>OTC-OTC</v>
          </cell>
          <cell r="D32" t="str">
            <v>FINANCING</v>
          </cell>
          <cell r="E32" t="str">
            <v>BPO-INDIAFA</v>
          </cell>
          <cell r="M32" t="str">
            <v>USD</v>
          </cell>
          <cell r="Y32">
            <v>10918.657175146596</v>
          </cell>
          <cell r="Z32">
            <v>0</v>
          </cell>
          <cell r="AA32">
            <v>10918.657175146596</v>
          </cell>
          <cell r="AB32">
            <v>0</v>
          </cell>
          <cell r="AC32">
            <v>0</v>
          </cell>
          <cell r="AD32" t="str">
            <v>Offshore</v>
          </cell>
          <cell r="AE32">
            <v>0</v>
          </cell>
          <cell r="AF32" t="str">
            <v>Internal</v>
          </cell>
        </row>
        <row r="33">
          <cell r="C33" t="str">
            <v>OTC-OTC</v>
          </cell>
          <cell r="D33" t="str">
            <v>TECHNOLOGY</v>
          </cell>
          <cell r="M33">
            <v>0</v>
          </cell>
          <cell r="Y33">
            <v>0</v>
          </cell>
          <cell r="Z33">
            <v>0</v>
          </cell>
          <cell r="AA33">
            <v>0</v>
          </cell>
          <cell r="AB33">
            <v>0</v>
          </cell>
          <cell r="AC33">
            <v>0</v>
          </cell>
          <cell r="AD33">
            <v>0</v>
          </cell>
          <cell r="AE33">
            <v>0</v>
          </cell>
          <cell r="AF33">
            <v>0</v>
          </cell>
        </row>
        <row r="34">
          <cell r="C34" t="str">
            <v>OTC-OTC</v>
          </cell>
          <cell r="D34" t="str">
            <v>US-TE</v>
          </cell>
          <cell r="M34">
            <v>0</v>
          </cell>
          <cell r="Y34">
            <v>0</v>
          </cell>
          <cell r="Z34">
            <v>0</v>
          </cell>
          <cell r="AA34">
            <v>0</v>
          </cell>
          <cell r="AB34">
            <v>0</v>
          </cell>
          <cell r="AC34">
            <v>0</v>
          </cell>
          <cell r="AD34">
            <v>0</v>
          </cell>
          <cell r="AE34">
            <v>0</v>
          </cell>
          <cell r="AF34">
            <v>0</v>
          </cell>
        </row>
        <row r="35">
          <cell r="C35" t="str">
            <v>OTC-OTC</v>
          </cell>
          <cell r="D35" t="str">
            <v>INDIA-TE</v>
          </cell>
          <cell r="M35">
            <v>0</v>
          </cell>
          <cell r="Y35">
            <v>0</v>
          </cell>
          <cell r="Z35">
            <v>0</v>
          </cell>
          <cell r="AA35">
            <v>0</v>
          </cell>
          <cell r="AB35">
            <v>0</v>
          </cell>
          <cell r="AC35">
            <v>0</v>
          </cell>
          <cell r="AD35">
            <v>0</v>
          </cell>
          <cell r="AE35">
            <v>0</v>
          </cell>
          <cell r="AF35">
            <v>0</v>
          </cell>
        </row>
        <row r="36">
          <cell r="C36" t="str">
            <v>OTC-OTC</v>
          </cell>
          <cell r="D36" t="str">
            <v>FX-HEDGING</v>
          </cell>
          <cell r="M36">
            <v>0</v>
          </cell>
          <cell r="Y36">
            <v>0</v>
          </cell>
          <cell r="Z36">
            <v>0</v>
          </cell>
          <cell r="AA36">
            <v>0</v>
          </cell>
          <cell r="AB36">
            <v>0</v>
          </cell>
          <cell r="AC36">
            <v>0</v>
          </cell>
          <cell r="AD36">
            <v>0</v>
          </cell>
          <cell r="AE36">
            <v>0</v>
          </cell>
          <cell r="AF36">
            <v>0</v>
          </cell>
        </row>
        <row r="37">
          <cell r="C37" t="str">
            <v>OTC-OTC</v>
          </cell>
          <cell r="D37" t="str">
            <v>TS Funding</v>
          </cell>
          <cell r="M37">
            <v>0</v>
          </cell>
          <cell r="Y37">
            <v>0</v>
          </cell>
          <cell r="Z37">
            <v>0</v>
          </cell>
          <cell r="AA37">
            <v>0</v>
          </cell>
          <cell r="AB37">
            <v>0</v>
          </cell>
          <cell r="AC37">
            <v>0</v>
          </cell>
          <cell r="AD37">
            <v>0</v>
          </cell>
          <cell r="AE37">
            <v>0</v>
          </cell>
          <cell r="AF37">
            <v>0</v>
          </cell>
        </row>
        <row r="38">
          <cell r="C38" t="str">
            <v>OTC-OTC</v>
          </cell>
          <cell r="D38" t="str">
            <v>Source 10</v>
          </cell>
          <cell r="M38">
            <v>0</v>
          </cell>
          <cell r="Y38">
            <v>0</v>
          </cell>
          <cell r="Z38">
            <v>0</v>
          </cell>
          <cell r="AA38">
            <v>0</v>
          </cell>
          <cell r="AB38">
            <v>0</v>
          </cell>
          <cell r="AC38">
            <v>0</v>
          </cell>
          <cell r="AD38">
            <v>0</v>
          </cell>
          <cell r="AE38">
            <v>0</v>
          </cell>
          <cell r="AF38">
            <v>0</v>
          </cell>
        </row>
        <row r="39">
          <cell r="C39" t="str">
            <v>OTC-OTC</v>
          </cell>
          <cell r="D39" t="str">
            <v>Source 11</v>
          </cell>
          <cell r="M39">
            <v>0</v>
          </cell>
          <cell r="Y39">
            <v>0</v>
          </cell>
          <cell r="Z39">
            <v>0</v>
          </cell>
          <cell r="AA39">
            <v>0</v>
          </cell>
          <cell r="AB39">
            <v>0</v>
          </cell>
          <cell r="AC39">
            <v>0</v>
          </cell>
          <cell r="AD39">
            <v>0</v>
          </cell>
          <cell r="AE39">
            <v>0</v>
          </cell>
          <cell r="AF39">
            <v>0</v>
          </cell>
        </row>
        <row r="40">
          <cell r="C40" t="str">
            <v>OTC-OTC</v>
          </cell>
          <cell r="D40" t="str">
            <v>Source 12</v>
          </cell>
          <cell r="M40">
            <v>0</v>
          </cell>
          <cell r="Y40">
            <v>0</v>
          </cell>
          <cell r="Z40">
            <v>0</v>
          </cell>
          <cell r="AA40">
            <v>0</v>
          </cell>
          <cell r="AB40">
            <v>0</v>
          </cell>
          <cell r="AC40">
            <v>0</v>
          </cell>
          <cell r="AD40">
            <v>0</v>
          </cell>
          <cell r="AE40">
            <v>0</v>
          </cell>
          <cell r="AF40">
            <v>0</v>
          </cell>
        </row>
        <row r="41">
          <cell r="C41" t="str">
            <v>OTC-OTC</v>
          </cell>
          <cell r="D41" t="str">
            <v>Source 13</v>
          </cell>
          <cell r="M41">
            <v>0</v>
          </cell>
          <cell r="Y41">
            <v>0</v>
          </cell>
          <cell r="Z41">
            <v>0</v>
          </cell>
          <cell r="AA41">
            <v>0</v>
          </cell>
          <cell r="AB41">
            <v>0</v>
          </cell>
          <cell r="AC41">
            <v>0</v>
          </cell>
          <cell r="AD41">
            <v>0</v>
          </cell>
          <cell r="AE41">
            <v>0</v>
          </cell>
          <cell r="AF41">
            <v>0</v>
          </cell>
        </row>
        <row r="42">
          <cell r="C42" t="str">
            <v>OTC-OTC</v>
          </cell>
          <cell r="D42" t="str">
            <v>Source 14</v>
          </cell>
          <cell r="M42">
            <v>0</v>
          </cell>
          <cell r="Y42">
            <v>0</v>
          </cell>
          <cell r="Z42">
            <v>0</v>
          </cell>
          <cell r="AA42">
            <v>0</v>
          </cell>
          <cell r="AB42">
            <v>0</v>
          </cell>
          <cell r="AC42">
            <v>0</v>
          </cell>
          <cell r="AD42">
            <v>0</v>
          </cell>
          <cell r="AE42">
            <v>0</v>
          </cell>
          <cell r="AF42">
            <v>0</v>
          </cell>
        </row>
        <row r="43">
          <cell r="C43" t="str">
            <v>OTC-OTC</v>
          </cell>
          <cell r="D43" t="str">
            <v>Source 15</v>
          </cell>
          <cell r="M43">
            <v>0</v>
          </cell>
          <cell r="Y43">
            <v>0</v>
          </cell>
          <cell r="Z43">
            <v>0</v>
          </cell>
          <cell r="AA43">
            <v>0</v>
          </cell>
          <cell r="AB43">
            <v>0</v>
          </cell>
          <cell r="AC43">
            <v>0</v>
          </cell>
          <cell r="AD43">
            <v>0</v>
          </cell>
          <cell r="AE43">
            <v>0</v>
          </cell>
          <cell r="AF43">
            <v>0</v>
          </cell>
        </row>
        <row r="44">
          <cell r="M44">
            <v>0</v>
          </cell>
          <cell r="Y44">
            <v>0</v>
          </cell>
          <cell r="Z44">
            <v>0</v>
          </cell>
          <cell r="AA44">
            <v>0</v>
          </cell>
          <cell r="AB44">
            <v>0</v>
          </cell>
          <cell r="AC44">
            <v>0</v>
          </cell>
          <cell r="AD44">
            <v>0</v>
          </cell>
          <cell r="AE44">
            <v>0</v>
          </cell>
          <cell r="AF44">
            <v>0</v>
          </cell>
        </row>
        <row r="45">
          <cell r="M45">
            <v>0</v>
          </cell>
          <cell r="Y45">
            <v>0</v>
          </cell>
          <cell r="Z45">
            <v>0</v>
          </cell>
          <cell r="AA45">
            <v>0</v>
          </cell>
          <cell r="AB45">
            <v>0</v>
          </cell>
          <cell r="AC45">
            <v>0</v>
          </cell>
          <cell r="AD45">
            <v>0</v>
          </cell>
          <cell r="AE45">
            <v>0</v>
          </cell>
          <cell r="AF45">
            <v>0</v>
          </cell>
        </row>
        <row r="46">
          <cell r="M46">
            <v>0</v>
          </cell>
          <cell r="Y46">
            <v>0</v>
          </cell>
          <cell r="Z46">
            <v>0</v>
          </cell>
          <cell r="AA46">
            <v>0</v>
          </cell>
          <cell r="AB46">
            <v>0</v>
          </cell>
          <cell r="AC46">
            <v>0</v>
          </cell>
          <cell r="AD46">
            <v>0</v>
          </cell>
          <cell r="AE46">
            <v>0</v>
          </cell>
          <cell r="AF46">
            <v>0</v>
          </cell>
        </row>
        <row r="47">
          <cell r="C47" t="str">
            <v>P2P-AP</v>
          </cell>
          <cell r="M47">
            <v>0</v>
          </cell>
          <cell r="Y47">
            <v>0</v>
          </cell>
          <cell r="Z47">
            <v>0</v>
          </cell>
          <cell r="AA47">
            <v>0</v>
          </cell>
          <cell r="AB47">
            <v>0</v>
          </cell>
          <cell r="AC47">
            <v>0</v>
          </cell>
          <cell r="AD47">
            <v>0</v>
          </cell>
          <cell r="AE47">
            <v>0</v>
          </cell>
          <cell r="AF47">
            <v>0</v>
          </cell>
        </row>
        <row r="48">
          <cell r="C48" t="str">
            <v>P2P-AP</v>
          </cell>
          <cell r="D48" t="str">
            <v>CG-US</v>
          </cell>
          <cell r="M48">
            <v>0</v>
          </cell>
          <cell r="Y48">
            <v>0</v>
          </cell>
          <cell r="Z48">
            <v>0</v>
          </cell>
          <cell r="AA48">
            <v>0</v>
          </cell>
          <cell r="AB48">
            <v>0</v>
          </cell>
          <cell r="AC48">
            <v>0</v>
          </cell>
          <cell r="AD48">
            <v>0</v>
          </cell>
          <cell r="AE48">
            <v>0</v>
          </cell>
          <cell r="AF48">
            <v>0</v>
          </cell>
        </row>
        <row r="49">
          <cell r="C49" t="str">
            <v>P2P-AP</v>
          </cell>
          <cell r="D49" t="str">
            <v>SUBCONTRACTOR</v>
          </cell>
          <cell r="M49">
            <v>0</v>
          </cell>
          <cell r="Y49">
            <v>0</v>
          </cell>
          <cell r="Z49">
            <v>0</v>
          </cell>
          <cell r="AA49">
            <v>0</v>
          </cell>
          <cell r="AB49">
            <v>0</v>
          </cell>
          <cell r="AC49">
            <v>0</v>
          </cell>
          <cell r="AD49">
            <v>0</v>
          </cell>
          <cell r="AE49">
            <v>0</v>
          </cell>
          <cell r="AF49">
            <v>0</v>
          </cell>
        </row>
        <row r="50">
          <cell r="C50" t="str">
            <v>P2P-AP</v>
          </cell>
          <cell r="D50" t="str">
            <v>BPO-INDIAFA</v>
          </cell>
          <cell r="M50">
            <v>0</v>
          </cell>
          <cell r="Y50">
            <v>0</v>
          </cell>
          <cell r="Z50">
            <v>0</v>
          </cell>
          <cell r="AA50">
            <v>0</v>
          </cell>
          <cell r="AB50">
            <v>0</v>
          </cell>
          <cell r="AC50">
            <v>0</v>
          </cell>
          <cell r="AD50">
            <v>0</v>
          </cell>
          <cell r="AE50">
            <v>0</v>
          </cell>
          <cell r="AF50">
            <v>0</v>
          </cell>
        </row>
        <row r="51">
          <cell r="C51" t="str">
            <v>P2P-AP</v>
          </cell>
          <cell r="D51" t="str">
            <v>FINANCING</v>
          </cell>
          <cell r="M51">
            <v>0</v>
          </cell>
          <cell r="Y51">
            <v>0</v>
          </cell>
          <cell r="Z51">
            <v>0</v>
          </cell>
          <cell r="AA51">
            <v>0</v>
          </cell>
          <cell r="AB51">
            <v>0</v>
          </cell>
          <cell r="AC51">
            <v>0</v>
          </cell>
          <cell r="AD51">
            <v>0</v>
          </cell>
          <cell r="AE51">
            <v>0</v>
          </cell>
          <cell r="AF51">
            <v>0</v>
          </cell>
        </row>
        <row r="52">
          <cell r="C52" t="str">
            <v>P2P-AP</v>
          </cell>
          <cell r="D52" t="str">
            <v>TECHNOLOGY</v>
          </cell>
          <cell r="M52">
            <v>0</v>
          </cell>
          <cell r="Y52">
            <v>0</v>
          </cell>
          <cell r="Z52">
            <v>0</v>
          </cell>
          <cell r="AA52">
            <v>0</v>
          </cell>
          <cell r="AB52">
            <v>0</v>
          </cell>
          <cell r="AC52">
            <v>0</v>
          </cell>
          <cell r="AD52">
            <v>0</v>
          </cell>
          <cell r="AE52">
            <v>0</v>
          </cell>
          <cell r="AF52">
            <v>0</v>
          </cell>
        </row>
        <row r="53">
          <cell r="C53" t="str">
            <v>P2P-AP</v>
          </cell>
          <cell r="D53" t="str">
            <v>US-TE</v>
          </cell>
          <cell r="M53">
            <v>0</v>
          </cell>
          <cell r="Y53">
            <v>0</v>
          </cell>
          <cell r="Z53">
            <v>0</v>
          </cell>
          <cell r="AA53">
            <v>0</v>
          </cell>
          <cell r="AB53">
            <v>0</v>
          </cell>
          <cell r="AC53">
            <v>0</v>
          </cell>
          <cell r="AD53">
            <v>0</v>
          </cell>
          <cell r="AE53">
            <v>0</v>
          </cell>
          <cell r="AF53">
            <v>0</v>
          </cell>
        </row>
        <row r="54">
          <cell r="C54" t="str">
            <v>P2P-AP</v>
          </cell>
          <cell r="D54" t="str">
            <v>INDIA-TE</v>
          </cell>
          <cell r="M54">
            <v>0</v>
          </cell>
          <cell r="Y54">
            <v>0</v>
          </cell>
          <cell r="Z54">
            <v>0</v>
          </cell>
          <cell r="AA54">
            <v>0</v>
          </cell>
          <cell r="AB54">
            <v>0</v>
          </cell>
          <cell r="AC54">
            <v>0</v>
          </cell>
          <cell r="AD54">
            <v>0</v>
          </cell>
          <cell r="AE54">
            <v>0</v>
          </cell>
          <cell r="AF54">
            <v>0</v>
          </cell>
        </row>
        <row r="55">
          <cell r="C55" t="str">
            <v>P2P-AP</v>
          </cell>
          <cell r="D55" t="str">
            <v>FX-HEDGING</v>
          </cell>
          <cell r="M55">
            <v>0</v>
          </cell>
          <cell r="Y55">
            <v>0</v>
          </cell>
          <cell r="Z55">
            <v>0</v>
          </cell>
          <cell r="AA55">
            <v>0</v>
          </cell>
          <cell r="AB55">
            <v>0</v>
          </cell>
          <cell r="AC55">
            <v>0</v>
          </cell>
          <cell r="AD55">
            <v>0</v>
          </cell>
          <cell r="AE55">
            <v>0</v>
          </cell>
          <cell r="AF55">
            <v>0</v>
          </cell>
        </row>
        <row r="56">
          <cell r="C56" t="str">
            <v>P2P-AP</v>
          </cell>
          <cell r="D56" t="str">
            <v>TS Funding</v>
          </cell>
          <cell r="M56">
            <v>0</v>
          </cell>
          <cell r="Y56">
            <v>0</v>
          </cell>
          <cell r="Z56">
            <v>0</v>
          </cell>
          <cell r="AA56">
            <v>0</v>
          </cell>
          <cell r="AB56">
            <v>0</v>
          </cell>
          <cell r="AC56">
            <v>0</v>
          </cell>
          <cell r="AD56">
            <v>0</v>
          </cell>
          <cell r="AE56">
            <v>0</v>
          </cell>
          <cell r="AF56">
            <v>0</v>
          </cell>
        </row>
        <row r="57">
          <cell r="C57" t="str">
            <v>P2P-AP</v>
          </cell>
          <cell r="D57" t="str">
            <v>Source 10</v>
          </cell>
          <cell r="M57">
            <v>0</v>
          </cell>
          <cell r="Y57">
            <v>0</v>
          </cell>
          <cell r="Z57">
            <v>0</v>
          </cell>
          <cell r="AA57">
            <v>0</v>
          </cell>
          <cell r="AB57">
            <v>0</v>
          </cell>
          <cell r="AC57">
            <v>0</v>
          </cell>
          <cell r="AD57">
            <v>0</v>
          </cell>
          <cell r="AE57">
            <v>0</v>
          </cell>
          <cell r="AF57">
            <v>0</v>
          </cell>
        </row>
        <row r="58">
          <cell r="C58" t="str">
            <v>P2P-AP</v>
          </cell>
          <cell r="D58" t="str">
            <v>Source 11</v>
          </cell>
          <cell r="M58">
            <v>0</v>
          </cell>
          <cell r="Y58">
            <v>0</v>
          </cell>
          <cell r="Z58">
            <v>0</v>
          </cell>
          <cell r="AA58">
            <v>0</v>
          </cell>
          <cell r="AB58">
            <v>0</v>
          </cell>
          <cell r="AC58">
            <v>0</v>
          </cell>
          <cell r="AD58">
            <v>0</v>
          </cell>
          <cell r="AE58">
            <v>0</v>
          </cell>
          <cell r="AF58">
            <v>0</v>
          </cell>
        </row>
        <row r="59">
          <cell r="C59" t="str">
            <v>P2P-AP</v>
          </cell>
          <cell r="D59" t="str">
            <v>Source 12</v>
          </cell>
          <cell r="M59">
            <v>0</v>
          </cell>
          <cell r="Y59">
            <v>0</v>
          </cell>
          <cell r="Z59">
            <v>0</v>
          </cell>
          <cell r="AA59">
            <v>0</v>
          </cell>
          <cell r="AB59">
            <v>0</v>
          </cell>
          <cell r="AC59">
            <v>0</v>
          </cell>
          <cell r="AD59">
            <v>0</v>
          </cell>
          <cell r="AE59">
            <v>0</v>
          </cell>
          <cell r="AF59">
            <v>0</v>
          </cell>
        </row>
        <row r="60">
          <cell r="C60" t="str">
            <v>P2P-AP</v>
          </cell>
          <cell r="D60" t="str">
            <v>Source 13</v>
          </cell>
          <cell r="M60">
            <v>0</v>
          </cell>
          <cell r="Y60">
            <v>0</v>
          </cell>
          <cell r="Z60">
            <v>0</v>
          </cell>
          <cell r="AA60">
            <v>0</v>
          </cell>
          <cell r="AB60">
            <v>0</v>
          </cell>
          <cell r="AC60">
            <v>0</v>
          </cell>
          <cell r="AD60">
            <v>0</v>
          </cell>
          <cell r="AE60">
            <v>0</v>
          </cell>
          <cell r="AF60">
            <v>0</v>
          </cell>
        </row>
        <row r="61">
          <cell r="C61" t="str">
            <v>P2P-AP</v>
          </cell>
          <cell r="D61" t="str">
            <v>Source 14</v>
          </cell>
          <cell r="M61">
            <v>0</v>
          </cell>
          <cell r="Y61">
            <v>0</v>
          </cell>
          <cell r="Z61">
            <v>0</v>
          </cell>
          <cell r="AA61">
            <v>0</v>
          </cell>
          <cell r="AB61">
            <v>0</v>
          </cell>
          <cell r="AC61">
            <v>0</v>
          </cell>
          <cell r="AD61">
            <v>0</v>
          </cell>
          <cell r="AE61">
            <v>0</v>
          </cell>
          <cell r="AF61">
            <v>0</v>
          </cell>
        </row>
        <row r="62">
          <cell r="C62" t="str">
            <v>P2P-AP</v>
          </cell>
          <cell r="D62" t="str">
            <v>Source 15</v>
          </cell>
          <cell r="M62">
            <v>0</v>
          </cell>
          <cell r="Y62">
            <v>0</v>
          </cell>
          <cell r="Z62">
            <v>0</v>
          </cell>
          <cell r="AA62">
            <v>0</v>
          </cell>
          <cell r="AB62">
            <v>0</v>
          </cell>
          <cell r="AC62">
            <v>0</v>
          </cell>
          <cell r="AD62">
            <v>0</v>
          </cell>
          <cell r="AE62">
            <v>0</v>
          </cell>
          <cell r="AF62">
            <v>0</v>
          </cell>
        </row>
        <row r="63">
          <cell r="C63" t="str">
            <v>RUN</v>
          </cell>
          <cell r="D63" t="str">
            <v>CROSSFUNCTIONAL</v>
          </cell>
          <cell r="E63" t="str">
            <v>CG-US</v>
          </cell>
          <cell r="M63" t="str">
            <v>USD</v>
          </cell>
          <cell r="Y63">
            <v>267300.7</v>
          </cell>
          <cell r="Z63">
            <v>12220</v>
          </cell>
          <cell r="AA63">
            <v>279520.7</v>
          </cell>
          <cell r="AB63">
            <v>0</v>
          </cell>
          <cell r="AC63">
            <v>0</v>
          </cell>
          <cell r="AD63" t="str">
            <v>Onshore</v>
          </cell>
          <cell r="AE63">
            <v>0</v>
          </cell>
          <cell r="AF63" t="str">
            <v>Internal</v>
          </cell>
        </row>
        <row r="64">
          <cell r="C64" t="str">
            <v>RUN</v>
          </cell>
          <cell r="D64" t="str">
            <v>CROSSFUNCTIONAL</v>
          </cell>
          <cell r="E64" t="str">
            <v>BPO-INDIAFA</v>
          </cell>
          <cell r="M64" t="str">
            <v>USD</v>
          </cell>
          <cell r="Y64">
            <v>120375.3645248371</v>
          </cell>
          <cell r="Z64">
            <v>0</v>
          </cell>
          <cell r="AA64">
            <v>120375.3645248371</v>
          </cell>
          <cell r="AB64">
            <v>0</v>
          </cell>
          <cell r="AC64">
            <v>0</v>
          </cell>
          <cell r="AD64" t="str">
            <v>Offshore</v>
          </cell>
          <cell r="AE64">
            <v>0</v>
          </cell>
          <cell r="AF64" t="str">
            <v>Internal</v>
          </cell>
        </row>
        <row r="65">
          <cell r="M65">
            <v>0</v>
          </cell>
          <cell r="Y65">
            <v>0</v>
          </cell>
          <cell r="Z65">
            <v>0</v>
          </cell>
          <cell r="AA65">
            <v>0</v>
          </cell>
          <cell r="AB65">
            <v>0</v>
          </cell>
          <cell r="AC65">
            <v>0</v>
          </cell>
          <cell r="AD65">
            <v>0</v>
          </cell>
          <cell r="AE65">
            <v>0</v>
          </cell>
          <cell r="AF65">
            <v>0</v>
          </cell>
        </row>
        <row r="66">
          <cell r="C66" t="str">
            <v>RTR-GL</v>
          </cell>
          <cell r="D66" t="str">
            <v>P2P-AP</v>
          </cell>
          <cell r="E66" t="str">
            <v>BPO-INDIAFA</v>
          </cell>
          <cell r="M66" t="str">
            <v>USD</v>
          </cell>
          <cell r="Y66">
            <v>175555.42452483709</v>
          </cell>
          <cell r="Z66">
            <v>0</v>
          </cell>
          <cell r="AA66">
            <v>175555.42452483709</v>
          </cell>
          <cell r="AB66">
            <v>0</v>
          </cell>
          <cell r="AC66">
            <v>0</v>
          </cell>
          <cell r="AD66" t="str">
            <v>Offshore</v>
          </cell>
          <cell r="AE66">
            <v>0</v>
          </cell>
          <cell r="AF66" t="str">
            <v>Internal</v>
          </cell>
        </row>
        <row r="67">
          <cell r="C67" t="str">
            <v>RTR-GL</v>
          </cell>
          <cell r="D67" t="str">
            <v>CG-US</v>
          </cell>
          <cell r="E67" t="str">
            <v>BPO-INDIAFA</v>
          </cell>
          <cell r="M67" t="str">
            <v>USD</v>
          </cell>
          <cell r="Y67">
            <v>120375.3645248371</v>
          </cell>
          <cell r="Z67">
            <v>0</v>
          </cell>
          <cell r="AA67">
            <v>120375.3645248371</v>
          </cell>
          <cell r="AB67">
            <v>0</v>
          </cell>
          <cell r="AC67">
            <v>0</v>
          </cell>
          <cell r="AD67" t="str">
            <v>Offshore</v>
          </cell>
          <cell r="AE67">
            <v>0</v>
          </cell>
          <cell r="AF67" t="str">
            <v>Internal</v>
          </cell>
        </row>
        <row r="68">
          <cell r="C68" t="str">
            <v>RTR-GL</v>
          </cell>
          <cell r="D68" t="str">
            <v>SUBCONTRACTOR</v>
          </cell>
          <cell r="E68" t="str">
            <v>BPO-INDIAFA</v>
          </cell>
          <cell r="M68" t="str">
            <v>USD</v>
          </cell>
          <cell r="Y68">
            <v>80822.198104970448</v>
          </cell>
          <cell r="Z68">
            <v>0</v>
          </cell>
          <cell r="AA68">
            <v>80822.198104970448</v>
          </cell>
          <cell r="AB68">
            <v>0</v>
          </cell>
          <cell r="AC68">
            <v>0</v>
          </cell>
          <cell r="AD68" t="str">
            <v>Offshore</v>
          </cell>
          <cell r="AE68">
            <v>0</v>
          </cell>
          <cell r="AF68" t="str">
            <v>Internal</v>
          </cell>
        </row>
        <row r="69">
          <cell r="C69" t="str">
            <v>RTR-GL</v>
          </cell>
          <cell r="D69" t="str">
            <v>BPO-INDIAFA</v>
          </cell>
          <cell r="E69" t="str">
            <v>BPO-INDIAFA</v>
          </cell>
          <cell r="M69" t="str">
            <v>USD</v>
          </cell>
          <cell r="Y69">
            <v>51103.564524837115</v>
          </cell>
          <cell r="Z69">
            <v>0</v>
          </cell>
          <cell r="AA69">
            <v>51103.564524837115</v>
          </cell>
          <cell r="AB69">
            <v>0</v>
          </cell>
          <cell r="AC69">
            <v>0</v>
          </cell>
          <cell r="AD69" t="str">
            <v>Offshore</v>
          </cell>
          <cell r="AE69">
            <v>0</v>
          </cell>
          <cell r="AF69" t="str">
            <v>Internal</v>
          </cell>
        </row>
        <row r="70">
          <cell r="C70" t="str">
            <v>RTR-GL</v>
          </cell>
          <cell r="D70" t="str">
            <v>FINANCING</v>
          </cell>
          <cell r="E70" t="str">
            <v>BPO-INDIAFA</v>
          </cell>
          <cell r="M70" t="str">
            <v>USD</v>
          </cell>
          <cell r="Y70">
            <v>38761.638824837115</v>
          </cell>
          <cell r="Z70">
            <v>0</v>
          </cell>
          <cell r="AA70">
            <v>38761.638824837115</v>
          </cell>
          <cell r="AB70">
            <v>0</v>
          </cell>
          <cell r="AC70">
            <v>0</v>
          </cell>
          <cell r="AD70" t="str">
            <v>Offshore</v>
          </cell>
          <cell r="AE70">
            <v>0</v>
          </cell>
          <cell r="AF70" t="str">
            <v>Internal</v>
          </cell>
        </row>
        <row r="71">
          <cell r="C71" t="str">
            <v>RTR-GL</v>
          </cell>
          <cell r="D71" t="str">
            <v>TECHNOLOGY</v>
          </cell>
          <cell r="E71" t="str">
            <v>BPO-INDIAFA</v>
          </cell>
          <cell r="M71" t="str">
            <v>USD</v>
          </cell>
          <cell r="Y71">
            <v>27008.836675469112</v>
          </cell>
          <cell r="Z71">
            <v>0</v>
          </cell>
          <cell r="AA71">
            <v>27008.836675469112</v>
          </cell>
          <cell r="AB71">
            <v>0</v>
          </cell>
          <cell r="AC71">
            <v>0</v>
          </cell>
          <cell r="AD71" t="str">
            <v>Offshore</v>
          </cell>
          <cell r="AE71">
            <v>0</v>
          </cell>
          <cell r="AF71" t="str">
            <v>Internal</v>
          </cell>
        </row>
        <row r="72">
          <cell r="C72" t="str">
            <v>RTR-GL</v>
          </cell>
          <cell r="D72" t="str">
            <v>US-TE</v>
          </cell>
          <cell r="E72" t="str">
            <v>BPO-INDIAFA</v>
          </cell>
          <cell r="M72" t="str">
            <v>USD</v>
          </cell>
          <cell r="Y72">
            <v>18580.412997713607</v>
          </cell>
          <cell r="Z72">
            <v>0</v>
          </cell>
          <cell r="AA72">
            <v>18580.412997713607</v>
          </cell>
          <cell r="AB72">
            <v>0</v>
          </cell>
          <cell r="AC72">
            <v>0</v>
          </cell>
          <cell r="AD72" t="str">
            <v>Offshore</v>
          </cell>
          <cell r="AE72">
            <v>0</v>
          </cell>
          <cell r="AF72" t="str">
            <v>Internal</v>
          </cell>
        </row>
        <row r="73">
          <cell r="C73" t="str">
            <v>RTR-GL</v>
          </cell>
          <cell r="D73" t="str">
            <v>INDIA-TE</v>
          </cell>
          <cell r="E73" t="str">
            <v>BPO-INDIAFA</v>
          </cell>
          <cell r="M73" t="str">
            <v>USD</v>
          </cell>
          <cell r="Y73">
            <v>14970.154902060645</v>
          </cell>
          <cell r="Z73">
            <v>0</v>
          </cell>
          <cell r="AA73">
            <v>14970.154902060645</v>
          </cell>
          <cell r="AB73">
            <v>0</v>
          </cell>
          <cell r="AC73">
            <v>0</v>
          </cell>
          <cell r="AD73" t="str">
            <v>Offshore</v>
          </cell>
          <cell r="AE73">
            <v>0</v>
          </cell>
          <cell r="AF73" t="str">
            <v>Internal</v>
          </cell>
        </row>
        <row r="74">
          <cell r="C74" t="str">
            <v>RTR-GL</v>
          </cell>
          <cell r="D74" t="str">
            <v>FX-HEDGING</v>
          </cell>
          <cell r="E74" t="str">
            <v>BPO-INDIAFA</v>
          </cell>
          <cell r="M74" t="str">
            <v>USD</v>
          </cell>
          <cell r="Y74">
            <v>13272.121033355865</v>
          </cell>
          <cell r="Z74">
            <v>0</v>
          </cell>
          <cell r="AA74">
            <v>13272.121033355865</v>
          </cell>
          <cell r="AB74">
            <v>0</v>
          </cell>
          <cell r="AC74">
            <v>0</v>
          </cell>
          <cell r="AD74" t="str">
            <v>Offshore</v>
          </cell>
          <cell r="AE74">
            <v>0</v>
          </cell>
          <cell r="AF74" t="str">
            <v>Internal</v>
          </cell>
        </row>
        <row r="75">
          <cell r="C75" t="str">
            <v>RTR-GL</v>
          </cell>
          <cell r="D75" t="str">
            <v>TS Funding</v>
          </cell>
          <cell r="E75" t="str">
            <v>BPO-INDIAFA</v>
          </cell>
          <cell r="M75" t="str">
            <v>USD</v>
          </cell>
          <cell r="Y75">
            <v>10918.657175146596</v>
          </cell>
          <cell r="Z75">
            <v>0</v>
          </cell>
          <cell r="AA75">
            <v>10918.657175146596</v>
          </cell>
          <cell r="AB75">
            <v>0</v>
          </cell>
          <cell r="AC75">
            <v>0</v>
          </cell>
          <cell r="AD75" t="str">
            <v>Offshore</v>
          </cell>
          <cell r="AE75">
            <v>0</v>
          </cell>
          <cell r="AF75" t="str">
            <v>Internal</v>
          </cell>
        </row>
        <row r="76">
          <cell r="C76" t="str">
            <v>RTR-GL</v>
          </cell>
          <cell r="D76" t="str">
            <v>Source 10</v>
          </cell>
          <cell r="E76" t="str">
            <v>BPO-INDIAFA</v>
          </cell>
          <cell r="M76" t="str">
            <v>USD</v>
          </cell>
          <cell r="Y76">
            <v>11218.857927639467</v>
          </cell>
          <cell r="Z76">
            <v>0</v>
          </cell>
          <cell r="AA76">
            <v>11218.857927639467</v>
          </cell>
          <cell r="AB76">
            <v>0</v>
          </cell>
          <cell r="AC76">
            <v>0</v>
          </cell>
          <cell r="AD76" t="str">
            <v>Offshore</v>
          </cell>
          <cell r="AE76">
            <v>0</v>
          </cell>
          <cell r="AF76" t="str">
            <v>Internal</v>
          </cell>
        </row>
        <row r="77">
          <cell r="C77" t="str">
            <v>RTR-GL</v>
          </cell>
          <cell r="D77" t="str">
            <v>Source 11</v>
          </cell>
          <cell r="E77" t="str">
            <v>BPO-INDIAFA</v>
          </cell>
          <cell r="M77" t="str">
            <v>USD</v>
          </cell>
          <cell r="Y77">
            <v>10318.255670160854</v>
          </cell>
          <cell r="Z77">
            <v>0</v>
          </cell>
          <cell r="AA77">
            <v>10318.255670160854</v>
          </cell>
          <cell r="AB77">
            <v>0</v>
          </cell>
          <cell r="AC77">
            <v>0</v>
          </cell>
          <cell r="AD77" t="str">
            <v>Offshore</v>
          </cell>
          <cell r="AE77">
            <v>0</v>
          </cell>
          <cell r="AF77" t="str">
            <v>Internal</v>
          </cell>
        </row>
        <row r="78">
          <cell r="C78" t="str">
            <v>RTR-GL</v>
          </cell>
          <cell r="D78" t="str">
            <v>Source 12</v>
          </cell>
          <cell r="M78">
            <v>0</v>
          </cell>
          <cell r="Y78">
            <v>0</v>
          </cell>
          <cell r="Z78">
            <v>0</v>
          </cell>
          <cell r="AA78">
            <v>0</v>
          </cell>
          <cell r="AB78">
            <v>0</v>
          </cell>
          <cell r="AC78">
            <v>0</v>
          </cell>
          <cell r="AD78">
            <v>0</v>
          </cell>
          <cell r="AE78">
            <v>0</v>
          </cell>
          <cell r="AF78">
            <v>0</v>
          </cell>
        </row>
        <row r="79">
          <cell r="C79" t="str">
            <v>RTR-GL</v>
          </cell>
          <cell r="D79" t="str">
            <v>Source 13</v>
          </cell>
          <cell r="E79" t="str">
            <v>BPO-INDIAFA</v>
          </cell>
          <cell r="M79" t="str">
            <v>USD</v>
          </cell>
          <cell r="Y79">
            <v>10918.657175146596</v>
          </cell>
          <cell r="Z79">
            <v>0</v>
          </cell>
          <cell r="AA79">
            <v>10918.657175146596</v>
          </cell>
          <cell r="AB79">
            <v>0</v>
          </cell>
          <cell r="AC79">
            <v>0</v>
          </cell>
          <cell r="AD79" t="str">
            <v>Offshore</v>
          </cell>
          <cell r="AE79">
            <v>0</v>
          </cell>
          <cell r="AF79" t="str">
            <v>Internal</v>
          </cell>
        </row>
        <row r="80">
          <cell r="C80" t="str">
            <v>RTR-GL</v>
          </cell>
          <cell r="D80" t="str">
            <v>Source 14</v>
          </cell>
          <cell r="M80">
            <v>0</v>
          </cell>
          <cell r="Y80">
            <v>0</v>
          </cell>
          <cell r="Z80">
            <v>0</v>
          </cell>
          <cell r="AA80">
            <v>0</v>
          </cell>
          <cell r="AB80">
            <v>0</v>
          </cell>
          <cell r="AC80">
            <v>0</v>
          </cell>
          <cell r="AD80">
            <v>0</v>
          </cell>
          <cell r="AE80">
            <v>0</v>
          </cell>
          <cell r="AF80">
            <v>0</v>
          </cell>
        </row>
        <row r="81">
          <cell r="C81" t="str">
            <v>RTR-GL</v>
          </cell>
          <cell r="D81" t="str">
            <v>Source 15</v>
          </cell>
          <cell r="M81">
            <v>0</v>
          </cell>
          <cell r="Y81">
            <v>0</v>
          </cell>
          <cell r="Z81">
            <v>0</v>
          </cell>
          <cell r="AA81">
            <v>0</v>
          </cell>
          <cell r="AB81">
            <v>0</v>
          </cell>
          <cell r="AC81">
            <v>0</v>
          </cell>
          <cell r="AD81">
            <v>0</v>
          </cell>
          <cell r="AE81">
            <v>0</v>
          </cell>
          <cell r="AF81">
            <v>0</v>
          </cell>
        </row>
        <row r="82">
          <cell r="M82">
            <v>0</v>
          </cell>
          <cell r="Y82">
            <v>0</v>
          </cell>
          <cell r="Z82">
            <v>0</v>
          </cell>
          <cell r="AA82">
            <v>0</v>
          </cell>
          <cell r="AB82">
            <v>0</v>
          </cell>
          <cell r="AC82">
            <v>0</v>
          </cell>
          <cell r="AD82">
            <v>0</v>
          </cell>
          <cell r="AE82">
            <v>0</v>
          </cell>
          <cell r="AF82">
            <v>0</v>
          </cell>
        </row>
        <row r="83">
          <cell r="C83" t="str">
            <v>RUN</v>
          </cell>
          <cell r="D83" t="str">
            <v>RTR-GL</v>
          </cell>
          <cell r="E83" t="str">
            <v>BPO-INDIAFA</v>
          </cell>
          <cell r="M83" t="str">
            <v>USD</v>
          </cell>
          <cell r="Y83">
            <v>175555.42452483709</v>
          </cell>
          <cell r="Z83">
            <v>0</v>
          </cell>
          <cell r="AA83">
            <v>175555.42452483709</v>
          </cell>
          <cell r="AB83">
            <v>0</v>
          </cell>
          <cell r="AC83">
            <v>0</v>
          </cell>
          <cell r="AD83" t="str">
            <v>Offshore</v>
          </cell>
          <cell r="AE83">
            <v>0</v>
          </cell>
          <cell r="AF83" t="str">
            <v>Internal</v>
          </cell>
        </row>
        <row r="84">
          <cell r="C84" t="str">
            <v>RUN</v>
          </cell>
          <cell r="D84" t="str">
            <v>RTR-GL</v>
          </cell>
          <cell r="E84" t="str">
            <v>BPO-INDIAFA</v>
          </cell>
          <cell r="M84" t="str">
            <v>USD</v>
          </cell>
          <cell r="Y84">
            <v>120375.3645248371</v>
          </cell>
          <cell r="Z84">
            <v>0</v>
          </cell>
          <cell r="AA84">
            <v>120375.3645248371</v>
          </cell>
          <cell r="AB84">
            <v>0</v>
          </cell>
          <cell r="AC84">
            <v>0</v>
          </cell>
          <cell r="AD84" t="str">
            <v>Offshore</v>
          </cell>
          <cell r="AE84">
            <v>0</v>
          </cell>
          <cell r="AF84" t="str">
            <v>Internal</v>
          </cell>
        </row>
        <row r="85">
          <cell r="C85" t="str">
            <v>PROGRAMMGMT</v>
          </cell>
          <cell r="D85" t="str">
            <v>RTR-GL</v>
          </cell>
          <cell r="E85" t="str">
            <v>BPO-INDIAFA</v>
          </cell>
          <cell r="M85" t="str">
            <v>USD</v>
          </cell>
          <cell r="Y85">
            <v>80822.198104970448</v>
          </cell>
          <cell r="Z85">
            <v>0</v>
          </cell>
          <cell r="AA85">
            <v>80822.198104970448</v>
          </cell>
          <cell r="AB85">
            <v>0</v>
          </cell>
          <cell r="AC85">
            <v>0</v>
          </cell>
          <cell r="AD85" t="str">
            <v>Offshore</v>
          </cell>
          <cell r="AE85">
            <v>0</v>
          </cell>
          <cell r="AF85" t="str">
            <v>Internal</v>
          </cell>
        </row>
        <row r="86">
          <cell r="C86" t="str">
            <v>PROGRAMMGMT</v>
          </cell>
          <cell r="D86" t="str">
            <v>CG-US</v>
          </cell>
          <cell r="E86" t="str">
            <v>BPO-INDIAFA</v>
          </cell>
          <cell r="M86" t="str">
            <v>USD</v>
          </cell>
          <cell r="Y86">
            <v>51103.564524837115</v>
          </cell>
          <cell r="Z86">
            <v>0</v>
          </cell>
          <cell r="AA86">
            <v>51103.564524837115</v>
          </cell>
          <cell r="AB86">
            <v>0</v>
          </cell>
          <cell r="AC86">
            <v>0</v>
          </cell>
          <cell r="AD86" t="str">
            <v>Offshore</v>
          </cell>
          <cell r="AE86">
            <v>0</v>
          </cell>
          <cell r="AF86" t="str">
            <v>Internal</v>
          </cell>
        </row>
        <row r="87">
          <cell r="C87" t="str">
            <v>PROGRAMMGMT</v>
          </cell>
          <cell r="D87" t="str">
            <v>SUBCONTRACTOR</v>
          </cell>
          <cell r="E87" t="str">
            <v>BPO-INDIAFA</v>
          </cell>
          <cell r="M87" t="str">
            <v>USD</v>
          </cell>
          <cell r="Y87">
            <v>38761.638824837115</v>
          </cell>
          <cell r="Z87">
            <v>0</v>
          </cell>
          <cell r="AA87">
            <v>38761.638824837115</v>
          </cell>
          <cell r="AB87">
            <v>0</v>
          </cell>
          <cell r="AC87">
            <v>0</v>
          </cell>
          <cell r="AD87" t="str">
            <v>Offshore</v>
          </cell>
          <cell r="AE87">
            <v>0</v>
          </cell>
          <cell r="AF87" t="str">
            <v>Internal</v>
          </cell>
        </row>
        <row r="88">
          <cell r="C88" t="str">
            <v>PROGRAMMGMT</v>
          </cell>
          <cell r="D88" t="str">
            <v>BPO-INDIAFA</v>
          </cell>
          <cell r="E88" t="str">
            <v>BPO-INDIAFA</v>
          </cell>
          <cell r="M88" t="str">
            <v>USD</v>
          </cell>
          <cell r="Y88">
            <v>27008.836675469112</v>
          </cell>
          <cell r="Z88">
            <v>0</v>
          </cell>
          <cell r="AA88">
            <v>27008.836675469112</v>
          </cell>
          <cell r="AB88">
            <v>0</v>
          </cell>
          <cell r="AC88">
            <v>0</v>
          </cell>
          <cell r="AD88" t="str">
            <v>Offshore</v>
          </cell>
          <cell r="AE88">
            <v>0</v>
          </cell>
          <cell r="AF88" t="str">
            <v>Internal</v>
          </cell>
        </row>
        <row r="89">
          <cell r="C89" t="str">
            <v>PROGRAMMGMT</v>
          </cell>
          <cell r="D89" t="str">
            <v>FINANCING</v>
          </cell>
          <cell r="E89" t="str">
            <v>BPO-INDIAFA</v>
          </cell>
          <cell r="M89" t="str">
            <v>USD</v>
          </cell>
          <cell r="Y89">
            <v>18580.412997713607</v>
          </cell>
          <cell r="Z89">
            <v>0</v>
          </cell>
          <cell r="AA89">
            <v>18580.412997713607</v>
          </cell>
          <cell r="AB89">
            <v>0</v>
          </cell>
          <cell r="AC89">
            <v>0</v>
          </cell>
          <cell r="AD89" t="str">
            <v>Offshore</v>
          </cell>
          <cell r="AE89">
            <v>0</v>
          </cell>
          <cell r="AF89" t="str">
            <v>Internal</v>
          </cell>
        </row>
        <row r="90">
          <cell r="C90" t="str">
            <v>PROGRAMMGMT</v>
          </cell>
          <cell r="D90" t="str">
            <v>TECHNOLOGY</v>
          </cell>
          <cell r="E90" t="str">
            <v>BPO-INDIAFA</v>
          </cell>
          <cell r="M90" t="str">
            <v>USD</v>
          </cell>
          <cell r="Y90">
            <v>14970.154902060645</v>
          </cell>
          <cell r="Z90">
            <v>0</v>
          </cell>
          <cell r="AA90">
            <v>14970.154902060645</v>
          </cell>
          <cell r="AB90">
            <v>0</v>
          </cell>
          <cell r="AC90">
            <v>0</v>
          </cell>
          <cell r="AD90" t="str">
            <v>Offshore</v>
          </cell>
          <cell r="AE90">
            <v>0</v>
          </cell>
          <cell r="AF90" t="str">
            <v>Internal</v>
          </cell>
        </row>
        <row r="91">
          <cell r="C91" t="str">
            <v>PROGRAMMGMT</v>
          </cell>
          <cell r="D91" t="str">
            <v>US-TE</v>
          </cell>
          <cell r="E91" t="str">
            <v>BPO-INDIAFA</v>
          </cell>
          <cell r="M91" t="str">
            <v>USD</v>
          </cell>
          <cell r="Y91">
            <v>13272.121033355865</v>
          </cell>
          <cell r="Z91">
            <v>0</v>
          </cell>
          <cell r="AA91">
            <v>13272.121033355865</v>
          </cell>
          <cell r="AB91">
            <v>0</v>
          </cell>
          <cell r="AC91">
            <v>0</v>
          </cell>
          <cell r="AD91" t="str">
            <v>Offshore</v>
          </cell>
          <cell r="AE91">
            <v>0</v>
          </cell>
          <cell r="AF91" t="str">
            <v>Internal</v>
          </cell>
        </row>
        <row r="92">
          <cell r="C92" t="str">
            <v>PROGRAMMGMT</v>
          </cell>
          <cell r="D92" t="str">
            <v>INDIA-TE</v>
          </cell>
          <cell r="E92" t="str">
            <v>BPO-INDIAFA</v>
          </cell>
          <cell r="M92" t="str">
            <v>USD</v>
          </cell>
          <cell r="Y92">
            <v>10918.657175146596</v>
          </cell>
          <cell r="Z92">
            <v>0</v>
          </cell>
          <cell r="AA92">
            <v>10918.657175146596</v>
          </cell>
          <cell r="AB92">
            <v>0</v>
          </cell>
          <cell r="AC92">
            <v>0</v>
          </cell>
          <cell r="AD92" t="str">
            <v>Offshore</v>
          </cell>
          <cell r="AE92">
            <v>0</v>
          </cell>
          <cell r="AF92" t="str">
            <v>Internal</v>
          </cell>
        </row>
        <row r="93">
          <cell r="C93" t="str">
            <v>PROGRAMMGMT</v>
          </cell>
          <cell r="D93" t="str">
            <v>FX-HEDGING</v>
          </cell>
          <cell r="E93" t="str">
            <v>BPO-INDIAFA</v>
          </cell>
          <cell r="M93" t="str">
            <v>USD</v>
          </cell>
          <cell r="Y93">
            <v>11218.857927639467</v>
          </cell>
          <cell r="Z93">
            <v>0</v>
          </cell>
          <cell r="AA93">
            <v>11218.857927639467</v>
          </cell>
          <cell r="AB93">
            <v>0</v>
          </cell>
          <cell r="AC93">
            <v>0</v>
          </cell>
          <cell r="AD93" t="str">
            <v>Offshore</v>
          </cell>
          <cell r="AE93">
            <v>0</v>
          </cell>
          <cell r="AF93" t="str">
            <v>Internal</v>
          </cell>
        </row>
        <row r="94">
          <cell r="C94" t="str">
            <v>PROGRAMMGMT</v>
          </cell>
          <cell r="D94" t="str">
            <v>TS Funding</v>
          </cell>
          <cell r="E94" t="str">
            <v>BPO-INDIAFA</v>
          </cell>
          <cell r="M94" t="str">
            <v>USD</v>
          </cell>
          <cell r="Y94">
            <v>10318.255670160854</v>
          </cell>
          <cell r="Z94">
            <v>0</v>
          </cell>
          <cell r="AA94">
            <v>10318.255670160854</v>
          </cell>
          <cell r="AB94">
            <v>0</v>
          </cell>
          <cell r="AC94">
            <v>0</v>
          </cell>
          <cell r="AD94" t="str">
            <v>Offshore</v>
          </cell>
          <cell r="AE94">
            <v>0</v>
          </cell>
          <cell r="AF94" t="str">
            <v>Internal</v>
          </cell>
        </row>
        <row r="95">
          <cell r="C95" t="str">
            <v>PROGRAMMGMT</v>
          </cell>
          <cell r="D95" t="str">
            <v>Source 10</v>
          </cell>
          <cell r="M95">
            <v>0</v>
          </cell>
          <cell r="Y95">
            <v>0</v>
          </cell>
          <cell r="Z95">
            <v>0</v>
          </cell>
          <cell r="AA95">
            <v>0</v>
          </cell>
          <cell r="AB95">
            <v>0</v>
          </cell>
          <cell r="AC95">
            <v>0</v>
          </cell>
          <cell r="AD95">
            <v>0</v>
          </cell>
          <cell r="AE95">
            <v>0</v>
          </cell>
          <cell r="AF95">
            <v>0</v>
          </cell>
        </row>
        <row r="96">
          <cell r="C96" t="str">
            <v>PROGRAMMGMT</v>
          </cell>
          <cell r="D96" t="str">
            <v>Source 11</v>
          </cell>
          <cell r="E96" t="str">
            <v>BPO-INDIAFA</v>
          </cell>
          <cell r="M96" t="str">
            <v>USD</v>
          </cell>
          <cell r="Y96">
            <v>13272.121033355865</v>
          </cell>
          <cell r="Z96">
            <v>0</v>
          </cell>
          <cell r="AA96">
            <v>13272.121033355865</v>
          </cell>
          <cell r="AB96">
            <v>0</v>
          </cell>
          <cell r="AC96">
            <v>0</v>
          </cell>
          <cell r="AD96" t="str">
            <v>Offshore</v>
          </cell>
          <cell r="AE96">
            <v>0</v>
          </cell>
          <cell r="AF96" t="str">
            <v>Internal</v>
          </cell>
        </row>
        <row r="97">
          <cell r="C97" t="str">
            <v>PROGRAMMGMT</v>
          </cell>
          <cell r="D97" t="str">
            <v>Source 12</v>
          </cell>
          <cell r="M97">
            <v>0</v>
          </cell>
          <cell r="Y97">
            <v>0</v>
          </cell>
          <cell r="Z97">
            <v>0</v>
          </cell>
          <cell r="AA97">
            <v>0</v>
          </cell>
          <cell r="AB97">
            <v>0</v>
          </cell>
          <cell r="AC97">
            <v>0</v>
          </cell>
          <cell r="AD97">
            <v>0</v>
          </cell>
          <cell r="AE97">
            <v>0</v>
          </cell>
          <cell r="AF97">
            <v>0</v>
          </cell>
        </row>
        <row r="98">
          <cell r="C98" t="str">
            <v>PROGRAMMGMT</v>
          </cell>
          <cell r="D98" t="str">
            <v>Source 13</v>
          </cell>
          <cell r="E98" t="str">
            <v>BPO-INDIAFA</v>
          </cell>
          <cell r="M98" t="str">
            <v>USD</v>
          </cell>
          <cell r="Y98">
            <v>10918.657175146596</v>
          </cell>
          <cell r="Z98">
            <v>0</v>
          </cell>
          <cell r="AA98">
            <v>10918.657175146596</v>
          </cell>
          <cell r="AB98">
            <v>0</v>
          </cell>
          <cell r="AC98">
            <v>0</v>
          </cell>
          <cell r="AD98" t="str">
            <v>Offshore</v>
          </cell>
          <cell r="AE98">
            <v>0</v>
          </cell>
          <cell r="AF98" t="str">
            <v>Internal</v>
          </cell>
        </row>
        <row r="99">
          <cell r="C99" t="str">
            <v>PROGRAMMGMT</v>
          </cell>
          <cell r="D99" t="str">
            <v>Source 14</v>
          </cell>
          <cell r="M99">
            <v>0</v>
          </cell>
          <cell r="Y99">
            <v>0</v>
          </cell>
          <cell r="Z99">
            <v>0</v>
          </cell>
          <cell r="AA99">
            <v>0</v>
          </cell>
          <cell r="AB99">
            <v>0</v>
          </cell>
          <cell r="AC99">
            <v>0</v>
          </cell>
          <cell r="AD99">
            <v>0</v>
          </cell>
          <cell r="AE99">
            <v>0</v>
          </cell>
          <cell r="AF99">
            <v>0</v>
          </cell>
        </row>
        <row r="100">
          <cell r="C100" t="str">
            <v>PROGRAMMGMT</v>
          </cell>
          <cell r="D100" t="str">
            <v>Source 15</v>
          </cell>
          <cell r="E100" t="str">
            <v>BPO-INDIAFA</v>
          </cell>
          <cell r="M100" t="str">
            <v>USD</v>
          </cell>
          <cell r="Y100">
            <v>175555.42452483709</v>
          </cell>
          <cell r="Z100">
            <v>0</v>
          </cell>
          <cell r="AA100">
            <v>175555.42452483709</v>
          </cell>
          <cell r="AB100">
            <v>0</v>
          </cell>
          <cell r="AC100">
            <v>0</v>
          </cell>
          <cell r="AD100" t="str">
            <v>Offshore</v>
          </cell>
          <cell r="AE100">
            <v>0</v>
          </cell>
          <cell r="AF100" t="str">
            <v>Internal</v>
          </cell>
        </row>
        <row r="101">
          <cell r="C101" t="str">
            <v>RUN</v>
          </cell>
          <cell r="D101" t="str">
            <v>OTC-OTC</v>
          </cell>
          <cell r="E101" t="str">
            <v>BPO-INDIAFA</v>
          </cell>
          <cell r="M101" t="str">
            <v>USD</v>
          </cell>
          <cell r="Y101">
            <v>120375.3645248371</v>
          </cell>
          <cell r="Z101">
            <v>0</v>
          </cell>
          <cell r="AA101">
            <v>120375.3645248371</v>
          </cell>
          <cell r="AB101">
            <v>0</v>
          </cell>
          <cell r="AC101">
            <v>0</v>
          </cell>
          <cell r="AD101" t="str">
            <v>Offshore</v>
          </cell>
          <cell r="AE101">
            <v>0</v>
          </cell>
          <cell r="AF101" t="str">
            <v>Internal</v>
          </cell>
        </row>
        <row r="102">
          <cell r="C102" t="str">
            <v>RUN</v>
          </cell>
          <cell r="D102" t="str">
            <v>OTC-OTC</v>
          </cell>
          <cell r="E102" t="str">
            <v>BPO-INDIAFA</v>
          </cell>
          <cell r="M102" t="str">
            <v>USD</v>
          </cell>
          <cell r="Y102">
            <v>80822.198104970448</v>
          </cell>
          <cell r="Z102">
            <v>0</v>
          </cell>
          <cell r="AA102">
            <v>80822.198104970448</v>
          </cell>
          <cell r="AB102">
            <v>0</v>
          </cell>
          <cell r="AC102">
            <v>0</v>
          </cell>
          <cell r="AD102" t="str">
            <v>Offshore</v>
          </cell>
          <cell r="AE102">
            <v>0</v>
          </cell>
          <cell r="AF102" t="str">
            <v>Internal</v>
          </cell>
        </row>
        <row r="103">
          <cell r="C103" t="str">
            <v>RUN</v>
          </cell>
          <cell r="D103" t="str">
            <v>OTC-OTC</v>
          </cell>
          <cell r="E103" t="str">
            <v>BPO-INDIAFA</v>
          </cell>
          <cell r="M103" t="str">
            <v>USD</v>
          </cell>
          <cell r="Y103">
            <v>51103.564524837115</v>
          </cell>
          <cell r="Z103">
            <v>0</v>
          </cell>
          <cell r="AA103">
            <v>51103.564524837115</v>
          </cell>
          <cell r="AB103">
            <v>0</v>
          </cell>
          <cell r="AC103">
            <v>0</v>
          </cell>
          <cell r="AD103" t="str">
            <v>Offshore</v>
          </cell>
          <cell r="AE103">
            <v>0</v>
          </cell>
          <cell r="AF103" t="str">
            <v>Internal</v>
          </cell>
        </row>
        <row r="104">
          <cell r="C104" t="str">
            <v>PROCUREMENT</v>
          </cell>
          <cell r="D104" t="str">
            <v>OTC-OTC</v>
          </cell>
          <cell r="E104" t="str">
            <v>BPO-INDIAFA</v>
          </cell>
          <cell r="M104" t="str">
            <v>USD</v>
          </cell>
          <cell r="Y104">
            <v>38761.638824837115</v>
          </cell>
          <cell r="Z104">
            <v>0</v>
          </cell>
          <cell r="AA104">
            <v>38761.638824837115</v>
          </cell>
          <cell r="AB104">
            <v>0</v>
          </cell>
          <cell r="AC104">
            <v>0</v>
          </cell>
          <cell r="AD104" t="str">
            <v>Offshore</v>
          </cell>
          <cell r="AE104">
            <v>0</v>
          </cell>
          <cell r="AF104" t="str">
            <v>Internal</v>
          </cell>
        </row>
        <row r="105">
          <cell r="C105" t="str">
            <v>PROCUREMENT</v>
          </cell>
          <cell r="D105" t="str">
            <v>CG-US</v>
          </cell>
          <cell r="E105" t="str">
            <v>BPO-INDIAFA</v>
          </cell>
          <cell r="M105" t="str">
            <v>USD</v>
          </cell>
          <cell r="Y105">
            <v>27008.836675469112</v>
          </cell>
          <cell r="Z105">
            <v>0</v>
          </cell>
          <cell r="AA105">
            <v>27008.836675469112</v>
          </cell>
          <cell r="AB105">
            <v>0</v>
          </cell>
          <cell r="AC105">
            <v>0</v>
          </cell>
          <cell r="AD105" t="str">
            <v>Offshore</v>
          </cell>
          <cell r="AE105">
            <v>0</v>
          </cell>
          <cell r="AF105" t="str">
            <v>Internal</v>
          </cell>
        </row>
        <row r="106">
          <cell r="C106" t="str">
            <v>PROCUREMENT</v>
          </cell>
          <cell r="D106" t="str">
            <v>SUBCONTRACTOR</v>
          </cell>
          <cell r="E106" t="str">
            <v>BPO-INDIAFA</v>
          </cell>
          <cell r="M106" t="str">
            <v>USD</v>
          </cell>
          <cell r="Y106">
            <v>18580.412997713607</v>
          </cell>
          <cell r="Z106">
            <v>0</v>
          </cell>
          <cell r="AA106">
            <v>18580.412997713607</v>
          </cell>
          <cell r="AB106">
            <v>0</v>
          </cell>
          <cell r="AC106">
            <v>0</v>
          </cell>
          <cell r="AD106" t="str">
            <v>Offshore</v>
          </cell>
          <cell r="AE106">
            <v>0</v>
          </cell>
          <cell r="AF106" t="str">
            <v>Internal</v>
          </cell>
        </row>
        <row r="107">
          <cell r="C107" t="str">
            <v>PROCUREMENT</v>
          </cell>
          <cell r="D107" t="str">
            <v>BPO-INDIAFA</v>
          </cell>
          <cell r="E107" t="str">
            <v>BPO-INDIAFA</v>
          </cell>
          <cell r="M107" t="str">
            <v>USD</v>
          </cell>
          <cell r="Y107">
            <v>14970.154902060645</v>
          </cell>
          <cell r="Z107">
            <v>0</v>
          </cell>
          <cell r="AA107">
            <v>14970.154902060645</v>
          </cell>
          <cell r="AB107">
            <v>0</v>
          </cell>
          <cell r="AC107">
            <v>0</v>
          </cell>
          <cell r="AD107" t="str">
            <v>Offshore</v>
          </cell>
          <cell r="AE107">
            <v>0</v>
          </cell>
          <cell r="AF107" t="str">
            <v>Internal</v>
          </cell>
        </row>
        <row r="108">
          <cell r="C108" t="str">
            <v>PROCUREMENT</v>
          </cell>
          <cell r="D108" t="str">
            <v>FINANCING</v>
          </cell>
          <cell r="E108" t="str">
            <v>BPO-INDIAFA</v>
          </cell>
          <cell r="M108" t="str">
            <v>USD</v>
          </cell>
          <cell r="Y108">
            <v>13272.121033355865</v>
          </cell>
          <cell r="Z108">
            <v>0</v>
          </cell>
          <cell r="AA108">
            <v>13272.121033355865</v>
          </cell>
          <cell r="AB108">
            <v>0</v>
          </cell>
          <cell r="AC108">
            <v>0</v>
          </cell>
          <cell r="AD108" t="str">
            <v>Offshore</v>
          </cell>
          <cell r="AE108">
            <v>0</v>
          </cell>
          <cell r="AF108" t="str">
            <v>Internal</v>
          </cell>
        </row>
        <row r="109">
          <cell r="C109" t="str">
            <v>PROCUREMENT</v>
          </cell>
          <cell r="D109" t="str">
            <v>TECHNOLOGY</v>
          </cell>
          <cell r="E109" t="str">
            <v>BPO-INDIAFA</v>
          </cell>
          <cell r="M109" t="str">
            <v>USD</v>
          </cell>
          <cell r="Y109">
            <v>10918.657175146596</v>
          </cell>
          <cell r="Z109">
            <v>0</v>
          </cell>
          <cell r="AA109">
            <v>10918.657175146596</v>
          </cell>
          <cell r="AB109">
            <v>0</v>
          </cell>
          <cell r="AC109">
            <v>0</v>
          </cell>
          <cell r="AD109" t="str">
            <v>Offshore</v>
          </cell>
          <cell r="AE109">
            <v>0</v>
          </cell>
          <cell r="AF109" t="str">
            <v>Internal</v>
          </cell>
        </row>
        <row r="110">
          <cell r="C110" t="str">
            <v>PROCUREMENT</v>
          </cell>
          <cell r="D110" t="str">
            <v>US-TE</v>
          </cell>
          <cell r="E110" t="str">
            <v>BPO-INDIAFA</v>
          </cell>
          <cell r="M110" t="str">
            <v>USD</v>
          </cell>
          <cell r="Y110">
            <v>11218.857927639467</v>
          </cell>
          <cell r="Z110">
            <v>0</v>
          </cell>
          <cell r="AA110">
            <v>11218.857927639467</v>
          </cell>
          <cell r="AB110">
            <v>0</v>
          </cell>
          <cell r="AC110">
            <v>0</v>
          </cell>
          <cell r="AD110" t="str">
            <v>Offshore</v>
          </cell>
          <cell r="AE110">
            <v>0</v>
          </cell>
          <cell r="AF110" t="str">
            <v>Internal</v>
          </cell>
        </row>
        <row r="111">
          <cell r="C111" t="str">
            <v>PROCUREMENT</v>
          </cell>
          <cell r="D111" t="str">
            <v>INDIA-TE</v>
          </cell>
          <cell r="E111" t="str">
            <v>BPO-INDIAFA</v>
          </cell>
          <cell r="M111" t="str">
            <v>USD</v>
          </cell>
          <cell r="Y111">
            <v>10318.255670160854</v>
          </cell>
          <cell r="Z111">
            <v>0</v>
          </cell>
          <cell r="AA111">
            <v>10318.255670160854</v>
          </cell>
          <cell r="AB111">
            <v>0</v>
          </cell>
          <cell r="AC111">
            <v>0</v>
          </cell>
          <cell r="AD111" t="str">
            <v>Offshore</v>
          </cell>
          <cell r="AE111">
            <v>0</v>
          </cell>
          <cell r="AF111" t="str">
            <v>Internal</v>
          </cell>
        </row>
        <row r="112">
          <cell r="C112" t="str">
            <v>PROCUREMENT</v>
          </cell>
          <cell r="D112" t="str">
            <v>FX-HEDGING</v>
          </cell>
          <cell r="E112" t="str">
            <v>BPO-INDIAFA</v>
          </cell>
          <cell r="M112" t="str">
            <v>USD</v>
          </cell>
          <cell r="Y112">
            <v>10918.657175146596</v>
          </cell>
          <cell r="Z112">
            <v>0</v>
          </cell>
          <cell r="AA112">
            <v>10918.657175146596</v>
          </cell>
          <cell r="AB112">
            <v>0</v>
          </cell>
          <cell r="AC112">
            <v>0</v>
          </cell>
          <cell r="AD112" t="str">
            <v>Offshore</v>
          </cell>
          <cell r="AE112">
            <v>0</v>
          </cell>
          <cell r="AF112" t="str">
            <v>Internal</v>
          </cell>
        </row>
        <row r="113">
          <cell r="C113" t="str">
            <v>PROCUREMENT</v>
          </cell>
          <cell r="D113" t="str">
            <v>TS Funding</v>
          </cell>
          <cell r="M113">
            <v>0</v>
          </cell>
          <cell r="Y113">
            <v>0</v>
          </cell>
          <cell r="Z113">
            <v>0</v>
          </cell>
          <cell r="AA113">
            <v>0</v>
          </cell>
          <cell r="AB113">
            <v>0</v>
          </cell>
          <cell r="AC113">
            <v>0</v>
          </cell>
          <cell r="AD113">
            <v>0</v>
          </cell>
          <cell r="AE113">
            <v>0</v>
          </cell>
          <cell r="AF113">
            <v>0</v>
          </cell>
        </row>
        <row r="114">
          <cell r="C114" t="str">
            <v>PROCUREMENT</v>
          </cell>
          <cell r="D114" t="str">
            <v>Source 10</v>
          </cell>
          <cell r="E114" t="str">
            <v>BPO-INDIAFA</v>
          </cell>
          <cell r="M114" t="str">
            <v>USD</v>
          </cell>
          <cell r="Y114">
            <v>10918.657175146596</v>
          </cell>
          <cell r="Z114">
            <v>0</v>
          </cell>
          <cell r="AA114">
            <v>10918.657175146596</v>
          </cell>
          <cell r="AB114">
            <v>0</v>
          </cell>
          <cell r="AC114">
            <v>0</v>
          </cell>
          <cell r="AD114" t="str">
            <v>Offshore</v>
          </cell>
          <cell r="AE114">
            <v>0</v>
          </cell>
          <cell r="AF114" t="str">
            <v>Internal</v>
          </cell>
        </row>
        <row r="115">
          <cell r="C115" t="str">
            <v>PROCUREMENT</v>
          </cell>
          <cell r="D115" t="str">
            <v>Source 11</v>
          </cell>
          <cell r="M115">
            <v>0</v>
          </cell>
          <cell r="Y115">
            <v>0</v>
          </cell>
          <cell r="Z115">
            <v>0</v>
          </cell>
          <cell r="AA115">
            <v>0</v>
          </cell>
          <cell r="AB115">
            <v>0</v>
          </cell>
          <cell r="AC115">
            <v>0</v>
          </cell>
          <cell r="AD115">
            <v>0</v>
          </cell>
          <cell r="AE115">
            <v>0</v>
          </cell>
          <cell r="AF115">
            <v>0</v>
          </cell>
        </row>
        <row r="116">
          <cell r="C116" t="str">
            <v>PROCUREMENT</v>
          </cell>
          <cell r="D116" t="str">
            <v>Source 12</v>
          </cell>
          <cell r="M116">
            <v>0</v>
          </cell>
          <cell r="Y116">
            <v>0</v>
          </cell>
          <cell r="Z116">
            <v>0</v>
          </cell>
          <cell r="AA116">
            <v>0</v>
          </cell>
          <cell r="AB116">
            <v>0</v>
          </cell>
          <cell r="AC116">
            <v>0</v>
          </cell>
          <cell r="AD116">
            <v>0</v>
          </cell>
          <cell r="AE116">
            <v>0</v>
          </cell>
          <cell r="AF116">
            <v>0</v>
          </cell>
        </row>
        <row r="117">
          <cell r="C117" t="str">
            <v>PROCUREMENT</v>
          </cell>
          <cell r="D117" t="str">
            <v>Source 13</v>
          </cell>
          <cell r="E117" t="str">
            <v>BPO-INDIAFA</v>
          </cell>
          <cell r="M117" t="str">
            <v>USD</v>
          </cell>
          <cell r="Y117">
            <v>18580.412997713607</v>
          </cell>
          <cell r="Z117">
            <v>0</v>
          </cell>
          <cell r="AA117">
            <v>18580.412997713607</v>
          </cell>
          <cell r="AB117">
            <v>0</v>
          </cell>
          <cell r="AC117">
            <v>0</v>
          </cell>
          <cell r="AD117" t="str">
            <v>Offshore</v>
          </cell>
          <cell r="AE117">
            <v>0</v>
          </cell>
          <cell r="AF117" t="str">
            <v>Internal</v>
          </cell>
        </row>
        <row r="118">
          <cell r="C118" t="str">
            <v>PROCUREMENT</v>
          </cell>
          <cell r="D118" t="str">
            <v>Source 14</v>
          </cell>
          <cell r="E118" t="str">
            <v>BPO-INDIAFA</v>
          </cell>
          <cell r="M118" t="str">
            <v>USD</v>
          </cell>
          <cell r="Y118">
            <v>13272.121033355865</v>
          </cell>
          <cell r="Z118">
            <v>0</v>
          </cell>
          <cell r="AA118">
            <v>13272.121033355865</v>
          </cell>
          <cell r="AB118">
            <v>0</v>
          </cell>
          <cell r="AC118">
            <v>0</v>
          </cell>
          <cell r="AD118" t="str">
            <v>Offshore</v>
          </cell>
          <cell r="AE118">
            <v>0</v>
          </cell>
          <cell r="AF118" t="str">
            <v>Internal</v>
          </cell>
        </row>
        <row r="119">
          <cell r="C119" t="str">
            <v>PROCUREMENT</v>
          </cell>
          <cell r="D119" t="str">
            <v>Source 15</v>
          </cell>
          <cell r="E119" t="str">
            <v>BPO-INDIAFA</v>
          </cell>
          <cell r="M119" t="str">
            <v>USD</v>
          </cell>
          <cell r="Y119">
            <v>10918.657175146596</v>
          </cell>
          <cell r="Z119">
            <v>0</v>
          </cell>
          <cell r="AA119">
            <v>10918.657175146596</v>
          </cell>
          <cell r="AB119">
            <v>0</v>
          </cell>
          <cell r="AC119">
            <v>0</v>
          </cell>
          <cell r="AD119" t="str">
            <v>Offshore</v>
          </cell>
          <cell r="AE119">
            <v>0</v>
          </cell>
          <cell r="AF119" t="str">
            <v>Internal</v>
          </cell>
        </row>
        <row r="120">
          <cell r="M120">
            <v>0</v>
          </cell>
          <cell r="Y120">
            <v>0</v>
          </cell>
          <cell r="Z120">
            <v>0</v>
          </cell>
          <cell r="AA120">
            <v>0</v>
          </cell>
          <cell r="AB120">
            <v>0</v>
          </cell>
          <cell r="AC120">
            <v>0</v>
          </cell>
          <cell r="AD120">
            <v>0</v>
          </cell>
          <cell r="AE120">
            <v>0</v>
          </cell>
          <cell r="AF120">
            <v>0</v>
          </cell>
        </row>
        <row r="121">
          <cell r="C121" t="str">
            <v>RUN</v>
          </cell>
          <cell r="D121" t="str">
            <v>PROCUREMENT</v>
          </cell>
          <cell r="E121" t="str">
            <v>BPO-INDIAFA</v>
          </cell>
          <cell r="M121" t="str">
            <v>USD</v>
          </cell>
          <cell r="Y121">
            <v>18580.412997713607</v>
          </cell>
          <cell r="Z121">
            <v>0</v>
          </cell>
          <cell r="AA121">
            <v>18580.412997713607</v>
          </cell>
          <cell r="AB121">
            <v>0</v>
          </cell>
          <cell r="AC121">
            <v>0</v>
          </cell>
          <cell r="AD121" t="str">
            <v>Offshore</v>
          </cell>
          <cell r="AE121">
            <v>0</v>
          </cell>
          <cell r="AF121" t="str">
            <v>Internal</v>
          </cell>
        </row>
        <row r="122">
          <cell r="C122" t="str">
            <v>RUN</v>
          </cell>
          <cell r="D122" t="str">
            <v>PROCUREMENT</v>
          </cell>
          <cell r="E122" t="str">
            <v>BPO-INDIAFA</v>
          </cell>
          <cell r="M122" t="str">
            <v>USD</v>
          </cell>
          <cell r="Y122">
            <v>10918.657175146596</v>
          </cell>
          <cell r="Z122">
            <v>0</v>
          </cell>
          <cell r="AA122">
            <v>10918.657175146596</v>
          </cell>
          <cell r="AB122">
            <v>0</v>
          </cell>
          <cell r="AC122">
            <v>0</v>
          </cell>
          <cell r="AD122" t="str">
            <v>Offshore</v>
          </cell>
          <cell r="AE122">
            <v>0</v>
          </cell>
          <cell r="AF122" t="str">
            <v>Internal</v>
          </cell>
        </row>
        <row r="123">
          <cell r="C123" t="str">
            <v>FINANCING</v>
          </cell>
          <cell r="D123" t="str">
            <v>PROCUREMENT</v>
          </cell>
          <cell r="E123" t="str">
            <v>BPO-INDIAFA</v>
          </cell>
          <cell r="M123" t="str">
            <v>USD</v>
          </cell>
          <cell r="Y123">
            <v>10918.657175146596</v>
          </cell>
          <cell r="Z123">
            <v>0</v>
          </cell>
          <cell r="AA123">
            <v>10918.657175146596</v>
          </cell>
          <cell r="AB123">
            <v>0</v>
          </cell>
          <cell r="AC123">
            <v>0</v>
          </cell>
          <cell r="AD123" t="str">
            <v>Offshore</v>
          </cell>
          <cell r="AE123">
            <v>0</v>
          </cell>
          <cell r="AF123" t="str">
            <v>Internal</v>
          </cell>
        </row>
        <row r="124">
          <cell r="C124" t="str">
            <v>FINANCING</v>
          </cell>
          <cell r="D124" t="str">
            <v>CG-US</v>
          </cell>
          <cell r="E124" t="str">
            <v>BPO-INDIAFA</v>
          </cell>
          <cell r="M124" t="str">
            <v>USD</v>
          </cell>
          <cell r="Y124">
            <v>10918.657175146596</v>
          </cell>
          <cell r="Z124">
            <v>0</v>
          </cell>
          <cell r="AA124">
            <v>10918.657175146596</v>
          </cell>
          <cell r="AB124">
            <v>0</v>
          </cell>
          <cell r="AC124">
            <v>0</v>
          </cell>
          <cell r="AD124" t="str">
            <v>Offshore</v>
          </cell>
          <cell r="AE124">
            <v>0</v>
          </cell>
          <cell r="AF124" t="str">
            <v>Internal</v>
          </cell>
        </row>
        <row r="125">
          <cell r="C125" t="str">
            <v>FINANCING</v>
          </cell>
          <cell r="D125" t="str">
            <v>SUBCONTRACTOR</v>
          </cell>
          <cell r="E125" t="str">
            <v>BPO-INDIAFA</v>
          </cell>
          <cell r="M125" t="str">
            <v>USD</v>
          </cell>
          <cell r="Y125">
            <v>10918.657175146596</v>
          </cell>
          <cell r="Z125">
            <v>0</v>
          </cell>
          <cell r="AA125">
            <v>10918.657175146596</v>
          </cell>
          <cell r="AB125">
            <v>0</v>
          </cell>
          <cell r="AC125">
            <v>0</v>
          </cell>
          <cell r="AD125" t="str">
            <v>Offshore</v>
          </cell>
          <cell r="AE125">
            <v>0</v>
          </cell>
          <cell r="AF125" t="str">
            <v>Internal</v>
          </cell>
        </row>
        <row r="126">
          <cell r="C126" t="str">
            <v>FINANCING</v>
          </cell>
          <cell r="D126" t="str">
            <v>BPO-INDIAFA</v>
          </cell>
          <cell r="M126">
            <v>0</v>
          </cell>
          <cell r="Y126">
            <v>0</v>
          </cell>
          <cell r="Z126">
            <v>0</v>
          </cell>
          <cell r="AA126">
            <v>0</v>
          </cell>
          <cell r="AB126">
            <v>0</v>
          </cell>
          <cell r="AC126">
            <v>0</v>
          </cell>
          <cell r="AD126">
            <v>0</v>
          </cell>
          <cell r="AE126">
            <v>0</v>
          </cell>
          <cell r="AF126">
            <v>0</v>
          </cell>
        </row>
        <row r="127">
          <cell r="C127" t="str">
            <v>FINANCING</v>
          </cell>
          <cell r="D127" t="str">
            <v>FINANCING</v>
          </cell>
          <cell r="M127">
            <v>0</v>
          </cell>
          <cell r="Y127">
            <v>0</v>
          </cell>
          <cell r="Z127">
            <v>0</v>
          </cell>
          <cell r="AA127">
            <v>0</v>
          </cell>
          <cell r="AB127">
            <v>0</v>
          </cell>
          <cell r="AC127">
            <v>0</v>
          </cell>
          <cell r="AD127">
            <v>0</v>
          </cell>
          <cell r="AE127">
            <v>0</v>
          </cell>
          <cell r="AF127">
            <v>0</v>
          </cell>
        </row>
        <row r="128">
          <cell r="C128" t="str">
            <v>FINANCING</v>
          </cell>
          <cell r="D128" t="str">
            <v>TECHNOLOGY</v>
          </cell>
          <cell r="M128">
            <v>0</v>
          </cell>
          <cell r="Y128">
            <v>0</v>
          </cell>
          <cell r="Z128">
            <v>0</v>
          </cell>
          <cell r="AA128">
            <v>0</v>
          </cell>
          <cell r="AB128">
            <v>0</v>
          </cell>
          <cell r="AC128">
            <v>0</v>
          </cell>
          <cell r="AD128">
            <v>0</v>
          </cell>
          <cell r="AE128">
            <v>0</v>
          </cell>
          <cell r="AF128">
            <v>0</v>
          </cell>
        </row>
        <row r="129">
          <cell r="C129" t="str">
            <v>FINANCING</v>
          </cell>
          <cell r="D129" t="str">
            <v>US-TE</v>
          </cell>
          <cell r="M129">
            <v>0</v>
          </cell>
          <cell r="Y129">
            <v>0</v>
          </cell>
          <cell r="Z129">
            <v>0</v>
          </cell>
          <cell r="AA129">
            <v>0</v>
          </cell>
          <cell r="AB129">
            <v>0</v>
          </cell>
          <cell r="AC129">
            <v>0</v>
          </cell>
          <cell r="AD129">
            <v>0</v>
          </cell>
          <cell r="AE129">
            <v>0</v>
          </cell>
          <cell r="AF129">
            <v>0</v>
          </cell>
        </row>
        <row r="130">
          <cell r="C130" t="str">
            <v>FINANCING</v>
          </cell>
          <cell r="D130" t="str">
            <v>INDIA-TE</v>
          </cell>
          <cell r="M130">
            <v>0</v>
          </cell>
          <cell r="Y130">
            <v>0</v>
          </cell>
          <cell r="Z130">
            <v>0</v>
          </cell>
          <cell r="AA130">
            <v>0</v>
          </cell>
          <cell r="AB130">
            <v>0</v>
          </cell>
          <cell r="AC130">
            <v>0</v>
          </cell>
          <cell r="AD130">
            <v>0</v>
          </cell>
          <cell r="AE130">
            <v>0</v>
          </cell>
          <cell r="AF130">
            <v>0</v>
          </cell>
        </row>
        <row r="131">
          <cell r="C131" t="str">
            <v>FINANCING</v>
          </cell>
          <cell r="D131" t="str">
            <v>FX-HEDGING</v>
          </cell>
          <cell r="E131" t="str">
            <v>CG-US</v>
          </cell>
          <cell r="M131" t="str">
            <v>USD</v>
          </cell>
          <cell r="Y131">
            <v>165756.30000000002</v>
          </cell>
          <cell r="Z131">
            <v>12220</v>
          </cell>
          <cell r="AA131">
            <v>177976.30000000002</v>
          </cell>
          <cell r="AB131">
            <v>0</v>
          </cell>
          <cell r="AC131">
            <v>0</v>
          </cell>
          <cell r="AD131" t="str">
            <v>Onshore</v>
          </cell>
          <cell r="AE131">
            <v>0</v>
          </cell>
          <cell r="AF131" t="str">
            <v>Internal</v>
          </cell>
        </row>
        <row r="132">
          <cell r="C132" t="str">
            <v>FINANCING</v>
          </cell>
          <cell r="D132" t="str">
            <v>TS Funding</v>
          </cell>
          <cell r="E132" t="str">
            <v>BPO-INDIAFA</v>
          </cell>
          <cell r="M132" t="str">
            <v>USD</v>
          </cell>
          <cell r="Y132">
            <v>27008.836675469112</v>
          </cell>
          <cell r="Z132">
            <v>0</v>
          </cell>
          <cell r="AA132">
            <v>27008.836675469112</v>
          </cell>
          <cell r="AB132">
            <v>0</v>
          </cell>
          <cell r="AC132">
            <v>0</v>
          </cell>
          <cell r="AD132" t="str">
            <v>Offshore</v>
          </cell>
          <cell r="AE132">
            <v>0</v>
          </cell>
          <cell r="AF132" t="str">
            <v>Internal</v>
          </cell>
        </row>
        <row r="133">
          <cell r="C133" t="str">
            <v>FINANCING</v>
          </cell>
          <cell r="D133" t="str">
            <v>Source 10</v>
          </cell>
          <cell r="E133" t="str">
            <v>CG-US</v>
          </cell>
          <cell r="M133" t="str">
            <v>USD</v>
          </cell>
          <cell r="Y133">
            <v>415000</v>
          </cell>
          <cell r="Z133">
            <v>12220</v>
          </cell>
          <cell r="AA133">
            <v>427220</v>
          </cell>
          <cell r="AB133">
            <v>0</v>
          </cell>
          <cell r="AC133">
            <v>0</v>
          </cell>
          <cell r="AD133" t="str">
            <v>Onshore</v>
          </cell>
          <cell r="AE133">
            <v>0</v>
          </cell>
          <cell r="AF133" t="str">
            <v>Internal</v>
          </cell>
        </row>
        <row r="134">
          <cell r="C134" t="str">
            <v>FINANCING</v>
          </cell>
          <cell r="D134" t="str">
            <v>Source 11</v>
          </cell>
          <cell r="M134">
            <v>0</v>
          </cell>
          <cell r="Y134">
            <v>0</v>
          </cell>
          <cell r="Z134">
            <v>0</v>
          </cell>
          <cell r="AA134">
            <v>0</v>
          </cell>
          <cell r="AB134">
            <v>0</v>
          </cell>
          <cell r="AC134">
            <v>0</v>
          </cell>
          <cell r="AD134">
            <v>0</v>
          </cell>
          <cell r="AE134">
            <v>0</v>
          </cell>
          <cell r="AF134">
            <v>0</v>
          </cell>
        </row>
        <row r="135">
          <cell r="C135" t="str">
            <v>FINANCING</v>
          </cell>
          <cell r="D135" t="str">
            <v>Source 12</v>
          </cell>
          <cell r="M135">
            <v>0</v>
          </cell>
          <cell r="Y135">
            <v>0</v>
          </cell>
          <cell r="Z135">
            <v>0</v>
          </cell>
          <cell r="AA135">
            <v>0</v>
          </cell>
          <cell r="AB135">
            <v>0</v>
          </cell>
          <cell r="AC135">
            <v>0</v>
          </cell>
          <cell r="AD135">
            <v>0</v>
          </cell>
          <cell r="AE135">
            <v>0</v>
          </cell>
          <cell r="AF135">
            <v>0</v>
          </cell>
        </row>
        <row r="136">
          <cell r="C136" t="str">
            <v>FINANCING</v>
          </cell>
          <cell r="D136" t="str">
            <v>Source 13</v>
          </cell>
          <cell r="E136" t="str">
            <v>BPO-INDIAFA</v>
          </cell>
          <cell r="M136" t="str">
            <v>USD</v>
          </cell>
          <cell r="Y136">
            <v>10918.657175146596</v>
          </cell>
          <cell r="Z136">
            <v>0</v>
          </cell>
          <cell r="AA136">
            <v>10918.657175146596</v>
          </cell>
          <cell r="AB136">
            <v>1.5384615384615383</v>
          </cell>
          <cell r="AC136">
            <v>0</v>
          </cell>
          <cell r="AD136" t="str">
            <v>Offshore</v>
          </cell>
          <cell r="AE136">
            <v>0</v>
          </cell>
          <cell r="AF136" t="str">
            <v>Internal</v>
          </cell>
        </row>
        <row r="137">
          <cell r="C137" t="str">
            <v>FINANCING</v>
          </cell>
          <cell r="D137" t="str">
            <v>Source 14</v>
          </cell>
          <cell r="E137" t="str">
            <v>BPO-INDIAFA</v>
          </cell>
          <cell r="M137" t="str">
            <v>USD</v>
          </cell>
          <cell r="Y137">
            <v>10918.657175146596</v>
          </cell>
          <cell r="Z137">
            <v>0</v>
          </cell>
          <cell r="AA137">
            <v>10918.657175146596</v>
          </cell>
          <cell r="AB137">
            <v>1.5384615384615383</v>
          </cell>
          <cell r="AC137">
            <v>0</v>
          </cell>
          <cell r="AD137" t="str">
            <v>Offshore</v>
          </cell>
          <cell r="AE137">
            <v>0</v>
          </cell>
          <cell r="AF137" t="str">
            <v>Internal</v>
          </cell>
        </row>
        <row r="138">
          <cell r="C138" t="str">
            <v>FINANCING</v>
          </cell>
          <cell r="D138" t="str">
            <v>Source 15</v>
          </cell>
          <cell r="M138">
            <v>0</v>
          </cell>
          <cell r="Y138">
            <v>0</v>
          </cell>
          <cell r="Z138">
            <v>0</v>
          </cell>
          <cell r="AA138">
            <v>0</v>
          </cell>
          <cell r="AB138">
            <v>1</v>
          </cell>
          <cell r="AC138">
            <v>0</v>
          </cell>
          <cell r="AD138">
            <v>0</v>
          </cell>
          <cell r="AE138">
            <v>0</v>
          </cell>
          <cell r="AF138">
            <v>0</v>
          </cell>
        </row>
        <row r="139">
          <cell r="M139">
            <v>0</v>
          </cell>
          <cell r="Y139">
            <v>0</v>
          </cell>
          <cell r="Z139">
            <v>0</v>
          </cell>
          <cell r="AA139">
            <v>0</v>
          </cell>
          <cell r="AB139">
            <v>1</v>
          </cell>
          <cell r="AC139">
            <v>0</v>
          </cell>
          <cell r="AD139">
            <v>0</v>
          </cell>
          <cell r="AE139">
            <v>0</v>
          </cell>
          <cell r="AF139">
            <v>0</v>
          </cell>
        </row>
        <row r="140">
          <cell r="M140">
            <v>0</v>
          </cell>
          <cell r="Y140">
            <v>0</v>
          </cell>
          <cell r="Z140">
            <v>0</v>
          </cell>
          <cell r="AA140">
            <v>0</v>
          </cell>
          <cell r="AB140">
            <v>1</v>
          </cell>
          <cell r="AC140">
            <v>0</v>
          </cell>
          <cell r="AD140">
            <v>0</v>
          </cell>
          <cell r="AE140">
            <v>0</v>
          </cell>
          <cell r="AF140">
            <v>0</v>
          </cell>
        </row>
        <row r="141">
          <cell r="M141">
            <v>0</v>
          </cell>
          <cell r="Y141">
            <v>0</v>
          </cell>
          <cell r="Z141">
            <v>0</v>
          </cell>
          <cell r="AA141">
            <v>0</v>
          </cell>
          <cell r="AB141">
            <v>1</v>
          </cell>
          <cell r="AC141">
            <v>0</v>
          </cell>
          <cell r="AD141">
            <v>0</v>
          </cell>
          <cell r="AE141">
            <v>0</v>
          </cell>
          <cell r="AF141">
            <v>0</v>
          </cell>
        </row>
        <row r="142">
          <cell r="C142" t="str">
            <v>TRANSITION-IT</v>
          </cell>
          <cell r="M142">
            <v>0</v>
          </cell>
          <cell r="Y142">
            <v>0</v>
          </cell>
          <cell r="Z142">
            <v>0</v>
          </cell>
          <cell r="AA142">
            <v>0</v>
          </cell>
          <cell r="AB142">
            <v>1</v>
          </cell>
          <cell r="AC142">
            <v>0</v>
          </cell>
          <cell r="AD142">
            <v>0</v>
          </cell>
          <cell r="AE142">
            <v>0</v>
          </cell>
          <cell r="AF142">
            <v>0</v>
          </cell>
        </row>
        <row r="143">
          <cell r="C143" t="str">
            <v>TRANSITION-IT</v>
          </cell>
          <cell r="D143" t="str">
            <v>CG-US</v>
          </cell>
          <cell r="M143">
            <v>0</v>
          </cell>
          <cell r="Y143">
            <v>0</v>
          </cell>
          <cell r="Z143">
            <v>0</v>
          </cell>
          <cell r="AA143">
            <v>0</v>
          </cell>
          <cell r="AB143">
            <v>1</v>
          </cell>
          <cell r="AC143">
            <v>0</v>
          </cell>
          <cell r="AD143">
            <v>0</v>
          </cell>
          <cell r="AE143">
            <v>0</v>
          </cell>
          <cell r="AF143">
            <v>0</v>
          </cell>
        </row>
        <row r="144">
          <cell r="C144" t="str">
            <v>TRANSITION-IT</v>
          </cell>
          <cell r="D144" t="str">
            <v>SUBCONTRACTOR</v>
          </cell>
          <cell r="M144">
            <v>0</v>
          </cell>
          <cell r="Y144">
            <v>0</v>
          </cell>
          <cell r="Z144">
            <v>0</v>
          </cell>
          <cell r="AA144">
            <v>0</v>
          </cell>
          <cell r="AB144">
            <v>1</v>
          </cell>
          <cell r="AC144">
            <v>0</v>
          </cell>
          <cell r="AD144">
            <v>0</v>
          </cell>
          <cell r="AE144">
            <v>0</v>
          </cell>
          <cell r="AF144">
            <v>0</v>
          </cell>
        </row>
        <row r="145">
          <cell r="C145" t="str">
            <v>TRANSITION-IT</v>
          </cell>
          <cell r="D145" t="str">
            <v>BPO-INDIAFA</v>
          </cell>
          <cell r="M145">
            <v>0</v>
          </cell>
          <cell r="Y145">
            <v>0</v>
          </cell>
          <cell r="Z145">
            <v>0</v>
          </cell>
          <cell r="AA145">
            <v>0</v>
          </cell>
          <cell r="AB145">
            <v>1</v>
          </cell>
          <cell r="AC145">
            <v>0</v>
          </cell>
          <cell r="AD145">
            <v>0</v>
          </cell>
          <cell r="AE145">
            <v>0</v>
          </cell>
          <cell r="AF145">
            <v>0</v>
          </cell>
        </row>
        <row r="146">
          <cell r="C146" t="str">
            <v>TRANSITION-IT</v>
          </cell>
          <cell r="D146" t="str">
            <v>FINANCING</v>
          </cell>
          <cell r="M146">
            <v>0</v>
          </cell>
          <cell r="Y146">
            <v>0</v>
          </cell>
          <cell r="Z146">
            <v>0</v>
          </cell>
          <cell r="AA146">
            <v>0</v>
          </cell>
          <cell r="AB146">
            <v>1</v>
          </cell>
          <cell r="AC146">
            <v>0</v>
          </cell>
          <cell r="AD146">
            <v>0</v>
          </cell>
          <cell r="AE146">
            <v>0</v>
          </cell>
          <cell r="AF146">
            <v>0</v>
          </cell>
        </row>
        <row r="147">
          <cell r="C147" t="str">
            <v>TRANSITION-IT</v>
          </cell>
          <cell r="D147" t="str">
            <v>TECHNOLOGY</v>
          </cell>
          <cell r="M147">
            <v>0</v>
          </cell>
          <cell r="Y147">
            <v>0</v>
          </cell>
          <cell r="Z147">
            <v>0</v>
          </cell>
          <cell r="AA147">
            <v>0</v>
          </cell>
          <cell r="AB147">
            <v>1</v>
          </cell>
          <cell r="AC147">
            <v>0</v>
          </cell>
          <cell r="AD147">
            <v>0</v>
          </cell>
          <cell r="AE147">
            <v>0</v>
          </cell>
          <cell r="AF147">
            <v>0</v>
          </cell>
        </row>
        <row r="148">
          <cell r="C148" t="str">
            <v>TRANSITION-IT</v>
          </cell>
          <cell r="D148" t="str">
            <v>US-TE</v>
          </cell>
          <cell r="M148">
            <v>0</v>
          </cell>
          <cell r="Y148">
            <v>0</v>
          </cell>
          <cell r="Z148">
            <v>0</v>
          </cell>
          <cell r="AA148">
            <v>0</v>
          </cell>
          <cell r="AB148">
            <v>1</v>
          </cell>
          <cell r="AC148">
            <v>0</v>
          </cell>
          <cell r="AD148">
            <v>0</v>
          </cell>
          <cell r="AE148">
            <v>0</v>
          </cell>
          <cell r="AF148">
            <v>0</v>
          </cell>
        </row>
        <row r="149">
          <cell r="C149" t="str">
            <v>TRANSITION-IT</v>
          </cell>
          <cell r="D149" t="str">
            <v>INDIA-TE</v>
          </cell>
          <cell r="M149">
            <v>0</v>
          </cell>
          <cell r="Y149">
            <v>0</v>
          </cell>
          <cell r="Z149">
            <v>0</v>
          </cell>
          <cell r="AA149">
            <v>0</v>
          </cell>
          <cell r="AB149">
            <v>1</v>
          </cell>
          <cell r="AC149">
            <v>0</v>
          </cell>
          <cell r="AD149">
            <v>0</v>
          </cell>
          <cell r="AE149">
            <v>0</v>
          </cell>
          <cell r="AF149">
            <v>0</v>
          </cell>
        </row>
        <row r="150">
          <cell r="C150" t="str">
            <v>TRANSITION-IT</v>
          </cell>
          <cell r="D150" t="str">
            <v>FX-HEDGING</v>
          </cell>
          <cell r="M150">
            <v>0</v>
          </cell>
          <cell r="Y150">
            <v>0</v>
          </cell>
          <cell r="Z150">
            <v>0</v>
          </cell>
          <cell r="AA150">
            <v>0</v>
          </cell>
          <cell r="AB150">
            <v>1</v>
          </cell>
          <cell r="AC150">
            <v>0</v>
          </cell>
          <cell r="AD150">
            <v>0</v>
          </cell>
          <cell r="AE150">
            <v>0</v>
          </cell>
          <cell r="AF150">
            <v>0</v>
          </cell>
        </row>
        <row r="151">
          <cell r="C151" t="str">
            <v>TRANSITION-IT</v>
          </cell>
          <cell r="D151" t="str">
            <v>TS Funding</v>
          </cell>
          <cell r="M151">
            <v>0</v>
          </cell>
          <cell r="Y151">
            <v>0</v>
          </cell>
          <cell r="Z151">
            <v>0</v>
          </cell>
          <cell r="AA151">
            <v>0</v>
          </cell>
          <cell r="AB151">
            <v>1</v>
          </cell>
          <cell r="AC151">
            <v>0</v>
          </cell>
          <cell r="AD151">
            <v>0</v>
          </cell>
          <cell r="AE151">
            <v>0</v>
          </cell>
          <cell r="AF151">
            <v>0</v>
          </cell>
        </row>
        <row r="152">
          <cell r="C152" t="str">
            <v>TRANSITION-IT</v>
          </cell>
          <cell r="D152" t="str">
            <v>Source 10</v>
          </cell>
          <cell r="M152">
            <v>0</v>
          </cell>
          <cell r="Y152">
            <v>0</v>
          </cell>
          <cell r="Z152">
            <v>0</v>
          </cell>
          <cell r="AA152">
            <v>0</v>
          </cell>
          <cell r="AB152">
            <v>1</v>
          </cell>
          <cell r="AC152">
            <v>0</v>
          </cell>
          <cell r="AD152">
            <v>0</v>
          </cell>
          <cell r="AE152">
            <v>0</v>
          </cell>
          <cell r="AF152">
            <v>0</v>
          </cell>
        </row>
        <row r="153">
          <cell r="C153" t="str">
            <v>TRANSITION-IT</v>
          </cell>
          <cell r="D153" t="str">
            <v>Source 11</v>
          </cell>
          <cell r="M153">
            <v>0</v>
          </cell>
          <cell r="Y153">
            <v>0</v>
          </cell>
          <cell r="Z153">
            <v>0</v>
          </cell>
          <cell r="AA153">
            <v>0</v>
          </cell>
          <cell r="AB153">
            <v>1</v>
          </cell>
          <cell r="AC153">
            <v>0</v>
          </cell>
          <cell r="AD153">
            <v>0</v>
          </cell>
          <cell r="AE153">
            <v>0</v>
          </cell>
          <cell r="AF153">
            <v>0</v>
          </cell>
        </row>
        <row r="154">
          <cell r="C154" t="str">
            <v>TRANSITION-IT</v>
          </cell>
          <cell r="D154" t="str">
            <v>Source 12</v>
          </cell>
          <cell r="M154">
            <v>0</v>
          </cell>
          <cell r="Y154">
            <v>0</v>
          </cell>
          <cell r="Z154">
            <v>0</v>
          </cell>
          <cell r="AA154">
            <v>0</v>
          </cell>
          <cell r="AB154">
            <v>1</v>
          </cell>
          <cell r="AC154">
            <v>0</v>
          </cell>
          <cell r="AD154">
            <v>0</v>
          </cell>
          <cell r="AE154">
            <v>0</v>
          </cell>
          <cell r="AF154">
            <v>0</v>
          </cell>
        </row>
        <row r="155">
          <cell r="C155" t="str">
            <v>TRANSITION-IT</v>
          </cell>
          <cell r="D155" t="str">
            <v>Source 13</v>
          </cell>
          <cell r="M155">
            <v>0</v>
          </cell>
          <cell r="Y155">
            <v>0</v>
          </cell>
          <cell r="Z155">
            <v>0</v>
          </cell>
          <cell r="AA155">
            <v>0</v>
          </cell>
          <cell r="AB155">
            <v>1</v>
          </cell>
          <cell r="AC155">
            <v>0</v>
          </cell>
          <cell r="AD155">
            <v>0</v>
          </cell>
          <cell r="AE155">
            <v>0</v>
          </cell>
          <cell r="AF155">
            <v>0</v>
          </cell>
        </row>
        <row r="156">
          <cell r="C156" t="str">
            <v>TRANSITION-IT</v>
          </cell>
          <cell r="D156" t="str">
            <v>Source 14</v>
          </cell>
          <cell r="M156">
            <v>0</v>
          </cell>
          <cell r="Y156">
            <v>0</v>
          </cell>
          <cell r="Z156">
            <v>0</v>
          </cell>
          <cell r="AA156">
            <v>0</v>
          </cell>
          <cell r="AB156">
            <v>1</v>
          </cell>
          <cell r="AC156">
            <v>0</v>
          </cell>
          <cell r="AD156">
            <v>0</v>
          </cell>
          <cell r="AE156">
            <v>0</v>
          </cell>
          <cell r="AF156">
            <v>0</v>
          </cell>
        </row>
        <row r="157">
          <cell r="C157" t="str">
            <v>TRANSITION-IT</v>
          </cell>
          <cell r="D157" t="str">
            <v>Source 15</v>
          </cell>
          <cell r="M157">
            <v>0</v>
          </cell>
          <cell r="Y157">
            <v>0</v>
          </cell>
          <cell r="Z157">
            <v>0</v>
          </cell>
          <cell r="AA157">
            <v>0</v>
          </cell>
          <cell r="AB157">
            <v>1</v>
          </cell>
          <cell r="AC157">
            <v>0</v>
          </cell>
          <cell r="AD157">
            <v>0</v>
          </cell>
          <cell r="AE157">
            <v>0</v>
          </cell>
          <cell r="AF157">
            <v>0</v>
          </cell>
        </row>
        <row r="158">
          <cell r="M158">
            <v>0</v>
          </cell>
          <cell r="Y158">
            <v>0</v>
          </cell>
          <cell r="Z158">
            <v>0</v>
          </cell>
          <cell r="AA158">
            <v>0</v>
          </cell>
          <cell r="AB158">
            <v>1</v>
          </cell>
          <cell r="AC158">
            <v>0</v>
          </cell>
          <cell r="AD158">
            <v>0</v>
          </cell>
          <cell r="AE158">
            <v>0</v>
          </cell>
          <cell r="AF158">
            <v>0</v>
          </cell>
        </row>
        <row r="159">
          <cell r="M159">
            <v>0</v>
          </cell>
          <cell r="Y159">
            <v>0</v>
          </cell>
          <cell r="Z159">
            <v>0</v>
          </cell>
          <cell r="AA159">
            <v>0</v>
          </cell>
          <cell r="AB159">
            <v>1</v>
          </cell>
          <cell r="AC159">
            <v>0</v>
          </cell>
          <cell r="AD159">
            <v>0</v>
          </cell>
          <cell r="AE159">
            <v>0</v>
          </cell>
          <cell r="AF159">
            <v>0</v>
          </cell>
        </row>
        <row r="160">
          <cell r="M160">
            <v>0</v>
          </cell>
          <cell r="Y160">
            <v>0</v>
          </cell>
          <cell r="Z160">
            <v>0</v>
          </cell>
          <cell r="AA160">
            <v>0</v>
          </cell>
          <cell r="AB160">
            <v>1</v>
          </cell>
          <cell r="AC160">
            <v>0</v>
          </cell>
          <cell r="AD160">
            <v>0</v>
          </cell>
          <cell r="AE160">
            <v>0</v>
          </cell>
          <cell r="AF160">
            <v>0</v>
          </cell>
        </row>
        <row r="161">
          <cell r="C161" t="str">
            <v>RUN-IT</v>
          </cell>
          <cell r="M161">
            <v>0</v>
          </cell>
          <cell r="Y161">
            <v>0</v>
          </cell>
          <cell r="Z161">
            <v>0</v>
          </cell>
          <cell r="AA161">
            <v>0</v>
          </cell>
          <cell r="AB161">
            <v>1</v>
          </cell>
          <cell r="AC161">
            <v>0</v>
          </cell>
          <cell r="AD161">
            <v>0</v>
          </cell>
          <cell r="AE161">
            <v>0</v>
          </cell>
          <cell r="AF161">
            <v>0</v>
          </cell>
        </row>
        <row r="162">
          <cell r="C162" t="str">
            <v>RUN-IT</v>
          </cell>
          <cell r="D162" t="str">
            <v>CG-US</v>
          </cell>
          <cell r="M162">
            <v>0</v>
          </cell>
          <cell r="Y162">
            <v>0</v>
          </cell>
          <cell r="Z162">
            <v>0</v>
          </cell>
          <cell r="AA162">
            <v>0</v>
          </cell>
          <cell r="AB162">
            <v>1</v>
          </cell>
          <cell r="AC162">
            <v>0</v>
          </cell>
          <cell r="AD162">
            <v>0</v>
          </cell>
          <cell r="AE162">
            <v>0</v>
          </cell>
          <cell r="AF162">
            <v>0</v>
          </cell>
        </row>
        <row r="163">
          <cell r="C163" t="str">
            <v>RUN-IT</v>
          </cell>
          <cell r="D163" t="str">
            <v>SUBCONTRACTOR</v>
          </cell>
          <cell r="M163">
            <v>0</v>
          </cell>
          <cell r="Y163">
            <v>0</v>
          </cell>
          <cell r="Z163">
            <v>0</v>
          </cell>
          <cell r="AA163">
            <v>0</v>
          </cell>
          <cell r="AB163">
            <v>1</v>
          </cell>
          <cell r="AC163">
            <v>0</v>
          </cell>
          <cell r="AD163">
            <v>0</v>
          </cell>
          <cell r="AE163">
            <v>0</v>
          </cell>
          <cell r="AF163">
            <v>0</v>
          </cell>
        </row>
        <row r="164">
          <cell r="C164" t="str">
            <v>RUN-IT</v>
          </cell>
          <cell r="D164" t="str">
            <v>BPO-INDIAFA</v>
          </cell>
          <cell r="M164">
            <v>0</v>
          </cell>
          <cell r="Y164">
            <v>0</v>
          </cell>
          <cell r="Z164">
            <v>0</v>
          </cell>
          <cell r="AA164">
            <v>0</v>
          </cell>
          <cell r="AB164">
            <v>1</v>
          </cell>
          <cell r="AC164">
            <v>0</v>
          </cell>
          <cell r="AD164">
            <v>0</v>
          </cell>
          <cell r="AE164">
            <v>0</v>
          </cell>
          <cell r="AF164">
            <v>0</v>
          </cell>
        </row>
        <row r="165">
          <cell r="C165" t="str">
            <v>RUN-IT</v>
          </cell>
          <cell r="D165" t="str">
            <v>FINANCING</v>
          </cell>
          <cell r="M165">
            <v>0</v>
          </cell>
          <cell r="Y165">
            <v>0</v>
          </cell>
          <cell r="Z165">
            <v>0</v>
          </cell>
          <cell r="AA165">
            <v>0</v>
          </cell>
          <cell r="AB165">
            <v>1</v>
          </cell>
          <cell r="AC165">
            <v>0</v>
          </cell>
          <cell r="AD165">
            <v>0</v>
          </cell>
          <cell r="AE165">
            <v>0</v>
          </cell>
          <cell r="AF165">
            <v>0</v>
          </cell>
        </row>
        <row r="166">
          <cell r="C166" t="str">
            <v>RUN-IT</v>
          </cell>
          <cell r="D166" t="str">
            <v>TECHNOLOGY</v>
          </cell>
          <cell r="M166">
            <v>0</v>
          </cell>
          <cell r="Y166">
            <v>0</v>
          </cell>
          <cell r="Z166">
            <v>0</v>
          </cell>
          <cell r="AA166">
            <v>0</v>
          </cell>
          <cell r="AB166">
            <v>1</v>
          </cell>
          <cell r="AC166">
            <v>0</v>
          </cell>
          <cell r="AD166">
            <v>0</v>
          </cell>
          <cell r="AE166">
            <v>0</v>
          </cell>
          <cell r="AF166">
            <v>0</v>
          </cell>
        </row>
        <row r="167">
          <cell r="C167" t="str">
            <v>RUN-IT</v>
          </cell>
          <cell r="D167" t="str">
            <v>US-TE</v>
          </cell>
          <cell r="M167">
            <v>0</v>
          </cell>
          <cell r="Y167">
            <v>0</v>
          </cell>
          <cell r="Z167">
            <v>0</v>
          </cell>
          <cell r="AA167">
            <v>0</v>
          </cell>
          <cell r="AB167">
            <v>1</v>
          </cell>
          <cell r="AC167">
            <v>0</v>
          </cell>
          <cell r="AD167">
            <v>0</v>
          </cell>
          <cell r="AE167">
            <v>0</v>
          </cell>
          <cell r="AF167">
            <v>0</v>
          </cell>
        </row>
        <row r="168">
          <cell r="C168" t="str">
            <v>RUN-IT</v>
          </cell>
          <cell r="D168" t="str">
            <v>INDIA-TE</v>
          </cell>
          <cell r="M168">
            <v>0</v>
          </cell>
          <cell r="Y168">
            <v>0</v>
          </cell>
          <cell r="Z168">
            <v>0</v>
          </cell>
          <cell r="AA168">
            <v>0</v>
          </cell>
          <cell r="AB168">
            <v>1</v>
          </cell>
          <cell r="AC168">
            <v>0</v>
          </cell>
          <cell r="AD168">
            <v>0</v>
          </cell>
          <cell r="AE168">
            <v>0</v>
          </cell>
          <cell r="AF168">
            <v>0</v>
          </cell>
        </row>
        <row r="169">
          <cell r="C169" t="str">
            <v>RUN-IT</v>
          </cell>
          <cell r="D169" t="str">
            <v>FX-HEDGING</v>
          </cell>
          <cell r="M169">
            <v>0</v>
          </cell>
          <cell r="Y169">
            <v>0</v>
          </cell>
          <cell r="Z169">
            <v>0</v>
          </cell>
          <cell r="AA169">
            <v>0</v>
          </cell>
          <cell r="AB169">
            <v>1</v>
          </cell>
          <cell r="AC169">
            <v>0</v>
          </cell>
          <cell r="AD169">
            <v>0</v>
          </cell>
          <cell r="AE169">
            <v>0</v>
          </cell>
          <cell r="AF169">
            <v>0</v>
          </cell>
        </row>
        <row r="170">
          <cell r="C170" t="str">
            <v>RUN-IT</v>
          </cell>
          <cell r="D170" t="str">
            <v>TS Funding</v>
          </cell>
          <cell r="M170">
            <v>0</v>
          </cell>
          <cell r="Y170">
            <v>0</v>
          </cell>
          <cell r="Z170">
            <v>0</v>
          </cell>
          <cell r="AA170">
            <v>0</v>
          </cell>
          <cell r="AB170">
            <v>1</v>
          </cell>
          <cell r="AC170">
            <v>0</v>
          </cell>
          <cell r="AD170">
            <v>0</v>
          </cell>
          <cell r="AE170">
            <v>0</v>
          </cell>
          <cell r="AF170">
            <v>0</v>
          </cell>
        </row>
        <row r="171">
          <cell r="C171" t="str">
            <v>RUN-IT</v>
          </cell>
          <cell r="D171" t="str">
            <v>Source 10</v>
          </cell>
          <cell r="M171">
            <v>0</v>
          </cell>
          <cell r="Y171">
            <v>0</v>
          </cell>
          <cell r="Z171">
            <v>0</v>
          </cell>
          <cell r="AA171">
            <v>0</v>
          </cell>
          <cell r="AB171">
            <v>1</v>
          </cell>
          <cell r="AC171">
            <v>0</v>
          </cell>
          <cell r="AD171">
            <v>0</v>
          </cell>
          <cell r="AE171">
            <v>0</v>
          </cell>
          <cell r="AF171">
            <v>0</v>
          </cell>
        </row>
        <row r="172">
          <cell r="C172" t="str">
            <v>RUN-IT</v>
          </cell>
          <cell r="D172" t="str">
            <v>Source 11</v>
          </cell>
          <cell r="M172">
            <v>0</v>
          </cell>
          <cell r="Y172">
            <v>0</v>
          </cell>
          <cell r="Z172">
            <v>0</v>
          </cell>
          <cell r="AA172">
            <v>0</v>
          </cell>
          <cell r="AB172">
            <v>1</v>
          </cell>
          <cell r="AC172">
            <v>0</v>
          </cell>
          <cell r="AD172">
            <v>0</v>
          </cell>
          <cell r="AE172">
            <v>0</v>
          </cell>
          <cell r="AF172">
            <v>0</v>
          </cell>
        </row>
        <row r="173">
          <cell r="C173" t="str">
            <v>RUN-IT</v>
          </cell>
          <cell r="D173" t="str">
            <v>Source 12</v>
          </cell>
          <cell r="M173">
            <v>0</v>
          </cell>
          <cell r="Y173">
            <v>0</v>
          </cell>
          <cell r="Z173">
            <v>0</v>
          </cell>
          <cell r="AA173">
            <v>0</v>
          </cell>
          <cell r="AB173">
            <v>1</v>
          </cell>
          <cell r="AC173">
            <v>0</v>
          </cell>
          <cell r="AD173">
            <v>0</v>
          </cell>
          <cell r="AE173">
            <v>0</v>
          </cell>
          <cell r="AF173">
            <v>0</v>
          </cell>
        </row>
        <row r="174">
          <cell r="C174" t="str">
            <v>RUN-IT</v>
          </cell>
          <cell r="D174" t="str">
            <v>Source 13</v>
          </cell>
          <cell r="M174">
            <v>0</v>
          </cell>
          <cell r="Y174">
            <v>0</v>
          </cell>
          <cell r="Z174">
            <v>0</v>
          </cell>
          <cell r="AA174">
            <v>0</v>
          </cell>
          <cell r="AB174">
            <v>1</v>
          </cell>
          <cell r="AC174">
            <v>0</v>
          </cell>
          <cell r="AD174">
            <v>0</v>
          </cell>
          <cell r="AE174">
            <v>0</v>
          </cell>
          <cell r="AF174">
            <v>0</v>
          </cell>
        </row>
        <row r="175">
          <cell r="C175" t="str">
            <v>RUN-IT</v>
          </cell>
          <cell r="D175" t="str">
            <v>Source 14</v>
          </cell>
          <cell r="M175">
            <v>0</v>
          </cell>
          <cell r="Y175">
            <v>0</v>
          </cell>
          <cell r="Z175">
            <v>0</v>
          </cell>
          <cell r="AA175">
            <v>0</v>
          </cell>
          <cell r="AB175">
            <v>1</v>
          </cell>
          <cell r="AC175">
            <v>0</v>
          </cell>
          <cell r="AD175">
            <v>0</v>
          </cell>
          <cell r="AE175">
            <v>0</v>
          </cell>
          <cell r="AF175">
            <v>0</v>
          </cell>
        </row>
        <row r="176">
          <cell r="C176" t="str">
            <v>RUN-IT</v>
          </cell>
          <cell r="D176" t="str">
            <v>Source 15</v>
          </cell>
          <cell r="M176">
            <v>0</v>
          </cell>
          <cell r="Y176">
            <v>0</v>
          </cell>
          <cell r="Z176">
            <v>0</v>
          </cell>
          <cell r="AA176">
            <v>0</v>
          </cell>
          <cell r="AB176">
            <v>1</v>
          </cell>
          <cell r="AC176">
            <v>0</v>
          </cell>
          <cell r="AD176">
            <v>0</v>
          </cell>
          <cell r="AE176">
            <v>0</v>
          </cell>
          <cell r="AF176">
            <v>0</v>
          </cell>
        </row>
        <row r="177">
          <cell r="M177">
            <v>0</v>
          </cell>
          <cell r="Y177">
            <v>0</v>
          </cell>
          <cell r="Z177">
            <v>0</v>
          </cell>
          <cell r="AA177">
            <v>0</v>
          </cell>
          <cell r="AB177">
            <v>1</v>
          </cell>
          <cell r="AC177">
            <v>0</v>
          </cell>
          <cell r="AD177">
            <v>0</v>
          </cell>
          <cell r="AE177">
            <v>0</v>
          </cell>
          <cell r="AF177">
            <v>0</v>
          </cell>
        </row>
        <row r="178">
          <cell r="M178">
            <v>0</v>
          </cell>
          <cell r="Y178">
            <v>0</v>
          </cell>
          <cell r="Z178">
            <v>0</v>
          </cell>
          <cell r="AA178">
            <v>0</v>
          </cell>
          <cell r="AB178">
            <v>1</v>
          </cell>
          <cell r="AC178">
            <v>0</v>
          </cell>
          <cell r="AD178">
            <v>0</v>
          </cell>
          <cell r="AE178">
            <v>0</v>
          </cell>
          <cell r="AF178">
            <v>0</v>
          </cell>
        </row>
        <row r="179">
          <cell r="M179">
            <v>0</v>
          </cell>
          <cell r="Y179">
            <v>0</v>
          </cell>
          <cell r="Z179">
            <v>0</v>
          </cell>
          <cell r="AA179">
            <v>0</v>
          </cell>
          <cell r="AB179">
            <v>1</v>
          </cell>
          <cell r="AC179">
            <v>0</v>
          </cell>
          <cell r="AD179">
            <v>0</v>
          </cell>
          <cell r="AE179">
            <v>0</v>
          </cell>
          <cell r="AF179">
            <v>0</v>
          </cell>
        </row>
        <row r="180">
          <cell r="C180" t="str">
            <v>SUPPLYCHAIN</v>
          </cell>
          <cell r="M180">
            <v>0</v>
          </cell>
          <cell r="Y180">
            <v>0</v>
          </cell>
          <cell r="Z180">
            <v>0</v>
          </cell>
          <cell r="AA180">
            <v>0</v>
          </cell>
          <cell r="AB180">
            <v>1</v>
          </cell>
          <cell r="AC180">
            <v>0</v>
          </cell>
          <cell r="AD180">
            <v>0</v>
          </cell>
          <cell r="AE180">
            <v>0</v>
          </cell>
          <cell r="AF180">
            <v>0</v>
          </cell>
        </row>
        <row r="181">
          <cell r="C181" t="str">
            <v>SUPPLYCHAIN</v>
          </cell>
          <cell r="D181" t="str">
            <v>CG-US</v>
          </cell>
          <cell r="M181">
            <v>0</v>
          </cell>
          <cell r="Y181">
            <v>0</v>
          </cell>
          <cell r="Z181">
            <v>0</v>
          </cell>
          <cell r="AA181">
            <v>0</v>
          </cell>
          <cell r="AB181">
            <v>1</v>
          </cell>
          <cell r="AC181">
            <v>0</v>
          </cell>
          <cell r="AD181">
            <v>0</v>
          </cell>
          <cell r="AE181">
            <v>0</v>
          </cell>
          <cell r="AF181">
            <v>0</v>
          </cell>
        </row>
        <row r="182">
          <cell r="C182" t="str">
            <v>SUPPLYCHAIN</v>
          </cell>
          <cell r="D182" t="str">
            <v>SUBCONTRACTOR</v>
          </cell>
          <cell r="M182">
            <v>0</v>
          </cell>
          <cell r="Y182">
            <v>0</v>
          </cell>
          <cell r="Z182">
            <v>0</v>
          </cell>
          <cell r="AA182">
            <v>0</v>
          </cell>
          <cell r="AB182">
            <v>1</v>
          </cell>
          <cell r="AC182">
            <v>0</v>
          </cell>
          <cell r="AD182">
            <v>0</v>
          </cell>
          <cell r="AE182">
            <v>0</v>
          </cell>
          <cell r="AF182">
            <v>0</v>
          </cell>
        </row>
        <row r="183">
          <cell r="C183" t="str">
            <v>SUPPLYCHAIN</v>
          </cell>
          <cell r="D183" t="str">
            <v>BPO-INDIAFA</v>
          </cell>
          <cell r="M183">
            <v>0</v>
          </cell>
          <cell r="Y183">
            <v>0</v>
          </cell>
          <cell r="Z183">
            <v>0</v>
          </cell>
          <cell r="AA183">
            <v>0</v>
          </cell>
          <cell r="AB183">
            <v>1</v>
          </cell>
          <cell r="AC183">
            <v>0</v>
          </cell>
          <cell r="AD183">
            <v>0</v>
          </cell>
          <cell r="AE183">
            <v>0</v>
          </cell>
          <cell r="AF183">
            <v>0</v>
          </cell>
        </row>
        <row r="184">
          <cell r="C184" t="str">
            <v>SUPPLYCHAIN</v>
          </cell>
          <cell r="D184" t="str">
            <v>FINANCING</v>
          </cell>
          <cell r="M184">
            <v>0</v>
          </cell>
          <cell r="Y184">
            <v>0</v>
          </cell>
          <cell r="Z184">
            <v>0</v>
          </cell>
          <cell r="AA184">
            <v>0</v>
          </cell>
          <cell r="AB184">
            <v>1</v>
          </cell>
          <cell r="AC184">
            <v>0</v>
          </cell>
          <cell r="AD184">
            <v>0</v>
          </cell>
          <cell r="AE184">
            <v>0</v>
          </cell>
          <cell r="AF184">
            <v>0</v>
          </cell>
        </row>
        <row r="185">
          <cell r="C185" t="str">
            <v>SUPPLYCHAIN</v>
          </cell>
          <cell r="D185" t="str">
            <v>TECHNOLOGY</v>
          </cell>
          <cell r="M185">
            <v>0</v>
          </cell>
          <cell r="Y185">
            <v>0</v>
          </cell>
          <cell r="Z185">
            <v>0</v>
          </cell>
          <cell r="AA185">
            <v>0</v>
          </cell>
          <cell r="AB185">
            <v>1</v>
          </cell>
          <cell r="AC185">
            <v>0</v>
          </cell>
          <cell r="AD185">
            <v>0</v>
          </cell>
          <cell r="AE185">
            <v>0</v>
          </cell>
          <cell r="AF185">
            <v>0</v>
          </cell>
        </row>
        <row r="186">
          <cell r="C186" t="str">
            <v>SUPPLYCHAIN</v>
          </cell>
          <cell r="D186" t="str">
            <v>US-TE</v>
          </cell>
          <cell r="M186">
            <v>0</v>
          </cell>
          <cell r="Y186">
            <v>0</v>
          </cell>
          <cell r="Z186">
            <v>0</v>
          </cell>
          <cell r="AA186">
            <v>0</v>
          </cell>
          <cell r="AB186">
            <v>1</v>
          </cell>
          <cell r="AC186">
            <v>0</v>
          </cell>
          <cell r="AD186">
            <v>0</v>
          </cell>
          <cell r="AE186">
            <v>0</v>
          </cell>
          <cell r="AF186">
            <v>0</v>
          </cell>
        </row>
        <row r="187">
          <cell r="C187" t="str">
            <v>SUPPLYCHAIN</v>
          </cell>
          <cell r="D187" t="str">
            <v>INDIA-TE</v>
          </cell>
          <cell r="M187">
            <v>0</v>
          </cell>
          <cell r="Y187">
            <v>0</v>
          </cell>
          <cell r="Z187">
            <v>0</v>
          </cell>
          <cell r="AA187">
            <v>0</v>
          </cell>
          <cell r="AB187">
            <v>1</v>
          </cell>
          <cell r="AC187">
            <v>0</v>
          </cell>
          <cell r="AD187">
            <v>0</v>
          </cell>
          <cell r="AE187">
            <v>0</v>
          </cell>
          <cell r="AF187">
            <v>0</v>
          </cell>
        </row>
        <row r="188">
          <cell r="C188" t="str">
            <v>SUPPLYCHAIN</v>
          </cell>
          <cell r="D188" t="str">
            <v>FX-HEDGING</v>
          </cell>
          <cell r="M188">
            <v>0</v>
          </cell>
          <cell r="Y188">
            <v>0</v>
          </cell>
          <cell r="Z188">
            <v>0</v>
          </cell>
          <cell r="AA188">
            <v>0</v>
          </cell>
          <cell r="AB188">
            <v>1</v>
          </cell>
          <cell r="AC188">
            <v>0</v>
          </cell>
          <cell r="AD188">
            <v>0</v>
          </cell>
          <cell r="AE188">
            <v>0</v>
          </cell>
          <cell r="AF188">
            <v>0</v>
          </cell>
        </row>
        <row r="189">
          <cell r="C189" t="str">
            <v>SUPPLYCHAIN</v>
          </cell>
          <cell r="D189" t="str">
            <v>TS Funding</v>
          </cell>
          <cell r="M189">
            <v>0</v>
          </cell>
          <cell r="Y189">
            <v>0</v>
          </cell>
          <cell r="Z189">
            <v>0</v>
          </cell>
          <cell r="AA189">
            <v>0</v>
          </cell>
          <cell r="AB189">
            <v>1</v>
          </cell>
          <cell r="AC189">
            <v>0</v>
          </cell>
          <cell r="AD189">
            <v>0</v>
          </cell>
          <cell r="AE189">
            <v>0</v>
          </cell>
          <cell r="AF189">
            <v>0</v>
          </cell>
        </row>
        <row r="190">
          <cell r="C190" t="str">
            <v>SUPPLYCHAIN</v>
          </cell>
          <cell r="D190" t="str">
            <v>Source 10</v>
          </cell>
          <cell r="M190">
            <v>0</v>
          </cell>
          <cell r="Y190">
            <v>0</v>
          </cell>
          <cell r="Z190">
            <v>0</v>
          </cell>
          <cell r="AA190">
            <v>0</v>
          </cell>
          <cell r="AB190">
            <v>1</v>
          </cell>
          <cell r="AC190">
            <v>0</v>
          </cell>
          <cell r="AD190">
            <v>0</v>
          </cell>
          <cell r="AE190">
            <v>0</v>
          </cell>
          <cell r="AF190">
            <v>0</v>
          </cell>
        </row>
        <row r="191">
          <cell r="C191" t="str">
            <v>SUPPLYCHAIN</v>
          </cell>
          <cell r="D191" t="str">
            <v>Source 11</v>
          </cell>
          <cell r="M191">
            <v>0</v>
          </cell>
          <cell r="Y191">
            <v>0</v>
          </cell>
          <cell r="Z191">
            <v>0</v>
          </cell>
          <cell r="AA191">
            <v>0</v>
          </cell>
          <cell r="AB191">
            <v>1</v>
          </cell>
          <cell r="AC191">
            <v>0</v>
          </cell>
          <cell r="AD191">
            <v>0</v>
          </cell>
          <cell r="AE191">
            <v>0</v>
          </cell>
          <cell r="AF191">
            <v>0</v>
          </cell>
        </row>
        <row r="192">
          <cell r="C192" t="str">
            <v>SUPPLYCHAIN</v>
          </cell>
          <cell r="D192" t="str">
            <v>Source 12</v>
          </cell>
          <cell r="M192">
            <v>0</v>
          </cell>
          <cell r="Y192">
            <v>0</v>
          </cell>
          <cell r="Z192">
            <v>0</v>
          </cell>
          <cell r="AA192">
            <v>0</v>
          </cell>
          <cell r="AB192">
            <v>1</v>
          </cell>
          <cell r="AC192">
            <v>0</v>
          </cell>
          <cell r="AD192">
            <v>0</v>
          </cell>
          <cell r="AE192">
            <v>0</v>
          </cell>
          <cell r="AF192">
            <v>0</v>
          </cell>
        </row>
        <row r="193">
          <cell r="C193" t="str">
            <v>SUPPLYCHAIN</v>
          </cell>
          <cell r="D193" t="str">
            <v>Source 13</v>
          </cell>
          <cell r="M193">
            <v>0</v>
          </cell>
          <cell r="Y193">
            <v>0</v>
          </cell>
          <cell r="Z193">
            <v>0</v>
          </cell>
          <cell r="AA193">
            <v>0</v>
          </cell>
          <cell r="AB193">
            <v>1</v>
          </cell>
          <cell r="AC193">
            <v>0</v>
          </cell>
          <cell r="AD193">
            <v>0</v>
          </cell>
          <cell r="AE193">
            <v>0</v>
          </cell>
          <cell r="AF193">
            <v>0</v>
          </cell>
        </row>
        <row r="194">
          <cell r="C194" t="str">
            <v>SUPPLYCHAIN</v>
          </cell>
          <cell r="D194" t="str">
            <v>Source 14</v>
          </cell>
          <cell r="M194">
            <v>0</v>
          </cell>
          <cell r="Y194">
            <v>0</v>
          </cell>
          <cell r="Z194">
            <v>0</v>
          </cell>
          <cell r="AA194">
            <v>0</v>
          </cell>
          <cell r="AB194">
            <v>1</v>
          </cell>
          <cell r="AC194">
            <v>0</v>
          </cell>
          <cell r="AD194">
            <v>0</v>
          </cell>
          <cell r="AE194">
            <v>0</v>
          </cell>
          <cell r="AF194">
            <v>0</v>
          </cell>
        </row>
        <row r="195">
          <cell r="C195" t="str">
            <v>SUPPLYCHAIN</v>
          </cell>
          <cell r="D195" t="str">
            <v>Source 15</v>
          </cell>
          <cell r="M195">
            <v>0</v>
          </cell>
          <cell r="Y195">
            <v>0</v>
          </cell>
          <cell r="Z195">
            <v>0</v>
          </cell>
          <cell r="AA195">
            <v>0</v>
          </cell>
          <cell r="AB195">
            <v>1</v>
          </cell>
          <cell r="AC195">
            <v>0</v>
          </cell>
          <cell r="AD195">
            <v>0</v>
          </cell>
          <cell r="AE195">
            <v>0</v>
          </cell>
          <cell r="AF195">
            <v>0</v>
          </cell>
        </row>
        <row r="196">
          <cell r="M196">
            <v>0</v>
          </cell>
          <cell r="Y196">
            <v>0</v>
          </cell>
          <cell r="Z196">
            <v>0</v>
          </cell>
          <cell r="AA196">
            <v>0</v>
          </cell>
          <cell r="AB196">
            <v>1</v>
          </cell>
          <cell r="AC196">
            <v>0</v>
          </cell>
          <cell r="AD196">
            <v>0</v>
          </cell>
          <cell r="AE196">
            <v>0</v>
          </cell>
          <cell r="AF196">
            <v>0</v>
          </cell>
        </row>
        <row r="197">
          <cell r="M197">
            <v>0</v>
          </cell>
          <cell r="Y197">
            <v>0</v>
          </cell>
          <cell r="Z197">
            <v>0</v>
          </cell>
          <cell r="AA197">
            <v>0</v>
          </cell>
          <cell r="AB197">
            <v>1</v>
          </cell>
          <cell r="AC197">
            <v>0</v>
          </cell>
          <cell r="AD197">
            <v>0</v>
          </cell>
          <cell r="AE197">
            <v>0</v>
          </cell>
          <cell r="AF197">
            <v>0</v>
          </cell>
        </row>
        <row r="198">
          <cell r="M198">
            <v>0</v>
          </cell>
          <cell r="Y198">
            <v>0</v>
          </cell>
          <cell r="Z198">
            <v>0</v>
          </cell>
          <cell r="AA198">
            <v>0</v>
          </cell>
          <cell r="AB198">
            <v>1</v>
          </cell>
          <cell r="AC198">
            <v>0</v>
          </cell>
          <cell r="AD198">
            <v>0</v>
          </cell>
          <cell r="AE198">
            <v>0</v>
          </cell>
          <cell r="AF198">
            <v>0</v>
          </cell>
        </row>
        <row r="199">
          <cell r="C199" t="str">
            <v>FX-HEDGING</v>
          </cell>
          <cell r="M199">
            <v>0</v>
          </cell>
          <cell r="Y199">
            <v>0</v>
          </cell>
          <cell r="Z199">
            <v>0</v>
          </cell>
          <cell r="AA199">
            <v>0</v>
          </cell>
          <cell r="AB199">
            <v>1</v>
          </cell>
          <cell r="AC199">
            <v>0</v>
          </cell>
          <cell r="AD199">
            <v>0</v>
          </cell>
          <cell r="AE199">
            <v>0</v>
          </cell>
          <cell r="AF199">
            <v>0</v>
          </cell>
        </row>
        <row r="200">
          <cell r="C200" t="str">
            <v>FX-HEDGING</v>
          </cell>
          <cell r="D200" t="str">
            <v>CG-US</v>
          </cell>
          <cell r="M200">
            <v>0</v>
          </cell>
          <cell r="Y200">
            <v>0</v>
          </cell>
          <cell r="Z200">
            <v>0</v>
          </cell>
          <cell r="AA200">
            <v>0</v>
          </cell>
          <cell r="AB200">
            <v>1</v>
          </cell>
          <cell r="AC200">
            <v>0</v>
          </cell>
          <cell r="AD200">
            <v>0</v>
          </cell>
          <cell r="AE200">
            <v>0</v>
          </cell>
          <cell r="AF200">
            <v>0</v>
          </cell>
        </row>
        <row r="201">
          <cell r="C201" t="str">
            <v>FX-HEDGING</v>
          </cell>
          <cell r="D201" t="str">
            <v>SUBCONTRACTOR</v>
          </cell>
          <cell r="M201">
            <v>0</v>
          </cell>
          <cell r="Y201">
            <v>0</v>
          </cell>
          <cell r="Z201">
            <v>0</v>
          </cell>
          <cell r="AA201">
            <v>0</v>
          </cell>
          <cell r="AB201">
            <v>1</v>
          </cell>
          <cell r="AC201">
            <v>0</v>
          </cell>
          <cell r="AD201">
            <v>0</v>
          </cell>
          <cell r="AE201">
            <v>0</v>
          </cell>
          <cell r="AF201">
            <v>0</v>
          </cell>
        </row>
        <row r="202">
          <cell r="C202" t="str">
            <v>FX-HEDGING</v>
          </cell>
          <cell r="D202" t="str">
            <v>BPO-INDIAFA</v>
          </cell>
          <cell r="M202">
            <v>0</v>
          </cell>
          <cell r="Y202">
            <v>0</v>
          </cell>
          <cell r="Z202">
            <v>0</v>
          </cell>
          <cell r="AA202">
            <v>0</v>
          </cell>
          <cell r="AB202">
            <v>1</v>
          </cell>
          <cell r="AC202">
            <v>0</v>
          </cell>
          <cell r="AD202">
            <v>0</v>
          </cell>
          <cell r="AE202">
            <v>0</v>
          </cell>
          <cell r="AF202">
            <v>0</v>
          </cell>
        </row>
        <row r="203">
          <cell r="C203" t="str">
            <v>FX-HEDGING</v>
          </cell>
          <cell r="D203" t="str">
            <v>FINANCING</v>
          </cell>
          <cell r="M203">
            <v>0</v>
          </cell>
          <cell r="Y203">
            <v>0</v>
          </cell>
          <cell r="Z203">
            <v>0</v>
          </cell>
          <cell r="AA203">
            <v>0</v>
          </cell>
          <cell r="AB203">
            <v>1</v>
          </cell>
          <cell r="AC203">
            <v>0</v>
          </cell>
          <cell r="AD203">
            <v>0</v>
          </cell>
          <cell r="AE203">
            <v>0</v>
          </cell>
          <cell r="AF203">
            <v>0</v>
          </cell>
        </row>
        <row r="204">
          <cell r="C204" t="str">
            <v>FX-HEDGING</v>
          </cell>
          <cell r="D204" t="str">
            <v>TECHNOLOGY</v>
          </cell>
          <cell r="M204">
            <v>0</v>
          </cell>
          <cell r="Y204">
            <v>0</v>
          </cell>
          <cell r="Z204">
            <v>0</v>
          </cell>
          <cell r="AA204">
            <v>0</v>
          </cell>
          <cell r="AB204">
            <v>1</v>
          </cell>
          <cell r="AC204">
            <v>0</v>
          </cell>
          <cell r="AD204">
            <v>0</v>
          </cell>
          <cell r="AE204">
            <v>0</v>
          </cell>
          <cell r="AF204">
            <v>0</v>
          </cell>
        </row>
      </sheetData>
      <sheetData sheetId="33">
        <row r="9">
          <cell r="K9">
            <v>0</v>
          </cell>
        </row>
        <row r="10">
          <cell r="C10" t="str">
            <v>CROSSFUNCTIONAL</v>
          </cell>
          <cell r="D10" t="str">
            <v>CG-US</v>
          </cell>
          <cell r="F10">
            <v>12220</v>
          </cell>
        </row>
        <row r="11">
          <cell r="C11" t="str">
            <v>CROSSFUNCTIONAL</v>
          </cell>
          <cell r="D11" t="str">
            <v>SUBCONTRACTOR</v>
          </cell>
          <cell r="F11">
            <v>0</v>
          </cell>
        </row>
        <row r="12">
          <cell r="C12" t="str">
            <v>CROSSFUNCTIONAL</v>
          </cell>
          <cell r="D12" t="str">
            <v>BPO-INDIAFA</v>
          </cell>
          <cell r="F12">
            <v>0</v>
          </cell>
        </row>
        <row r="13">
          <cell r="C13" t="str">
            <v>CROSSFUNCTIONAL</v>
          </cell>
          <cell r="D13" t="str">
            <v>FINANCING</v>
          </cell>
          <cell r="F13">
            <v>0</v>
          </cell>
        </row>
        <row r="14">
          <cell r="C14" t="str">
            <v>TRANSITION</v>
          </cell>
          <cell r="D14" t="str">
            <v>CROSSFUNCTIONAL</v>
          </cell>
          <cell r="F14">
            <v>0</v>
          </cell>
        </row>
        <row r="15">
          <cell r="C15" t="str">
            <v>TRANSITION</v>
          </cell>
          <cell r="D15" t="str">
            <v>CROSSFUNCTIONAL</v>
          </cell>
          <cell r="F15">
            <v>0</v>
          </cell>
        </row>
        <row r="16">
          <cell r="C16" t="str">
            <v>TRANSITION</v>
          </cell>
          <cell r="D16" t="str">
            <v>CROSSFUNCTIONAL</v>
          </cell>
          <cell r="F16">
            <v>0</v>
          </cell>
        </row>
        <row r="17">
          <cell r="C17" t="str">
            <v>TRANSITION</v>
          </cell>
          <cell r="D17" t="str">
            <v>CROSSFUNCTIONAL</v>
          </cell>
          <cell r="F17">
            <v>0</v>
          </cell>
        </row>
        <row r="18">
          <cell r="C18" t="str">
            <v>TRANSITION</v>
          </cell>
          <cell r="D18" t="str">
            <v>CROSSFUNCTIONAL</v>
          </cell>
          <cell r="F18">
            <v>0</v>
          </cell>
        </row>
        <row r="19">
          <cell r="C19" t="str">
            <v>TRANSITION</v>
          </cell>
          <cell r="D19" t="str">
            <v>CROSSFUNCTIONAL</v>
          </cell>
          <cell r="F19">
            <v>0</v>
          </cell>
        </row>
        <row r="20">
          <cell r="C20" t="str">
            <v>TRANSITION</v>
          </cell>
          <cell r="D20" t="str">
            <v>PROCUREMENT</v>
          </cell>
          <cell r="F20">
            <v>0</v>
          </cell>
        </row>
        <row r="21">
          <cell r="C21" t="str">
            <v>TRANSITION</v>
          </cell>
          <cell r="D21" t="str">
            <v>CROSSFUNCTIONAL</v>
          </cell>
          <cell r="F21">
            <v>0</v>
          </cell>
        </row>
        <row r="22">
          <cell r="C22" t="str">
            <v>RUN</v>
          </cell>
          <cell r="D22" t="str">
            <v>PROCUREMENT</v>
          </cell>
          <cell r="F22">
            <v>0</v>
          </cell>
        </row>
        <row r="23">
          <cell r="C23" t="str">
            <v>TRANSITION</v>
          </cell>
          <cell r="D23" t="str">
            <v>PROCUREMENT</v>
          </cell>
          <cell r="F23">
            <v>0</v>
          </cell>
        </row>
        <row r="24">
          <cell r="C24" t="str">
            <v>TRANSITION</v>
          </cell>
          <cell r="D24" t="str">
            <v>PROCUREMENT</v>
          </cell>
          <cell r="F24">
            <v>0</v>
          </cell>
        </row>
        <row r="27">
          <cell r="C27" t="str">
            <v>TRANSITION</v>
          </cell>
          <cell r="D27" t="str">
            <v>CROSSFUNCTIONAL</v>
          </cell>
        </row>
        <row r="28">
          <cell r="C28" t="str">
            <v>TRANSITION</v>
          </cell>
          <cell r="D28" t="str">
            <v>OTC-OTC</v>
          </cell>
        </row>
        <row r="29">
          <cell r="C29" t="str">
            <v>TRANSITION</v>
          </cell>
          <cell r="D29" t="str">
            <v>P2P-AP</v>
          </cell>
          <cell r="F29">
            <v>12220</v>
          </cell>
        </row>
        <row r="30">
          <cell r="C30" t="str">
            <v>TRANSITION</v>
          </cell>
          <cell r="D30" t="str">
            <v>RTR-GL</v>
          </cell>
          <cell r="F30">
            <v>0</v>
          </cell>
        </row>
        <row r="31">
          <cell r="C31" t="str">
            <v>OTC-OTC</v>
          </cell>
          <cell r="D31" t="str">
            <v>BPO-INDIAFA</v>
          </cell>
          <cell r="F31">
            <v>0</v>
          </cell>
        </row>
        <row r="32">
          <cell r="C32" t="str">
            <v>OTC-OTC</v>
          </cell>
          <cell r="D32" t="str">
            <v>FINANCING</v>
          </cell>
          <cell r="F32">
            <v>0</v>
          </cell>
        </row>
        <row r="33">
          <cell r="C33" t="str">
            <v>OTC-OTC</v>
          </cell>
          <cell r="D33" t="str">
            <v>TECHNOLOGY</v>
          </cell>
          <cell r="F33">
            <v>0</v>
          </cell>
        </row>
        <row r="34">
          <cell r="C34" t="str">
            <v>TRANSITION</v>
          </cell>
          <cell r="D34" t="str">
            <v>TRANSITION-IT</v>
          </cell>
          <cell r="F34">
            <v>0</v>
          </cell>
        </row>
        <row r="35">
          <cell r="C35" t="str">
            <v>TRANSITION</v>
          </cell>
          <cell r="D35" t="str">
            <v>TRANSITION-IT</v>
          </cell>
          <cell r="F35">
            <v>0</v>
          </cell>
        </row>
        <row r="36">
          <cell r="C36" t="str">
            <v>TRANSITION</v>
          </cell>
          <cell r="D36" t="str">
            <v>TRANSITION-IT</v>
          </cell>
          <cell r="F36">
            <v>0</v>
          </cell>
        </row>
        <row r="37">
          <cell r="C37" t="str">
            <v>TRANSITION</v>
          </cell>
          <cell r="D37" t="str">
            <v>TRANSITION-IT</v>
          </cell>
          <cell r="F37">
            <v>0</v>
          </cell>
        </row>
        <row r="38">
          <cell r="C38" t="str">
            <v>TRANSITION</v>
          </cell>
          <cell r="D38" t="str">
            <v>TRANSITION-IT</v>
          </cell>
          <cell r="F38">
            <v>0</v>
          </cell>
        </row>
        <row r="39">
          <cell r="C39" t="str">
            <v>TRANSITION</v>
          </cell>
          <cell r="D39" t="str">
            <v>TRANSITION-IT</v>
          </cell>
          <cell r="F39">
            <v>0</v>
          </cell>
        </row>
        <row r="40">
          <cell r="C40" t="str">
            <v>TRANSITION</v>
          </cell>
          <cell r="D40" t="str">
            <v>TRANSITION-IT</v>
          </cell>
          <cell r="F40">
            <v>0</v>
          </cell>
        </row>
        <row r="41">
          <cell r="C41" t="str">
            <v>TRANSITION</v>
          </cell>
          <cell r="D41" t="str">
            <v>TRANSITION-IT</v>
          </cell>
          <cell r="F41">
            <v>0</v>
          </cell>
        </row>
        <row r="42">
          <cell r="C42" t="str">
            <v>TRANSITION</v>
          </cell>
          <cell r="D42" t="str">
            <v>TRANSITION-IT</v>
          </cell>
          <cell r="F42">
            <v>0</v>
          </cell>
        </row>
        <row r="43">
          <cell r="C43" t="str">
            <v>OTC-OTC</v>
          </cell>
          <cell r="D43" t="str">
            <v>Source 15</v>
          </cell>
          <cell r="F43">
            <v>0</v>
          </cell>
        </row>
        <row r="44">
          <cell r="C44" t="str">
            <v>TRANSITION</v>
          </cell>
          <cell r="D44" t="str">
            <v>TRANSITION-IT</v>
          </cell>
        </row>
        <row r="45">
          <cell r="C45" t="str">
            <v>TRANSITION</v>
          </cell>
          <cell r="D45" t="str">
            <v>TRANSITION-IT</v>
          </cell>
        </row>
        <row r="46">
          <cell r="C46" t="str">
            <v>TRANSITION</v>
          </cell>
          <cell r="D46" t="str">
            <v>TRANSITION-IT</v>
          </cell>
        </row>
        <row r="47">
          <cell r="C47" t="str">
            <v>TRANSITION</v>
          </cell>
          <cell r="D47" t="str">
            <v>TRANSITION-IT</v>
          </cell>
        </row>
        <row r="48">
          <cell r="C48" t="str">
            <v>TRANSITION</v>
          </cell>
          <cell r="D48" t="str">
            <v>TRANSITION-IT</v>
          </cell>
          <cell r="F48">
            <v>12220</v>
          </cell>
        </row>
        <row r="49">
          <cell r="C49" t="str">
            <v>P2P-AP</v>
          </cell>
          <cell r="D49" t="str">
            <v>SUBCONTRACTOR</v>
          </cell>
          <cell r="F49">
            <v>0</v>
          </cell>
        </row>
        <row r="50">
          <cell r="C50" t="str">
            <v>TRANSITION</v>
          </cell>
          <cell r="D50" t="str">
            <v>TRANSITION-IT</v>
          </cell>
          <cell r="F50">
            <v>0</v>
          </cell>
        </row>
        <row r="51">
          <cell r="C51" t="str">
            <v>P2P-AP</v>
          </cell>
          <cell r="D51" t="str">
            <v>FINANCING</v>
          </cell>
          <cell r="F51">
            <v>0</v>
          </cell>
        </row>
        <row r="52">
          <cell r="C52" t="str">
            <v>TRANSITION</v>
          </cell>
          <cell r="D52" t="str">
            <v>TRANSITION-IT</v>
          </cell>
          <cell r="F52">
            <v>0</v>
          </cell>
        </row>
        <row r="53">
          <cell r="C53" t="str">
            <v>TRANSITION</v>
          </cell>
          <cell r="D53" t="str">
            <v>TRANSITION-IT</v>
          </cell>
          <cell r="F53">
            <v>0</v>
          </cell>
        </row>
        <row r="54">
          <cell r="C54" t="str">
            <v>P2P-AP</v>
          </cell>
          <cell r="D54" t="str">
            <v>INDIA-TE</v>
          </cell>
          <cell r="F54">
            <v>0</v>
          </cell>
        </row>
        <row r="55">
          <cell r="C55" t="str">
            <v>P2P-AP</v>
          </cell>
          <cell r="D55" t="str">
            <v>FX-HEDGING</v>
          </cell>
          <cell r="F55">
            <v>0</v>
          </cell>
        </row>
        <row r="56">
          <cell r="C56" t="str">
            <v>P2P-AP</v>
          </cell>
          <cell r="D56" t="str">
            <v>TS Funding</v>
          </cell>
          <cell r="F56">
            <v>0</v>
          </cell>
        </row>
        <row r="57">
          <cell r="C57" t="str">
            <v>P2P-AP</v>
          </cell>
          <cell r="D57" t="str">
            <v>Source 10</v>
          </cell>
          <cell r="F57">
            <v>0</v>
          </cell>
        </row>
        <row r="58">
          <cell r="C58" t="str">
            <v>P2P-AP</v>
          </cell>
          <cell r="D58" t="str">
            <v>Source 11</v>
          </cell>
          <cell r="F58">
            <v>0</v>
          </cell>
        </row>
        <row r="59">
          <cell r="C59" t="str">
            <v>P2P-AP</v>
          </cell>
          <cell r="D59" t="str">
            <v>Source 12</v>
          </cell>
          <cell r="F59">
            <v>0</v>
          </cell>
        </row>
        <row r="60">
          <cell r="C60" t="str">
            <v>P2P-AP</v>
          </cell>
          <cell r="D60" t="str">
            <v>Source 13</v>
          </cell>
          <cell r="F60">
            <v>0</v>
          </cell>
        </row>
        <row r="61">
          <cell r="C61" t="str">
            <v>RUN</v>
          </cell>
          <cell r="D61" t="str">
            <v>CROSSFUNCTIONAL</v>
          </cell>
          <cell r="F61">
            <v>0</v>
          </cell>
        </row>
        <row r="62">
          <cell r="C62" t="str">
            <v>P2P-AP</v>
          </cell>
          <cell r="D62" t="str">
            <v>Source 15</v>
          </cell>
          <cell r="F62">
            <v>0</v>
          </cell>
        </row>
        <row r="63">
          <cell r="C63" t="str">
            <v>RUN</v>
          </cell>
          <cell r="D63" t="str">
            <v>PROCUREMENT</v>
          </cell>
        </row>
        <row r="65">
          <cell r="C65" t="str">
            <v>RUN</v>
          </cell>
          <cell r="D65" t="str">
            <v>PROCUREMENT</v>
          </cell>
        </row>
        <row r="66">
          <cell r="C66" t="str">
            <v>RTR-GL</v>
          </cell>
        </row>
        <row r="67">
          <cell r="C67" t="str">
            <v>RTR-GL</v>
          </cell>
          <cell r="D67" t="str">
            <v>CG-US</v>
          </cell>
          <cell r="F67">
            <v>12220</v>
          </cell>
        </row>
        <row r="68">
          <cell r="C68" t="str">
            <v>RTR-GL</v>
          </cell>
          <cell r="D68" t="str">
            <v>SUBCONTRACTOR</v>
          </cell>
          <cell r="F68">
            <v>0</v>
          </cell>
        </row>
        <row r="69">
          <cell r="C69" t="str">
            <v>RTR-GL</v>
          </cell>
          <cell r="D69" t="str">
            <v>BPO-INDIAFA</v>
          </cell>
          <cell r="F69">
            <v>0</v>
          </cell>
        </row>
        <row r="70">
          <cell r="C70" t="str">
            <v>RTR-GL</v>
          </cell>
          <cell r="D70" t="str">
            <v>FINANCING</v>
          </cell>
          <cell r="F70">
            <v>0</v>
          </cell>
        </row>
        <row r="71">
          <cell r="C71" t="str">
            <v>RTR-GL</v>
          </cell>
          <cell r="D71" t="str">
            <v>TECHNOLOGY</v>
          </cell>
          <cell r="F71">
            <v>0</v>
          </cell>
        </row>
        <row r="72">
          <cell r="C72" t="str">
            <v>RUN</v>
          </cell>
          <cell r="D72" t="str">
            <v>PROGRAMMGMT</v>
          </cell>
          <cell r="F72">
            <v>0</v>
          </cell>
        </row>
        <row r="73">
          <cell r="C73" t="str">
            <v>RUN</v>
          </cell>
          <cell r="D73" t="str">
            <v>PROGRAMMGMT</v>
          </cell>
          <cell r="F73">
            <v>0</v>
          </cell>
        </row>
        <row r="74">
          <cell r="C74" t="str">
            <v>RTR-GL</v>
          </cell>
          <cell r="D74" t="str">
            <v>FX-HEDGING</v>
          </cell>
          <cell r="F74">
            <v>0</v>
          </cell>
        </row>
        <row r="75">
          <cell r="C75" t="str">
            <v>RTR-GL</v>
          </cell>
          <cell r="D75" t="str">
            <v>TS Funding</v>
          </cell>
          <cell r="F75">
            <v>0</v>
          </cell>
        </row>
        <row r="76">
          <cell r="C76" t="str">
            <v>RTR-GL</v>
          </cell>
          <cell r="D76" t="str">
            <v>Source 10</v>
          </cell>
          <cell r="F76">
            <v>0</v>
          </cell>
        </row>
        <row r="77">
          <cell r="C77" t="str">
            <v>RTR-GL</v>
          </cell>
          <cell r="D77" t="str">
            <v>Source 11</v>
          </cell>
          <cell r="F77">
            <v>0</v>
          </cell>
        </row>
        <row r="78">
          <cell r="C78" t="str">
            <v>RTR-GL</v>
          </cell>
          <cell r="D78" t="str">
            <v>Source 12</v>
          </cell>
          <cell r="F78">
            <v>0</v>
          </cell>
        </row>
        <row r="79">
          <cell r="C79" t="str">
            <v>RTR-GL</v>
          </cell>
          <cell r="D79" t="str">
            <v>Source 13</v>
          </cell>
          <cell r="F79">
            <v>0</v>
          </cell>
        </row>
        <row r="80">
          <cell r="C80" t="str">
            <v>RTR-GL</v>
          </cell>
          <cell r="D80" t="str">
            <v>Source 14</v>
          </cell>
          <cell r="F80">
            <v>0</v>
          </cell>
        </row>
        <row r="81">
          <cell r="C81" t="str">
            <v>RUN</v>
          </cell>
          <cell r="D81" t="str">
            <v>RUN-IT</v>
          </cell>
          <cell r="F81">
            <v>0</v>
          </cell>
        </row>
        <row r="82">
          <cell r="C82" t="str">
            <v>RUN</v>
          </cell>
          <cell r="D82" t="str">
            <v>RUN-IT</v>
          </cell>
        </row>
        <row r="83">
          <cell r="C83" t="str">
            <v>RUN</v>
          </cell>
          <cell r="D83" t="str">
            <v>RUN-IT</v>
          </cell>
        </row>
        <row r="84">
          <cell r="C84" t="str">
            <v>RUN</v>
          </cell>
          <cell r="D84" t="str">
            <v>RUN-IT</v>
          </cell>
        </row>
        <row r="85">
          <cell r="C85" t="str">
            <v>RUN</v>
          </cell>
          <cell r="D85" t="str">
            <v>RUN-IT</v>
          </cell>
        </row>
        <row r="86">
          <cell r="C86" t="str">
            <v>RUN</v>
          </cell>
          <cell r="D86" t="str">
            <v>RUN-IT</v>
          </cell>
          <cell r="F86">
            <v>12220</v>
          </cell>
        </row>
        <row r="87">
          <cell r="C87" t="str">
            <v>PROGRAMMGMT</v>
          </cell>
          <cell r="D87" t="str">
            <v>SUBCONTRACTOR</v>
          </cell>
          <cell r="F87">
            <v>0</v>
          </cell>
        </row>
        <row r="88">
          <cell r="C88" t="str">
            <v>PROGRAMMGMT</v>
          </cell>
          <cell r="D88" t="str">
            <v>BPO-INDIAFA</v>
          </cell>
          <cell r="F88">
            <v>0</v>
          </cell>
        </row>
        <row r="89">
          <cell r="C89" t="str">
            <v>RUN</v>
          </cell>
          <cell r="D89" t="str">
            <v>RUN-IT</v>
          </cell>
          <cell r="F89">
            <v>0</v>
          </cell>
        </row>
        <row r="90">
          <cell r="C90" t="str">
            <v>RUN</v>
          </cell>
          <cell r="D90" t="str">
            <v>RUN-IT</v>
          </cell>
          <cell r="F90">
            <v>0</v>
          </cell>
        </row>
        <row r="91">
          <cell r="C91" t="str">
            <v>RUN</v>
          </cell>
          <cell r="D91" t="str">
            <v>P2P-AP</v>
          </cell>
          <cell r="F91">
            <v>0</v>
          </cell>
        </row>
        <row r="92">
          <cell r="C92" t="str">
            <v>RUN</v>
          </cell>
          <cell r="D92" t="str">
            <v>P2P-AP</v>
          </cell>
          <cell r="F92">
            <v>0</v>
          </cell>
        </row>
        <row r="93">
          <cell r="C93" t="str">
            <v>RUN</v>
          </cell>
          <cell r="D93" t="str">
            <v>P2P-AP</v>
          </cell>
          <cell r="F93">
            <v>0</v>
          </cell>
        </row>
        <row r="94">
          <cell r="C94" t="str">
            <v>PROGRAMMGMT</v>
          </cell>
          <cell r="D94" t="str">
            <v>TS Funding</v>
          </cell>
          <cell r="F94">
            <v>0</v>
          </cell>
        </row>
        <row r="95">
          <cell r="C95" t="str">
            <v>PROGRAMMGMT</v>
          </cell>
          <cell r="D95" t="str">
            <v>Source 10</v>
          </cell>
          <cell r="F95">
            <v>0</v>
          </cell>
        </row>
        <row r="96">
          <cell r="C96" t="str">
            <v>PROGRAMMGMT</v>
          </cell>
          <cell r="D96" t="str">
            <v>Source 11</v>
          </cell>
          <cell r="F96">
            <v>0</v>
          </cell>
        </row>
        <row r="97">
          <cell r="C97" t="str">
            <v>PROGRAMMGMT</v>
          </cell>
          <cell r="D97" t="str">
            <v>Source 12</v>
          </cell>
          <cell r="F97">
            <v>0</v>
          </cell>
        </row>
        <row r="98">
          <cell r="C98" t="str">
            <v>PROGRAMMGMT</v>
          </cell>
          <cell r="D98" t="str">
            <v>Source 13</v>
          </cell>
          <cell r="F98">
            <v>0</v>
          </cell>
        </row>
        <row r="99">
          <cell r="C99" t="str">
            <v>PROGRAMMGMT</v>
          </cell>
          <cell r="D99" t="str">
            <v>Source 14</v>
          </cell>
          <cell r="F99">
            <v>0</v>
          </cell>
        </row>
        <row r="100">
          <cell r="C100" t="str">
            <v>PROGRAMMGMT</v>
          </cell>
          <cell r="D100" t="str">
            <v>Source 15</v>
          </cell>
          <cell r="F100">
            <v>0</v>
          </cell>
        </row>
        <row r="102">
          <cell r="C102" t="str">
            <v>RUN</v>
          </cell>
          <cell r="D102" t="str">
            <v>FX-HEDGING</v>
          </cell>
        </row>
        <row r="103">
          <cell r="C103" t="str">
            <v>RUN</v>
          </cell>
          <cell r="D103" t="str">
            <v>FX-HEDGING</v>
          </cell>
        </row>
        <row r="104">
          <cell r="C104" t="str">
            <v>PROCUREMENT</v>
          </cell>
        </row>
        <row r="105">
          <cell r="C105" t="str">
            <v>PROCUREMENT</v>
          </cell>
          <cell r="D105" t="str">
            <v>CG-US</v>
          </cell>
          <cell r="F105">
            <v>12220</v>
          </cell>
        </row>
        <row r="106">
          <cell r="C106" t="str">
            <v>PROCUREMENT</v>
          </cell>
          <cell r="D106" t="str">
            <v>SUBCONTRACTOR</v>
          </cell>
          <cell r="F106">
            <v>0</v>
          </cell>
        </row>
        <row r="107">
          <cell r="C107" t="str">
            <v>RUN</v>
          </cell>
          <cell r="D107" t="str">
            <v>MSA Price</v>
          </cell>
          <cell r="F107">
            <v>0</v>
          </cell>
        </row>
        <row r="108">
          <cell r="C108" t="str">
            <v>PROCUREMENT</v>
          </cell>
          <cell r="D108" t="str">
            <v>FINANCING</v>
          </cell>
          <cell r="F108">
            <v>0</v>
          </cell>
        </row>
        <row r="109">
          <cell r="C109" t="str">
            <v>PROCUREMENT</v>
          </cell>
          <cell r="D109" t="str">
            <v>TECHNOLOGY</v>
          </cell>
          <cell r="F109">
            <v>0</v>
          </cell>
        </row>
        <row r="110">
          <cell r="C110" t="str">
            <v>PROCUREMENT</v>
          </cell>
          <cell r="D110" t="str">
            <v>US-TE</v>
          </cell>
          <cell r="F110">
            <v>0</v>
          </cell>
        </row>
        <row r="111">
          <cell r="C111" t="str">
            <v>PROCUREMENT</v>
          </cell>
          <cell r="D111" t="str">
            <v>INDIA-TE</v>
          </cell>
          <cell r="F111">
            <v>0</v>
          </cell>
        </row>
        <row r="112">
          <cell r="C112" t="str">
            <v>PROCUREMENT</v>
          </cell>
          <cell r="D112" t="str">
            <v>FX-HEDGING</v>
          </cell>
          <cell r="F112">
            <v>0</v>
          </cell>
        </row>
        <row r="113">
          <cell r="C113" t="str">
            <v>PROCUREMENT</v>
          </cell>
          <cell r="D113" t="str">
            <v>TS Funding</v>
          </cell>
          <cell r="F113">
            <v>0</v>
          </cell>
        </row>
        <row r="114">
          <cell r="C114" t="str">
            <v>PROCUREMENT</v>
          </cell>
          <cell r="D114" t="str">
            <v>Source 10</v>
          </cell>
          <cell r="F114">
            <v>0</v>
          </cell>
        </row>
        <row r="115">
          <cell r="C115" t="str">
            <v>PROCUREMENT</v>
          </cell>
          <cell r="D115" t="str">
            <v>Source 11</v>
          </cell>
          <cell r="F115">
            <v>0</v>
          </cell>
        </row>
        <row r="116">
          <cell r="C116" t="str">
            <v>PROCUREMENT</v>
          </cell>
          <cell r="D116" t="str">
            <v>Source 12</v>
          </cell>
          <cell r="F116">
            <v>0</v>
          </cell>
        </row>
        <row r="117">
          <cell r="C117" t="str">
            <v>PROCUREMENT</v>
          </cell>
          <cell r="D117" t="str">
            <v>Source 13</v>
          </cell>
          <cell r="F117">
            <v>0</v>
          </cell>
        </row>
        <row r="118">
          <cell r="C118" t="str">
            <v>PROCUREMENT</v>
          </cell>
          <cell r="D118" t="str">
            <v>Source 14</v>
          </cell>
          <cell r="F118">
            <v>0</v>
          </cell>
        </row>
        <row r="119">
          <cell r="C119" t="str">
            <v>PROCUREMENT</v>
          </cell>
          <cell r="D119" t="str">
            <v>Source 15</v>
          </cell>
          <cell r="F119">
            <v>0</v>
          </cell>
        </row>
        <row r="123">
          <cell r="C123" t="str">
            <v>FINANCING</v>
          </cell>
        </row>
        <row r="124">
          <cell r="C124" t="str">
            <v>FINANCING</v>
          </cell>
          <cell r="D124" t="str">
            <v>CG-US</v>
          </cell>
          <cell r="F124">
            <v>12220</v>
          </cell>
        </row>
        <row r="125">
          <cell r="C125" t="str">
            <v>FINANCING</v>
          </cell>
          <cell r="D125" t="str">
            <v>SUBCONTRACTOR</v>
          </cell>
          <cell r="F125">
            <v>0</v>
          </cell>
        </row>
        <row r="126">
          <cell r="C126" t="str">
            <v>FINANCING</v>
          </cell>
          <cell r="D126" t="str">
            <v>BPO-INDIAFA</v>
          </cell>
          <cell r="F126">
            <v>0</v>
          </cell>
        </row>
        <row r="127">
          <cell r="C127" t="str">
            <v>FINANCING</v>
          </cell>
          <cell r="D127" t="str">
            <v>FINANCING</v>
          </cell>
          <cell r="F127">
            <v>0</v>
          </cell>
        </row>
        <row r="128">
          <cell r="C128" t="str">
            <v>FINANCING</v>
          </cell>
          <cell r="D128" t="str">
            <v>TECHNOLOGY</v>
          </cell>
          <cell r="F128">
            <v>0</v>
          </cell>
        </row>
        <row r="129">
          <cell r="C129" t="str">
            <v>FINANCING</v>
          </cell>
          <cell r="D129" t="str">
            <v>US-TE</v>
          </cell>
          <cell r="F129">
            <v>0</v>
          </cell>
        </row>
        <row r="130">
          <cell r="C130" t="str">
            <v>FINANCING</v>
          </cell>
          <cell r="D130" t="str">
            <v>INDIA-TE</v>
          </cell>
          <cell r="F130">
            <v>0</v>
          </cell>
        </row>
        <row r="131">
          <cell r="C131" t="str">
            <v>FINANCING</v>
          </cell>
          <cell r="D131" t="str">
            <v>FX-HEDGING</v>
          </cell>
          <cell r="F131">
            <v>0</v>
          </cell>
        </row>
        <row r="132">
          <cell r="C132" t="str">
            <v>FINANCING</v>
          </cell>
          <cell r="D132" t="str">
            <v>TS Funding</v>
          </cell>
          <cell r="F132">
            <v>0</v>
          </cell>
        </row>
        <row r="133">
          <cell r="C133" t="str">
            <v>FINANCING</v>
          </cell>
          <cell r="D133" t="str">
            <v>Source 10</v>
          </cell>
          <cell r="F133">
            <v>0</v>
          </cell>
        </row>
        <row r="134">
          <cell r="C134" t="str">
            <v>FINANCING</v>
          </cell>
          <cell r="D134" t="str">
            <v>Source 11</v>
          </cell>
          <cell r="F134">
            <v>0</v>
          </cell>
        </row>
        <row r="135">
          <cell r="C135" t="str">
            <v>FINANCING</v>
          </cell>
          <cell r="D135" t="str">
            <v>Source 12</v>
          </cell>
          <cell r="F135">
            <v>0</v>
          </cell>
        </row>
        <row r="136">
          <cell r="C136" t="str">
            <v>FINANCING</v>
          </cell>
          <cell r="D136" t="str">
            <v>Source 13</v>
          </cell>
          <cell r="F136">
            <v>0</v>
          </cell>
        </row>
        <row r="137">
          <cell r="C137" t="str">
            <v>FINANCING</v>
          </cell>
          <cell r="D137" t="str">
            <v>Source 14</v>
          </cell>
          <cell r="F137">
            <v>0</v>
          </cell>
        </row>
        <row r="138">
          <cell r="C138" t="str">
            <v>FINANCING</v>
          </cell>
          <cell r="D138" t="str">
            <v>Source 15</v>
          </cell>
          <cell r="F138">
            <v>0</v>
          </cell>
        </row>
        <row r="142">
          <cell r="C142" t="str">
            <v>TRANSITION-IT</v>
          </cell>
        </row>
        <row r="143">
          <cell r="C143" t="str">
            <v>TRANSITION-IT</v>
          </cell>
          <cell r="D143" t="str">
            <v>CG-US</v>
          </cell>
          <cell r="F143">
            <v>12220</v>
          </cell>
        </row>
        <row r="144">
          <cell r="C144" t="str">
            <v>TRANSITION-IT</v>
          </cell>
          <cell r="D144" t="str">
            <v>SUBCONTRACTOR</v>
          </cell>
          <cell r="F144">
            <v>0</v>
          </cell>
        </row>
        <row r="145">
          <cell r="C145" t="str">
            <v>TRANSITION-IT</v>
          </cell>
          <cell r="D145" t="str">
            <v>BPO-INDIAFA</v>
          </cell>
          <cell r="F145">
            <v>0</v>
          </cell>
        </row>
        <row r="146">
          <cell r="C146" t="str">
            <v>TRANSITION-IT</v>
          </cell>
          <cell r="D146" t="str">
            <v>FINANCING</v>
          </cell>
          <cell r="F146">
            <v>0</v>
          </cell>
        </row>
        <row r="147">
          <cell r="C147" t="str">
            <v>TRANSITION-IT</v>
          </cell>
          <cell r="D147" t="str">
            <v>TECHNOLOGY</v>
          </cell>
          <cell r="F147">
            <v>0</v>
          </cell>
        </row>
        <row r="148">
          <cell r="C148" t="str">
            <v>TRANSITION-IT</v>
          </cell>
          <cell r="D148" t="str">
            <v>US-TE</v>
          </cell>
          <cell r="F148">
            <v>0</v>
          </cell>
        </row>
        <row r="149">
          <cell r="C149" t="str">
            <v>TRANSITION-IT</v>
          </cell>
          <cell r="D149" t="str">
            <v>INDIA-TE</v>
          </cell>
          <cell r="F149">
            <v>0</v>
          </cell>
        </row>
        <row r="150">
          <cell r="C150" t="str">
            <v>TRANSITION-IT</v>
          </cell>
          <cell r="D150" t="str">
            <v>FX-HEDGING</v>
          </cell>
          <cell r="F150">
            <v>0</v>
          </cell>
        </row>
        <row r="151">
          <cell r="C151" t="str">
            <v>TRANSITION-IT</v>
          </cell>
          <cell r="D151" t="str">
            <v>TS Funding</v>
          </cell>
          <cell r="F151">
            <v>0</v>
          </cell>
        </row>
        <row r="152">
          <cell r="C152" t="str">
            <v>TRANSITION-IT</v>
          </cell>
          <cell r="D152" t="str">
            <v>Source 10</v>
          </cell>
          <cell r="F152">
            <v>0</v>
          </cell>
        </row>
        <row r="153">
          <cell r="C153" t="str">
            <v>TRANSITION-IT</v>
          </cell>
          <cell r="D153" t="str">
            <v>Source 11</v>
          </cell>
          <cell r="F153">
            <v>0</v>
          </cell>
        </row>
        <row r="154">
          <cell r="C154" t="str">
            <v>TRANSITION-IT</v>
          </cell>
          <cell r="D154" t="str">
            <v>Source 12</v>
          </cell>
          <cell r="F154">
            <v>0</v>
          </cell>
        </row>
        <row r="155">
          <cell r="C155" t="str">
            <v>TRANSITION-IT</v>
          </cell>
          <cell r="D155" t="str">
            <v>Source 13</v>
          </cell>
          <cell r="F155">
            <v>0</v>
          </cell>
        </row>
        <row r="156">
          <cell r="C156" t="str">
            <v>TRANSITION-IT</v>
          </cell>
          <cell r="D156" t="str">
            <v>Source 14</v>
          </cell>
          <cell r="F156">
            <v>0</v>
          </cell>
        </row>
        <row r="157">
          <cell r="C157" t="str">
            <v>TRANSITION-IT</v>
          </cell>
          <cell r="D157" t="str">
            <v>Source 15</v>
          </cell>
          <cell r="F157">
            <v>0</v>
          </cell>
        </row>
        <row r="161">
          <cell r="C161" t="str">
            <v>RUN-IT</v>
          </cell>
        </row>
        <row r="162">
          <cell r="C162" t="str">
            <v>RUN-IT</v>
          </cell>
          <cell r="D162" t="str">
            <v>CG-US</v>
          </cell>
          <cell r="F162">
            <v>12220</v>
          </cell>
        </row>
        <row r="163">
          <cell r="C163" t="str">
            <v>RUN-IT</v>
          </cell>
          <cell r="D163" t="str">
            <v>SUBCONTRACTOR</v>
          </cell>
          <cell r="F163">
            <v>0</v>
          </cell>
        </row>
        <row r="164">
          <cell r="C164" t="str">
            <v>RUN-IT</v>
          </cell>
          <cell r="D164" t="str">
            <v>BPO-INDIAFA</v>
          </cell>
          <cell r="F164">
            <v>0</v>
          </cell>
        </row>
        <row r="165">
          <cell r="C165" t="str">
            <v>RUN-IT</v>
          </cell>
          <cell r="D165" t="str">
            <v>FINANCING</v>
          </cell>
          <cell r="F165">
            <v>0</v>
          </cell>
        </row>
        <row r="166">
          <cell r="C166" t="str">
            <v>RUN-IT</v>
          </cell>
          <cell r="D166" t="str">
            <v>TECHNOLOGY</v>
          </cell>
          <cell r="F166">
            <v>0</v>
          </cell>
        </row>
        <row r="167">
          <cell r="C167" t="str">
            <v>RUN-IT</v>
          </cell>
          <cell r="D167" t="str">
            <v>US-TE</v>
          </cell>
          <cell r="F167">
            <v>0</v>
          </cell>
        </row>
        <row r="168">
          <cell r="C168" t="str">
            <v>RUN-IT</v>
          </cell>
          <cell r="D168" t="str">
            <v>INDIA-TE</v>
          </cell>
          <cell r="F168">
            <v>0</v>
          </cell>
        </row>
        <row r="169">
          <cell r="C169" t="str">
            <v>RUN-IT</v>
          </cell>
          <cell r="D169" t="str">
            <v>FX-HEDGING</v>
          </cell>
          <cell r="F169">
            <v>0</v>
          </cell>
        </row>
        <row r="170">
          <cell r="C170" t="str">
            <v>RUN-IT</v>
          </cell>
          <cell r="D170" t="str">
            <v>TS Funding</v>
          </cell>
          <cell r="F170">
            <v>0</v>
          </cell>
        </row>
        <row r="171">
          <cell r="C171" t="str">
            <v>RUN-IT</v>
          </cell>
          <cell r="D171" t="str">
            <v>Source 10</v>
          </cell>
          <cell r="F171">
            <v>0</v>
          </cell>
        </row>
        <row r="172">
          <cell r="C172" t="str">
            <v>RUN-IT</v>
          </cell>
          <cell r="D172" t="str">
            <v>Source 11</v>
          </cell>
          <cell r="F172">
            <v>0</v>
          </cell>
        </row>
        <row r="173">
          <cell r="C173" t="str">
            <v>RUN-IT</v>
          </cell>
          <cell r="D173" t="str">
            <v>Source 12</v>
          </cell>
          <cell r="F173">
            <v>0</v>
          </cell>
        </row>
        <row r="174">
          <cell r="C174" t="str">
            <v>RUN-IT</v>
          </cell>
          <cell r="D174" t="str">
            <v>Source 13</v>
          </cell>
          <cell r="F174">
            <v>0</v>
          </cell>
        </row>
        <row r="175">
          <cell r="C175" t="str">
            <v>RUN-IT</v>
          </cell>
          <cell r="D175" t="str">
            <v>Source 14</v>
          </cell>
          <cell r="F175">
            <v>0</v>
          </cell>
        </row>
        <row r="176">
          <cell r="C176" t="str">
            <v>RUN-IT</v>
          </cell>
          <cell r="D176" t="str">
            <v>Source 15</v>
          </cell>
          <cell r="F176">
            <v>0</v>
          </cell>
        </row>
        <row r="180">
          <cell r="C180" t="str">
            <v>SUPPLYCHAIN</v>
          </cell>
        </row>
        <row r="181">
          <cell r="C181" t="str">
            <v>SUPPLYCHAIN</v>
          </cell>
          <cell r="D181" t="str">
            <v>CG-US</v>
          </cell>
          <cell r="F181">
            <v>12220</v>
          </cell>
        </row>
        <row r="182">
          <cell r="C182" t="str">
            <v>SUPPLYCHAIN</v>
          </cell>
          <cell r="D182" t="str">
            <v>SUBCONTRACTOR</v>
          </cell>
          <cell r="F182">
            <v>0</v>
          </cell>
        </row>
        <row r="183">
          <cell r="C183" t="str">
            <v>SUPPLYCHAIN</v>
          </cell>
          <cell r="D183" t="str">
            <v>BPO-INDIAFA</v>
          </cell>
          <cell r="F183">
            <v>0</v>
          </cell>
        </row>
        <row r="184">
          <cell r="C184" t="str">
            <v>SUPPLYCHAIN</v>
          </cell>
          <cell r="D184" t="str">
            <v>FINANCING</v>
          </cell>
          <cell r="F184">
            <v>0</v>
          </cell>
        </row>
        <row r="185">
          <cell r="C185" t="str">
            <v>SUPPLYCHAIN</v>
          </cell>
          <cell r="D185" t="str">
            <v>TECHNOLOGY</v>
          </cell>
          <cell r="F185">
            <v>0</v>
          </cell>
        </row>
        <row r="186">
          <cell r="C186" t="str">
            <v>SUPPLYCHAIN</v>
          </cell>
          <cell r="D186" t="str">
            <v>US-TE</v>
          </cell>
          <cell r="F186">
            <v>0</v>
          </cell>
        </row>
        <row r="187">
          <cell r="C187" t="str">
            <v>SUPPLYCHAIN</v>
          </cell>
          <cell r="D187" t="str">
            <v>INDIA-TE</v>
          </cell>
          <cell r="F187">
            <v>0</v>
          </cell>
        </row>
        <row r="188">
          <cell r="C188" t="str">
            <v>SUPPLYCHAIN</v>
          </cell>
          <cell r="D188" t="str">
            <v>FX-HEDGING</v>
          </cell>
          <cell r="F188">
            <v>0</v>
          </cell>
        </row>
        <row r="189">
          <cell r="C189" t="str">
            <v>SUPPLYCHAIN</v>
          </cell>
          <cell r="D189" t="str">
            <v>TS Funding</v>
          </cell>
          <cell r="F189">
            <v>0</v>
          </cell>
        </row>
        <row r="190">
          <cell r="C190" t="str">
            <v>SUPPLYCHAIN</v>
          </cell>
          <cell r="D190" t="str">
            <v>Source 10</v>
          </cell>
          <cell r="F190">
            <v>0</v>
          </cell>
        </row>
        <row r="191">
          <cell r="C191" t="str">
            <v>SUPPLYCHAIN</v>
          </cell>
          <cell r="D191" t="str">
            <v>Source 11</v>
          </cell>
          <cell r="F191">
            <v>0</v>
          </cell>
        </row>
        <row r="192">
          <cell r="C192" t="str">
            <v>SUPPLYCHAIN</v>
          </cell>
          <cell r="D192" t="str">
            <v>Source 12</v>
          </cell>
          <cell r="F192">
            <v>0</v>
          </cell>
        </row>
        <row r="193">
          <cell r="C193" t="str">
            <v>SUPPLYCHAIN</v>
          </cell>
          <cell r="D193" t="str">
            <v>Source 13</v>
          </cell>
          <cell r="F193">
            <v>0</v>
          </cell>
        </row>
        <row r="194">
          <cell r="C194" t="str">
            <v>SUPPLYCHAIN</v>
          </cell>
          <cell r="D194" t="str">
            <v>Source 14</v>
          </cell>
          <cell r="F194">
            <v>0</v>
          </cell>
        </row>
        <row r="195">
          <cell r="C195" t="str">
            <v>SUPPLYCHAIN</v>
          </cell>
          <cell r="D195" t="str">
            <v>Source 15</v>
          </cell>
          <cell r="F195">
            <v>0</v>
          </cell>
        </row>
        <row r="199">
          <cell r="C199" t="str">
            <v>FX-HEDGING</v>
          </cell>
        </row>
        <row r="200">
          <cell r="C200" t="str">
            <v>FX-HEDGING</v>
          </cell>
          <cell r="D200" t="str">
            <v>CG-US</v>
          </cell>
          <cell r="F200">
            <v>12220</v>
          </cell>
        </row>
        <row r="201">
          <cell r="C201" t="str">
            <v>FX-HEDGING</v>
          </cell>
          <cell r="D201" t="str">
            <v>SUBCONTRACTOR</v>
          </cell>
          <cell r="F201">
            <v>0</v>
          </cell>
        </row>
        <row r="202">
          <cell r="C202" t="str">
            <v>FX-HEDGING</v>
          </cell>
          <cell r="D202" t="str">
            <v>BPO-INDIAFA</v>
          </cell>
          <cell r="F202">
            <v>0</v>
          </cell>
        </row>
        <row r="203">
          <cell r="C203" t="str">
            <v>FX-HEDGING</v>
          </cell>
          <cell r="D203" t="str">
            <v>FINANCING</v>
          </cell>
          <cell r="F203">
            <v>0</v>
          </cell>
        </row>
        <row r="204">
          <cell r="C204" t="str">
            <v>FX-HEDGING</v>
          </cell>
          <cell r="D204" t="str">
            <v>TECHNOLOGY</v>
          </cell>
          <cell r="F204">
            <v>0</v>
          </cell>
        </row>
        <row r="205">
          <cell r="C205" t="str">
            <v>FX-HEDGING</v>
          </cell>
          <cell r="D205" t="str">
            <v>US-TE</v>
          </cell>
          <cell r="F205">
            <v>0</v>
          </cell>
        </row>
        <row r="206">
          <cell r="C206" t="str">
            <v>FX-HEDGING</v>
          </cell>
          <cell r="D206" t="str">
            <v>INDIA-TE</v>
          </cell>
          <cell r="F206">
            <v>0</v>
          </cell>
        </row>
        <row r="207">
          <cell r="C207" t="str">
            <v>FX-HEDGING</v>
          </cell>
          <cell r="D207" t="str">
            <v>FX-HEDGING</v>
          </cell>
          <cell r="F207">
            <v>0</v>
          </cell>
        </row>
        <row r="208">
          <cell r="C208" t="str">
            <v>FX-HEDGING</v>
          </cell>
          <cell r="D208" t="str">
            <v>TS Funding</v>
          </cell>
          <cell r="F208">
            <v>0</v>
          </cell>
        </row>
        <row r="209">
          <cell r="C209" t="str">
            <v>FX-HEDGING</v>
          </cell>
          <cell r="D209" t="str">
            <v>Source 10</v>
          </cell>
          <cell r="F209">
            <v>0</v>
          </cell>
        </row>
        <row r="210">
          <cell r="C210" t="str">
            <v>FX-HEDGING</v>
          </cell>
          <cell r="D210" t="str">
            <v>Source 11</v>
          </cell>
          <cell r="F210">
            <v>0</v>
          </cell>
        </row>
        <row r="211">
          <cell r="C211" t="str">
            <v>FX-HEDGING</v>
          </cell>
          <cell r="D211" t="str">
            <v>Source 12</v>
          </cell>
          <cell r="F211">
            <v>0</v>
          </cell>
        </row>
        <row r="212">
          <cell r="C212" t="str">
            <v>FX-HEDGING</v>
          </cell>
          <cell r="D212" t="str">
            <v>Source 13</v>
          </cell>
          <cell r="F212">
            <v>0</v>
          </cell>
        </row>
        <row r="213">
          <cell r="C213" t="str">
            <v>FX-HEDGING</v>
          </cell>
          <cell r="D213" t="str">
            <v>Source 14</v>
          </cell>
          <cell r="F213">
            <v>0</v>
          </cell>
        </row>
        <row r="214">
          <cell r="C214" t="str">
            <v>FX-HEDGING</v>
          </cell>
          <cell r="D214" t="str">
            <v>Source 15</v>
          </cell>
          <cell r="F214">
            <v>0</v>
          </cell>
        </row>
        <row r="218">
          <cell r="C218" t="str">
            <v>INDIA-COLA-FEE</v>
          </cell>
        </row>
        <row r="219">
          <cell r="C219" t="str">
            <v>INDIA-COLA-FEE</v>
          </cell>
          <cell r="D219" t="str">
            <v>CG-US</v>
          </cell>
          <cell r="F219">
            <v>12220</v>
          </cell>
        </row>
        <row r="220">
          <cell r="C220" t="str">
            <v>INDIA-COLA-FEE</v>
          </cell>
          <cell r="D220" t="str">
            <v>SUBCONTRACTOR</v>
          </cell>
          <cell r="F220">
            <v>0</v>
          </cell>
        </row>
        <row r="221">
          <cell r="C221" t="str">
            <v>INDIA-COLA-FEE</v>
          </cell>
          <cell r="D221" t="str">
            <v>BPO-INDIAFA</v>
          </cell>
          <cell r="F221">
            <v>0</v>
          </cell>
        </row>
        <row r="222">
          <cell r="C222" t="str">
            <v>INDIA-COLA-FEE</v>
          </cell>
          <cell r="D222" t="str">
            <v>FINANCING</v>
          </cell>
          <cell r="F222">
            <v>0</v>
          </cell>
        </row>
        <row r="223">
          <cell r="C223" t="str">
            <v>INDIA-COLA-FEE</v>
          </cell>
          <cell r="D223" t="str">
            <v>TECHNOLOGY</v>
          </cell>
          <cell r="F223">
            <v>0</v>
          </cell>
        </row>
        <row r="224">
          <cell r="C224" t="str">
            <v>INDIA-COLA-FEE</v>
          </cell>
          <cell r="D224" t="str">
            <v>US-TE</v>
          </cell>
          <cell r="F224">
            <v>0</v>
          </cell>
        </row>
        <row r="225">
          <cell r="C225" t="str">
            <v>INDIA-COLA-FEE</v>
          </cell>
          <cell r="D225" t="str">
            <v>INDIA-TE</v>
          </cell>
          <cell r="F225">
            <v>0</v>
          </cell>
        </row>
        <row r="226">
          <cell r="C226" t="str">
            <v>INDIA-COLA-FEE</v>
          </cell>
          <cell r="D226" t="str">
            <v>FX-HEDGING</v>
          </cell>
          <cell r="F226">
            <v>0</v>
          </cell>
        </row>
        <row r="227">
          <cell r="C227" t="str">
            <v>INDIA-COLA-FEE</v>
          </cell>
          <cell r="D227" t="str">
            <v>TS Funding</v>
          </cell>
          <cell r="F227">
            <v>0</v>
          </cell>
        </row>
        <row r="228">
          <cell r="C228" t="str">
            <v>INDIA-COLA-FEE</v>
          </cell>
          <cell r="D228" t="str">
            <v>Source 10</v>
          </cell>
          <cell r="F228">
            <v>0</v>
          </cell>
        </row>
        <row r="229">
          <cell r="C229" t="str">
            <v>INDIA-COLA-FEE</v>
          </cell>
          <cell r="D229" t="str">
            <v>Source 11</v>
          </cell>
          <cell r="F229">
            <v>0</v>
          </cell>
        </row>
        <row r="230">
          <cell r="C230" t="str">
            <v>INDIA-COLA-FEE</v>
          </cell>
          <cell r="D230" t="str">
            <v>Source 12</v>
          </cell>
          <cell r="F230">
            <v>0</v>
          </cell>
        </row>
        <row r="231">
          <cell r="C231" t="str">
            <v>INDIA-COLA-FEE</v>
          </cell>
          <cell r="D231" t="str">
            <v>Source 13</v>
          </cell>
          <cell r="F231">
            <v>0</v>
          </cell>
        </row>
        <row r="232">
          <cell r="C232" t="str">
            <v>INDIA-COLA-FEE</v>
          </cell>
          <cell r="D232" t="str">
            <v>Source 14</v>
          </cell>
          <cell r="F232">
            <v>0</v>
          </cell>
        </row>
        <row r="233">
          <cell r="C233" t="str">
            <v>INDIA-COLA-FEE</v>
          </cell>
          <cell r="D233" t="str">
            <v>Source 15</v>
          </cell>
          <cell r="F233">
            <v>0</v>
          </cell>
        </row>
        <row r="237">
          <cell r="C237" t="str">
            <v>US-COLA-FEE</v>
          </cell>
        </row>
        <row r="238">
          <cell r="C238" t="str">
            <v>US-COLA-FEE</v>
          </cell>
          <cell r="D238" t="str">
            <v>CG-US</v>
          </cell>
          <cell r="F238">
            <v>12220</v>
          </cell>
        </row>
        <row r="239">
          <cell r="C239" t="str">
            <v>US-COLA-FEE</v>
          </cell>
          <cell r="D239" t="str">
            <v>SUBCONTRACTOR</v>
          </cell>
          <cell r="F239">
            <v>0</v>
          </cell>
        </row>
        <row r="240">
          <cell r="C240" t="str">
            <v>US-COLA-FEE</v>
          </cell>
          <cell r="D240" t="str">
            <v>BPO-INDIAFA</v>
          </cell>
          <cell r="F240">
            <v>0</v>
          </cell>
        </row>
        <row r="241">
          <cell r="C241" t="str">
            <v>US-COLA-FEE</v>
          </cell>
          <cell r="D241" t="str">
            <v>FINANCING</v>
          </cell>
          <cell r="F241">
            <v>0</v>
          </cell>
        </row>
        <row r="242">
          <cell r="C242" t="str">
            <v>US-COLA-FEE</v>
          </cell>
          <cell r="D242" t="str">
            <v>TECHNOLOGY</v>
          </cell>
          <cell r="F242">
            <v>0</v>
          </cell>
        </row>
        <row r="243">
          <cell r="C243" t="str">
            <v>US-COLA-FEE</v>
          </cell>
          <cell r="D243" t="str">
            <v>US-TE</v>
          </cell>
          <cell r="F243">
            <v>0</v>
          </cell>
        </row>
        <row r="244">
          <cell r="C244" t="str">
            <v>US-COLA-FEE</v>
          </cell>
          <cell r="D244" t="str">
            <v>INDIA-TE</v>
          </cell>
          <cell r="F244">
            <v>0</v>
          </cell>
        </row>
        <row r="245">
          <cell r="C245" t="str">
            <v>US-COLA-FEE</v>
          </cell>
          <cell r="D245" t="str">
            <v>FX-HEDGING</v>
          </cell>
          <cell r="F245">
            <v>0</v>
          </cell>
        </row>
        <row r="246">
          <cell r="C246" t="str">
            <v>US-COLA-FEE</v>
          </cell>
          <cell r="D246" t="str">
            <v>TS Funding</v>
          </cell>
          <cell r="F246">
            <v>0</v>
          </cell>
        </row>
        <row r="247">
          <cell r="C247" t="str">
            <v>US-COLA-FEE</v>
          </cell>
          <cell r="D247" t="str">
            <v>Source 10</v>
          </cell>
          <cell r="F247">
            <v>0</v>
          </cell>
        </row>
        <row r="248">
          <cell r="C248" t="str">
            <v>US-COLA-FEE</v>
          </cell>
          <cell r="D248" t="str">
            <v>Source 11</v>
          </cell>
          <cell r="F248">
            <v>0</v>
          </cell>
        </row>
        <row r="249">
          <cell r="C249" t="str">
            <v>US-COLA-FEE</v>
          </cell>
          <cell r="D249" t="str">
            <v>Source 12</v>
          </cell>
          <cell r="F249">
            <v>0</v>
          </cell>
        </row>
        <row r="250">
          <cell r="C250" t="str">
            <v>US-COLA-FEE</v>
          </cell>
          <cell r="D250" t="str">
            <v>Source 13</v>
          </cell>
          <cell r="F250">
            <v>0</v>
          </cell>
        </row>
        <row r="251">
          <cell r="C251" t="str">
            <v>US-COLA-FEE</v>
          </cell>
          <cell r="D251" t="str">
            <v>Source 14</v>
          </cell>
          <cell r="F251">
            <v>0</v>
          </cell>
        </row>
        <row r="252">
          <cell r="C252" t="str">
            <v>US-COLA-FEE</v>
          </cell>
          <cell r="D252" t="str">
            <v>Source 15</v>
          </cell>
          <cell r="F252">
            <v>0</v>
          </cell>
        </row>
        <row r="256">
          <cell r="C256" t="str">
            <v>MSA Price</v>
          </cell>
        </row>
        <row r="257">
          <cell r="C257" t="str">
            <v>MSA Price</v>
          </cell>
          <cell r="D257" t="str">
            <v>CG-US</v>
          </cell>
          <cell r="F257">
            <v>12220</v>
          </cell>
        </row>
        <row r="258">
          <cell r="C258" t="str">
            <v>MSA Price</v>
          </cell>
          <cell r="D258" t="str">
            <v>SUBCONTRACTOR</v>
          </cell>
          <cell r="F258">
            <v>0</v>
          </cell>
        </row>
        <row r="259">
          <cell r="C259" t="str">
            <v>MSA Price</v>
          </cell>
          <cell r="D259" t="str">
            <v>BPO-INDIAFA</v>
          </cell>
          <cell r="F259">
            <v>0</v>
          </cell>
        </row>
        <row r="260">
          <cell r="C260" t="str">
            <v>MSA Price</v>
          </cell>
          <cell r="D260" t="str">
            <v>FINANCING</v>
          </cell>
          <cell r="F260">
            <v>0</v>
          </cell>
        </row>
        <row r="261">
          <cell r="C261" t="str">
            <v>MSA Price</v>
          </cell>
          <cell r="D261" t="str">
            <v>TECHNOLOGY</v>
          </cell>
          <cell r="F261">
            <v>0</v>
          </cell>
        </row>
        <row r="262">
          <cell r="C262" t="str">
            <v>MSA Price</v>
          </cell>
          <cell r="D262" t="str">
            <v>US-TE</v>
          </cell>
          <cell r="F262">
            <v>0</v>
          </cell>
        </row>
        <row r="263">
          <cell r="C263" t="str">
            <v>MSA Price</v>
          </cell>
          <cell r="D263" t="str">
            <v>INDIA-TE</v>
          </cell>
          <cell r="F263">
            <v>0</v>
          </cell>
        </row>
        <row r="264">
          <cell r="C264" t="str">
            <v>MSA Price</v>
          </cell>
          <cell r="D264" t="str">
            <v>FX-HEDGING</v>
          </cell>
          <cell r="F264">
            <v>0</v>
          </cell>
        </row>
        <row r="265">
          <cell r="C265" t="str">
            <v>MSA Price</v>
          </cell>
          <cell r="D265" t="str">
            <v>TS Funding</v>
          </cell>
          <cell r="F265">
            <v>0</v>
          </cell>
        </row>
        <row r="266">
          <cell r="C266" t="str">
            <v>MSA Price</v>
          </cell>
          <cell r="D266" t="str">
            <v>Source 10</v>
          </cell>
          <cell r="F266">
            <v>0</v>
          </cell>
        </row>
        <row r="267">
          <cell r="C267" t="str">
            <v>MSA Price</v>
          </cell>
          <cell r="D267" t="str">
            <v>Source 11</v>
          </cell>
          <cell r="F267">
            <v>0</v>
          </cell>
        </row>
        <row r="268">
          <cell r="C268" t="str">
            <v>MSA Price</v>
          </cell>
          <cell r="D268" t="str">
            <v>Source 12</v>
          </cell>
          <cell r="F268">
            <v>0</v>
          </cell>
        </row>
        <row r="269">
          <cell r="C269" t="str">
            <v>MSA Price</v>
          </cell>
          <cell r="D269" t="str">
            <v>Source 13</v>
          </cell>
          <cell r="F269">
            <v>0</v>
          </cell>
        </row>
        <row r="270">
          <cell r="C270" t="str">
            <v>MSA Price</v>
          </cell>
          <cell r="D270" t="str">
            <v>Source 14</v>
          </cell>
          <cell r="F270">
            <v>0</v>
          </cell>
        </row>
        <row r="271">
          <cell r="C271" t="str">
            <v>MSA Price</v>
          </cell>
          <cell r="D271" t="str">
            <v>Source 15</v>
          </cell>
          <cell r="F271">
            <v>0</v>
          </cell>
        </row>
        <row r="275">
          <cell r="C275" t="str">
            <v>Tower 15</v>
          </cell>
        </row>
        <row r="276">
          <cell r="C276" t="str">
            <v>Tower 15</v>
          </cell>
          <cell r="D276" t="str">
            <v>CG-US</v>
          </cell>
          <cell r="F276">
            <v>12220</v>
          </cell>
        </row>
        <row r="277">
          <cell r="C277" t="str">
            <v>Tower 15</v>
          </cell>
          <cell r="D277" t="str">
            <v>SUBCONTRACTOR</v>
          </cell>
          <cell r="F277">
            <v>0</v>
          </cell>
        </row>
        <row r="278">
          <cell r="C278" t="str">
            <v>Tower 15</v>
          </cell>
          <cell r="D278" t="str">
            <v>BPO-INDIAFA</v>
          </cell>
          <cell r="F278">
            <v>0</v>
          </cell>
        </row>
        <row r="279">
          <cell r="C279" t="str">
            <v>Tower 15</v>
          </cell>
          <cell r="D279" t="str">
            <v>FINANCING</v>
          </cell>
          <cell r="F279">
            <v>0</v>
          </cell>
        </row>
        <row r="280">
          <cell r="C280" t="str">
            <v>Tower 15</v>
          </cell>
          <cell r="D280" t="str">
            <v>TECHNOLOGY</v>
          </cell>
          <cell r="F280">
            <v>0</v>
          </cell>
        </row>
        <row r="281">
          <cell r="C281" t="str">
            <v>Tower 15</v>
          </cell>
          <cell r="D281" t="str">
            <v>US-TE</v>
          </cell>
          <cell r="F281">
            <v>0</v>
          </cell>
        </row>
        <row r="282">
          <cell r="C282" t="str">
            <v>Tower 15</v>
          </cell>
          <cell r="D282" t="str">
            <v>INDIA-TE</v>
          </cell>
          <cell r="F282">
            <v>0</v>
          </cell>
        </row>
        <row r="283">
          <cell r="C283" t="str">
            <v>Tower 15</v>
          </cell>
          <cell r="D283" t="str">
            <v>FX-HEDGING</v>
          </cell>
          <cell r="F283">
            <v>0</v>
          </cell>
        </row>
        <row r="284">
          <cell r="C284" t="str">
            <v>Tower 15</v>
          </cell>
          <cell r="D284" t="str">
            <v>TS Funding</v>
          </cell>
          <cell r="F284">
            <v>0</v>
          </cell>
        </row>
        <row r="285">
          <cell r="C285" t="str">
            <v>Tower 15</v>
          </cell>
          <cell r="D285" t="str">
            <v>Source 10</v>
          </cell>
          <cell r="F285">
            <v>0</v>
          </cell>
        </row>
        <row r="286">
          <cell r="C286" t="str">
            <v>Tower 15</v>
          </cell>
          <cell r="D286" t="str">
            <v>Source 11</v>
          </cell>
          <cell r="F286">
            <v>0</v>
          </cell>
        </row>
        <row r="287">
          <cell r="C287" t="str">
            <v>Tower 15</v>
          </cell>
          <cell r="D287" t="str">
            <v>Source 12</v>
          </cell>
          <cell r="F287">
            <v>0</v>
          </cell>
        </row>
        <row r="288">
          <cell r="C288" t="str">
            <v>Tower 15</v>
          </cell>
          <cell r="D288" t="str">
            <v>Source 13</v>
          </cell>
          <cell r="F288">
            <v>0</v>
          </cell>
        </row>
        <row r="289">
          <cell r="C289" t="str">
            <v>Tower 15</v>
          </cell>
          <cell r="D289" t="str">
            <v>Source 14</v>
          </cell>
          <cell r="F289">
            <v>0</v>
          </cell>
        </row>
        <row r="290">
          <cell r="C290" t="str">
            <v>Tower 15</v>
          </cell>
          <cell r="D290" t="str">
            <v>Source 15</v>
          </cell>
          <cell r="F290">
            <v>0</v>
          </cell>
        </row>
      </sheetData>
      <sheetData sheetId="34">
        <row r="9">
          <cell r="K9">
            <v>0</v>
          </cell>
          <cell r="M9">
            <v>0</v>
          </cell>
          <cell r="P9">
            <v>1</v>
          </cell>
          <cell r="Q9">
            <v>0</v>
          </cell>
          <cell r="S9">
            <v>0</v>
          </cell>
          <cell r="T9">
            <v>0</v>
          </cell>
          <cell r="U9">
            <v>0</v>
          </cell>
        </row>
        <row r="10">
          <cell r="K10">
            <v>0</v>
          </cell>
          <cell r="M10">
            <v>0</v>
          </cell>
          <cell r="P10">
            <v>1</v>
          </cell>
          <cell r="Q10">
            <v>0</v>
          </cell>
          <cell r="S10">
            <v>0</v>
          </cell>
          <cell r="T10">
            <v>0</v>
          </cell>
          <cell r="U10">
            <v>0</v>
          </cell>
        </row>
        <row r="11">
          <cell r="K11">
            <v>0</v>
          </cell>
          <cell r="M11">
            <v>0</v>
          </cell>
          <cell r="P11">
            <v>1</v>
          </cell>
          <cell r="Q11">
            <v>0</v>
          </cell>
          <cell r="S11">
            <v>0</v>
          </cell>
          <cell r="T11">
            <v>0</v>
          </cell>
          <cell r="U11">
            <v>0</v>
          </cell>
        </row>
        <row r="12">
          <cell r="K12">
            <v>0</v>
          </cell>
          <cell r="M12">
            <v>0</v>
          </cell>
          <cell r="P12">
            <v>1</v>
          </cell>
          <cell r="Q12">
            <v>0</v>
          </cell>
          <cell r="S12">
            <v>0</v>
          </cell>
          <cell r="T12">
            <v>0</v>
          </cell>
          <cell r="U12">
            <v>0</v>
          </cell>
        </row>
        <row r="13">
          <cell r="K13">
            <v>0</v>
          </cell>
          <cell r="M13">
            <v>0</v>
          </cell>
          <cell r="P13">
            <v>1</v>
          </cell>
          <cell r="Q13">
            <v>0</v>
          </cell>
          <cell r="S13">
            <v>0</v>
          </cell>
          <cell r="T13">
            <v>0</v>
          </cell>
          <cell r="U13">
            <v>0</v>
          </cell>
        </row>
        <row r="14">
          <cell r="C14" t="str">
            <v>TRANSITION</v>
          </cell>
          <cell r="D14" t="str">
            <v>CROSSFUNCTIONAL</v>
          </cell>
          <cell r="E14" t="str">
            <v>US-TE</v>
          </cell>
          <cell r="J14" t="str">
            <v>Travel</v>
          </cell>
          <cell r="K14" t="str">
            <v>USD</v>
          </cell>
          <cell r="M14">
            <v>0</v>
          </cell>
          <cell r="P14">
            <v>1</v>
          </cell>
          <cell r="Q14">
            <v>0</v>
          </cell>
          <cell r="S14">
            <v>0</v>
          </cell>
          <cell r="T14" t="str">
            <v>Onshore</v>
          </cell>
          <cell r="U14" t="str">
            <v>Internal</v>
          </cell>
        </row>
        <row r="15">
          <cell r="C15" t="str">
            <v>TRANSITION</v>
          </cell>
          <cell r="D15" t="str">
            <v>CROSSFUNCTIONAL</v>
          </cell>
          <cell r="E15" t="str">
            <v>US-TE</v>
          </cell>
          <cell r="J15" t="str">
            <v>Travel</v>
          </cell>
          <cell r="K15" t="str">
            <v>USD</v>
          </cell>
          <cell r="M15">
            <v>0</v>
          </cell>
          <cell r="P15">
            <v>1</v>
          </cell>
          <cell r="Q15">
            <v>0</v>
          </cell>
          <cell r="S15">
            <v>0</v>
          </cell>
          <cell r="T15" t="str">
            <v>Onshore</v>
          </cell>
          <cell r="U15" t="str">
            <v>Internal</v>
          </cell>
        </row>
        <row r="16">
          <cell r="C16" t="str">
            <v>TRANSITION</v>
          </cell>
          <cell r="D16" t="str">
            <v>CROSSFUNCTIONAL</v>
          </cell>
          <cell r="E16" t="str">
            <v>US-TE</v>
          </cell>
          <cell r="J16" t="str">
            <v>Travel</v>
          </cell>
          <cell r="K16" t="str">
            <v>USD</v>
          </cell>
          <cell r="M16">
            <v>0</v>
          </cell>
          <cell r="P16">
            <v>1</v>
          </cell>
          <cell r="Q16">
            <v>0</v>
          </cell>
          <cell r="S16">
            <v>0</v>
          </cell>
          <cell r="T16" t="str">
            <v>Onshore</v>
          </cell>
          <cell r="U16" t="str">
            <v>Internal</v>
          </cell>
        </row>
        <row r="17">
          <cell r="C17" t="str">
            <v>TRANSITION</v>
          </cell>
          <cell r="D17" t="str">
            <v>CROSSFUNCTIONAL</v>
          </cell>
          <cell r="E17" t="str">
            <v>US-TE</v>
          </cell>
          <cell r="J17" t="str">
            <v>Travel</v>
          </cell>
          <cell r="K17" t="str">
            <v>USD</v>
          </cell>
          <cell r="M17">
            <v>0</v>
          </cell>
          <cell r="P17">
            <v>1</v>
          </cell>
          <cell r="Q17">
            <v>0</v>
          </cell>
          <cell r="S17">
            <v>0</v>
          </cell>
          <cell r="T17" t="str">
            <v>Onshore</v>
          </cell>
          <cell r="U17" t="str">
            <v>Internal</v>
          </cell>
        </row>
        <row r="18">
          <cell r="C18" t="str">
            <v>TRANSITION</v>
          </cell>
          <cell r="D18" t="str">
            <v>CROSSFUNCTIONAL</v>
          </cell>
          <cell r="E18" t="str">
            <v>INDIA-TE</v>
          </cell>
          <cell r="J18" t="str">
            <v>Travel</v>
          </cell>
          <cell r="K18" t="str">
            <v>USD</v>
          </cell>
          <cell r="M18">
            <v>0</v>
          </cell>
          <cell r="P18">
            <v>1</v>
          </cell>
          <cell r="Q18">
            <v>0</v>
          </cell>
          <cell r="S18">
            <v>0</v>
          </cell>
          <cell r="T18" t="str">
            <v>Onshore</v>
          </cell>
          <cell r="U18" t="str">
            <v>Internal</v>
          </cell>
        </row>
        <row r="19">
          <cell r="C19" t="str">
            <v>TRANSITION</v>
          </cell>
          <cell r="D19" t="str">
            <v>CROSSFUNCTIONAL</v>
          </cell>
          <cell r="E19" t="str">
            <v>INDIA-TE</v>
          </cell>
          <cell r="J19" t="str">
            <v>Travel</v>
          </cell>
          <cell r="K19" t="str">
            <v>USD</v>
          </cell>
          <cell r="M19">
            <v>0</v>
          </cell>
          <cell r="P19">
            <v>1</v>
          </cell>
          <cell r="Q19">
            <v>0</v>
          </cell>
          <cell r="S19">
            <v>0</v>
          </cell>
          <cell r="T19" t="str">
            <v>Onshore</v>
          </cell>
          <cell r="U19" t="str">
            <v>Internal</v>
          </cell>
        </row>
        <row r="20">
          <cell r="C20" t="str">
            <v>TRANSITION</v>
          </cell>
          <cell r="D20" t="str">
            <v>PROCUREMENT</v>
          </cell>
          <cell r="E20" t="str">
            <v>US-TE</v>
          </cell>
          <cell r="J20" t="str">
            <v>Travel</v>
          </cell>
          <cell r="K20" t="str">
            <v>USD</v>
          </cell>
          <cell r="M20">
            <v>0</v>
          </cell>
          <cell r="P20">
            <v>1</v>
          </cell>
          <cell r="Q20">
            <v>0</v>
          </cell>
          <cell r="S20">
            <v>0</v>
          </cell>
          <cell r="T20" t="str">
            <v>Onshore</v>
          </cell>
          <cell r="U20" t="str">
            <v>Internal</v>
          </cell>
        </row>
        <row r="21">
          <cell r="C21" t="str">
            <v>TRANSITION</v>
          </cell>
          <cell r="D21" t="str">
            <v>CROSSFUNCTIONAL</v>
          </cell>
          <cell r="E21" t="str">
            <v>US-TE</v>
          </cell>
          <cell r="J21" t="str">
            <v>Travel</v>
          </cell>
          <cell r="K21" t="str">
            <v>USD</v>
          </cell>
          <cell r="M21">
            <v>4000</v>
          </cell>
          <cell r="P21">
            <v>1</v>
          </cell>
          <cell r="Q21">
            <v>0</v>
          </cell>
          <cell r="S21">
            <v>0</v>
          </cell>
          <cell r="T21" t="str">
            <v>Onshore</v>
          </cell>
          <cell r="U21" t="str">
            <v>Internal</v>
          </cell>
        </row>
        <row r="22">
          <cell r="C22" t="str">
            <v>RUN</v>
          </cell>
          <cell r="D22" t="str">
            <v>PROCUREMENT</v>
          </cell>
          <cell r="E22" t="str">
            <v>SUBCONTRACTOR</v>
          </cell>
          <cell r="J22" t="str">
            <v>3rd-party</v>
          </cell>
          <cell r="K22" t="str">
            <v>USD</v>
          </cell>
          <cell r="M22">
            <v>27810</v>
          </cell>
          <cell r="P22">
            <v>1</v>
          </cell>
          <cell r="Q22">
            <v>0</v>
          </cell>
          <cell r="S22">
            <v>0</v>
          </cell>
          <cell r="T22" t="str">
            <v>Onshore</v>
          </cell>
          <cell r="U22" t="str">
            <v>External</v>
          </cell>
        </row>
        <row r="23">
          <cell r="C23" t="str">
            <v>TRANSITION</v>
          </cell>
          <cell r="D23" t="str">
            <v>PROCUREMENT</v>
          </cell>
          <cell r="E23" t="str">
            <v>SUBCONTRACTOR</v>
          </cell>
          <cell r="J23" t="str">
            <v>3rd-party</v>
          </cell>
          <cell r="K23" t="str">
            <v>USD</v>
          </cell>
          <cell r="M23">
            <v>5727.6</v>
          </cell>
          <cell r="P23">
            <v>1</v>
          </cell>
          <cell r="Q23">
            <v>0</v>
          </cell>
          <cell r="S23">
            <v>0</v>
          </cell>
          <cell r="T23" t="str">
            <v>Onshore</v>
          </cell>
          <cell r="U23" t="str">
            <v>External</v>
          </cell>
        </row>
        <row r="24">
          <cell r="C24" t="str">
            <v>TRANSITION</v>
          </cell>
          <cell r="D24" t="str">
            <v>PROCUREMENT</v>
          </cell>
          <cell r="E24" t="str">
            <v>SUBCONTRACTOR</v>
          </cell>
          <cell r="J24" t="str">
            <v>3rd-party</v>
          </cell>
          <cell r="K24" t="str">
            <v>USD</v>
          </cell>
          <cell r="M24">
            <v>0</v>
          </cell>
          <cell r="P24">
            <v>1</v>
          </cell>
          <cell r="Q24">
            <v>0</v>
          </cell>
          <cell r="S24">
            <v>0</v>
          </cell>
          <cell r="T24" t="str">
            <v>Onshore</v>
          </cell>
          <cell r="U24" t="str">
            <v>External</v>
          </cell>
        </row>
        <row r="25">
          <cell r="K25">
            <v>0</v>
          </cell>
          <cell r="M25">
            <v>0</v>
          </cell>
          <cell r="P25">
            <v>1</v>
          </cell>
          <cell r="Q25">
            <v>0</v>
          </cell>
          <cell r="S25">
            <v>0</v>
          </cell>
          <cell r="T25">
            <v>0</v>
          </cell>
          <cell r="U25">
            <v>0</v>
          </cell>
        </row>
        <row r="26">
          <cell r="K26">
            <v>0</v>
          </cell>
          <cell r="M26">
            <v>0</v>
          </cell>
          <cell r="P26">
            <v>1</v>
          </cell>
          <cell r="Q26">
            <v>0</v>
          </cell>
          <cell r="S26">
            <v>0</v>
          </cell>
          <cell r="T26">
            <v>0</v>
          </cell>
          <cell r="U26">
            <v>0</v>
          </cell>
        </row>
        <row r="27">
          <cell r="C27" t="str">
            <v>TRANSITION</v>
          </cell>
          <cell r="D27" t="str">
            <v>CROSSFUNCTIONAL</v>
          </cell>
          <cell r="E27" t="str">
            <v>US-TE</v>
          </cell>
          <cell r="J27" t="str">
            <v>Travel</v>
          </cell>
          <cell r="K27" t="str">
            <v>USD</v>
          </cell>
          <cell r="M27">
            <v>0</v>
          </cell>
          <cell r="P27">
            <v>1</v>
          </cell>
          <cell r="Q27">
            <v>0</v>
          </cell>
          <cell r="S27">
            <v>0</v>
          </cell>
          <cell r="T27" t="str">
            <v>Onshore</v>
          </cell>
          <cell r="U27" t="str">
            <v>Internal</v>
          </cell>
        </row>
        <row r="28">
          <cell r="C28" t="str">
            <v>TRANSITION</v>
          </cell>
          <cell r="D28" t="str">
            <v>OTC-OTC</v>
          </cell>
          <cell r="E28" t="str">
            <v>BPO-INDIAFA</v>
          </cell>
          <cell r="J28" t="str">
            <v>3rd-party</v>
          </cell>
          <cell r="K28" t="str">
            <v>USD</v>
          </cell>
          <cell r="M28">
            <v>406.02769999999998</v>
          </cell>
          <cell r="P28">
            <v>1</v>
          </cell>
          <cell r="Q28">
            <v>0</v>
          </cell>
          <cell r="S28">
            <v>0</v>
          </cell>
          <cell r="T28" t="str">
            <v>Offshore</v>
          </cell>
          <cell r="U28" t="str">
            <v>Internal</v>
          </cell>
        </row>
        <row r="29">
          <cell r="C29" t="str">
            <v>TRANSITION</v>
          </cell>
          <cell r="D29" t="str">
            <v>P2P-AP</v>
          </cell>
          <cell r="E29" t="str">
            <v>BPO-INDIAFA</v>
          </cell>
          <cell r="J29" t="str">
            <v>3rd-party</v>
          </cell>
          <cell r="K29" t="str">
            <v>USD</v>
          </cell>
          <cell r="M29">
            <v>406.02769999999998</v>
          </cell>
          <cell r="P29">
            <v>1</v>
          </cell>
          <cell r="Q29">
            <v>0</v>
          </cell>
          <cell r="S29">
            <v>0</v>
          </cell>
          <cell r="T29" t="str">
            <v>Offshore</v>
          </cell>
          <cell r="U29" t="str">
            <v>Internal</v>
          </cell>
        </row>
        <row r="30">
          <cell r="C30" t="str">
            <v>TRANSITION</v>
          </cell>
          <cell r="D30" t="str">
            <v>RTR-GL</v>
          </cell>
          <cell r="E30" t="str">
            <v>BPO-INDIAFA</v>
          </cell>
          <cell r="J30" t="str">
            <v>3rd-party</v>
          </cell>
          <cell r="K30" t="str">
            <v>USD</v>
          </cell>
          <cell r="M30">
            <v>406.02769999999998</v>
          </cell>
          <cell r="P30">
            <v>1</v>
          </cell>
          <cell r="Q30">
            <v>0</v>
          </cell>
          <cell r="S30">
            <v>0</v>
          </cell>
          <cell r="T30" t="str">
            <v>Offshore</v>
          </cell>
          <cell r="U30" t="str">
            <v>Internal</v>
          </cell>
        </row>
        <row r="31">
          <cell r="K31">
            <v>0</v>
          </cell>
          <cell r="M31">
            <v>0</v>
          </cell>
          <cell r="P31">
            <v>1</v>
          </cell>
          <cell r="Q31">
            <v>0</v>
          </cell>
          <cell r="S31">
            <v>0</v>
          </cell>
          <cell r="T31">
            <v>0</v>
          </cell>
          <cell r="U31">
            <v>0</v>
          </cell>
        </row>
        <row r="32">
          <cell r="K32">
            <v>0</v>
          </cell>
          <cell r="M32">
            <v>0</v>
          </cell>
          <cell r="P32">
            <v>1</v>
          </cell>
          <cell r="Q32">
            <v>0</v>
          </cell>
          <cell r="S32">
            <v>0</v>
          </cell>
          <cell r="T32">
            <v>0</v>
          </cell>
          <cell r="U32">
            <v>0</v>
          </cell>
        </row>
        <row r="33">
          <cell r="K33">
            <v>0</v>
          </cell>
          <cell r="M33">
            <v>0</v>
          </cell>
          <cell r="P33">
            <v>1</v>
          </cell>
          <cell r="Q33">
            <v>0</v>
          </cell>
          <cell r="S33">
            <v>0</v>
          </cell>
          <cell r="T33">
            <v>0</v>
          </cell>
          <cell r="U33">
            <v>0</v>
          </cell>
        </row>
        <row r="34">
          <cell r="C34" t="str">
            <v>TRANSITION</v>
          </cell>
          <cell r="D34" t="str">
            <v>TRANSITION-IT</v>
          </cell>
          <cell r="E34" t="str">
            <v>TECHNOLOGY</v>
          </cell>
          <cell r="J34" t="str">
            <v>Software</v>
          </cell>
          <cell r="K34" t="str">
            <v>USD</v>
          </cell>
          <cell r="M34">
            <v>12254.285714285714</v>
          </cell>
          <cell r="P34">
            <v>1</v>
          </cell>
          <cell r="Q34">
            <v>0</v>
          </cell>
          <cell r="S34">
            <v>0</v>
          </cell>
          <cell r="T34" t="str">
            <v>Onshore</v>
          </cell>
          <cell r="U34" t="str">
            <v>Internal</v>
          </cell>
        </row>
        <row r="35">
          <cell r="C35" t="str">
            <v>TRANSITION</v>
          </cell>
          <cell r="D35" t="str">
            <v>TRANSITION-IT</v>
          </cell>
          <cell r="E35" t="str">
            <v>TECHNOLOGY</v>
          </cell>
          <cell r="J35" t="str">
            <v>Software</v>
          </cell>
          <cell r="K35" t="str">
            <v>USD</v>
          </cell>
          <cell r="M35">
            <v>4201.7142857142853</v>
          </cell>
          <cell r="P35">
            <v>1</v>
          </cell>
          <cell r="Q35">
            <v>0</v>
          </cell>
          <cell r="S35">
            <v>0</v>
          </cell>
          <cell r="T35" t="str">
            <v>Onshore</v>
          </cell>
          <cell r="U35" t="str">
            <v>Internal</v>
          </cell>
        </row>
        <row r="36">
          <cell r="C36" t="str">
            <v>TRANSITION</v>
          </cell>
          <cell r="D36" t="str">
            <v>TRANSITION-IT</v>
          </cell>
          <cell r="E36" t="str">
            <v>TECHNOLOGY</v>
          </cell>
          <cell r="J36" t="str">
            <v>Network</v>
          </cell>
          <cell r="K36" t="str">
            <v>USD</v>
          </cell>
          <cell r="M36">
            <v>2416.9714285714285</v>
          </cell>
          <cell r="P36">
            <v>1</v>
          </cell>
          <cell r="Q36">
            <v>0</v>
          </cell>
          <cell r="S36">
            <v>0</v>
          </cell>
          <cell r="T36" t="str">
            <v>Onshore</v>
          </cell>
          <cell r="U36" t="str">
            <v>Internal</v>
          </cell>
        </row>
        <row r="37">
          <cell r="C37" t="str">
            <v>TRANSITION</v>
          </cell>
          <cell r="D37" t="str">
            <v>TRANSITION-IT</v>
          </cell>
          <cell r="E37" t="str">
            <v>TECHNOLOGY</v>
          </cell>
          <cell r="J37" t="str">
            <v>Network</v>
          </cell>
          <cell r="K37" t="str">
            <v>USD</v>
          </cell>
          <cell r="M37">
            <v>1127.92</v>
          </cell>
          <cell r="P37">
            <v>1</v>
          </cell>
          <cell r="Q37">
            <v>0</v>
          </cell>
          <cell r="S37">
            <v>0</v>
          </cell>
          <cell r="T37" t="str">
            <v>Onshore</v>
          </cell>
          <cell r="U37" t="str">
            <v>Internal</v>
          </cell>
        </row>
        <row r="38">
          <cell r="C38" t="str">
            <v>TRANSITION</v>
          </cell>
          <cell r="D38" t="str">
            <v>TRANSITION-IT</v>
          </cell>
          <cell r="E38" t="str">
            <v>TECHNOLOGY</v>
          </cell>
          <cell r="J38" t="str">
            <v>Software</v>
          </cell>
          <cell r="K38" t="str">
            <v>USD</v>
          </cell>
          <cell r="M38">
            <v>2537.8199999999997</v>
          </cell>
          <cell r="P38">
            <v>1</v>
          </cell>
          <cell r="Q38">
            <v>0</v>
          </cell>
          <cell r="S38">
            <v>0</v>
          </cell>
          <cell r="T38" t="str">
            <v>Onshore</v>
          </cell>
          <cell r="U38" t="str">
            <v>Internal</v>
          </cell>
        </row>
        <row r="39">
          <cell r="C39" t="str">
            <v>TRANSITION</v>
          </cell>
          <cell r="D39" t="str">
            <v>TRANSITION-IT</v>
          </cell>
          <cell r="E39" t="str">
            <v>TECHNOLOGY</v>
          </cell>
          <cell r="J39" t="str">
            <v>Software</v>
          </cell>
          <cell r="K39" t="str">
            <v>USD</v>
          </cell>
          <cell r="M39">
            <v>1973.86</v>
          </cell>
          <cell r="P39">
            <v>1</v>
          </cell>
          <cell r="Q39">
            <v>0</v>
          </cell>
          <cell r="S39">
            <v>0</v>
          </cell>
          <cell r="T39" t="str">
            <v>Onshore</v>
          </cell>
          <cell r="U39" t="str">
            <v>Internal</v>
          </cell>
        </row>
        <row r="40">
          <cell r="C40" t="str">
            <v>TRANSITION</v>
          </cell>
          <cell r="D40" t="str">
            <v>TRANSITION-IT</v>
          </cell>
          <cell r="E40" t="str">
            <v>TECHNOLOGY</v>
          </cell>
          <cell r="J40" t="str">
            <v>Software</v>
          </cell>
          <cell r="K40" t="str">
            <v>USD</v>
          </cell>
          <cell r="M40">
            <v>2819.7999999999997</v>
          </cell>
          <cell r="P40">
            <v>1</v>
          </cell>
          <cell r="Q40">
            <v>0</v>
          </cell>
          <cell r="S40">
            <v>0</v>
          </cell>
          <cell r="T40" t="str">
            <v>Onshore</v>
          </cell>
          <cell r="U40" t="str">
            <v>Internal</v>
          </cell>
        </row>
        <row r="41">
          <cell r="C41" t="str">
            <v>TRANSITION</v>
          </cell>
          <cell r="D41" t="str">
            <v>TRANSITION-IT</v>
          </cell>
          <cell r="E41" t="str">
            <v>TECHNOLOGY</v>
          </cell>
          <cell r="J41" t="str">
            <v>Software</v>
          </cell>
          <cell r="K41" t="str">
            <v>USD</v>
          </cell>
          <cell r="M41">
            <v>2540</v>
          </cell>
          <cell r="P41">
            <v>1</v>
          </cell>
          <cell r="Q41">
            <v>0</v>
          </cell>
          <cell r="S41">
            <v>0</v>
          </cell>
          <cell r="T41" t="str">
            <v>Onshore</v>
          </cell>
          <cell r="U41" t="str">
            <v>Internal</v>
          </cell>
        </row>
        <row r="42">
          <cell r="C42" t="str">
            <v>TRANSITION</v>
          </cell>
          <cell r="D42" t="str">
            <v>TRANSITION-IT</v>
          </cell>
          <cell r="E42" t="str">
            <v>TECHNOLOGY</v>
          </cell>
          <cell r="J42" t="str">
            <v>Software</v>
          </cell>
          <cell r="K42" t="str">
            <v>USD</v>
          </cell>
          <cell r="M42">
            <v>2500</v>
          </cell>
          <cell r="P42">
            <v>1</v>
          </cell>
          <cell r="Q42">
            <v>0</v>
          </cell>
          <cell r="S42">
            <v>0</v>
          </cell>
          <cell r="T42" t="str">
            <v>Onshore</v>
          </cell>
          <cell r="U42" t="str">
            <v>Internal</v>
          </cell>
        </row>
        <row r="43">
          <cell r="K43">
            <v>0</v>
          </cell>
          <cell r="M43">
            <v>0</v>
          </cell>
          <cell r="P43">
            <v>1</v>
          </cell>
          <cell r="Q43">
            <v>0</v>
          </cell>
          <cell r="S43">
            <v>0</v>
          </cell>
          <cell r="T43">
            <v>0</v>
          </cell>
          <cell r="U43">
            <v>0</v>
          </cell>
        </row>
        <row r="44">
          <cell r="C44" t="str">
            <v>TRANSITION</v>
          </cell>
          <cell r="D44" t="str">
            <v>TRANSITION-IT</v>
          </cell>
          <cell r="E44" t="str">
            <v>TECHNOLOGY</v>
          </cell>
          <cell r="J44" t="str">
            <v>Other</v>
          </cell>
          <cell r="K44" t="str">
            <v>USD</v>
          </cell>
          <cell r="M44">
            <v>45720</v>
          </cell>
          <cell r="P44">
            <v>1</v>
          </cell>
          <cell r="Q44">
            <v>0</v>
          </cell>
          <cell r="S44">
            <v>0</v>
          </cell>
          <cell r="T44" t="str">
            <v>Onshore</v>
          </cell>
          <cell r="U44" t="str">
            <v>Internal</v>
          </cell>
        </row>
        <row r="45">
          <cell r="C45" t="str">
            <v>TRANSITION</v>
          </cell>
          <cell r="D45" t="str">
            <v>TRANSITION-IT</v>
          </cell>
          <cell r="E45" t="str">
            <v>TECHNOLOGY</v>
          </cell>
          <cell r="J45" t="str">
            <v>Other</v>
          </cell>
          <cell r="K45" t="str">
            <v>USD</v>
          </cell>
          <cell r="M45">
            <v>15000</v>
          </cell>
          <cell r="P45">
            <v>1</v>
          </cell>
          <cell r="Q45">
            <v>0</v>
          </cell>
          <cell r="S45">
            <v>0</v>
          </cell>
          <cell r="T45" t="str">
            <v>Onshore</v>
          </cell>
          <cell r="U45" t="str">
            <v>Internal</v>
          </cell>
        </row>
        <row r="46">
          <cell r="C46" t="str">
            <v>TRANSITION</v>
          </cell>
          <cell r="D46" t="str">
            <v>TRANSITION-IT</v>
          </cell>
          <cell r="E46" t="str">
            <v>TECHNOLOGY</v>
          </cell>
          <cell r="J46" t="str">
            <v>Other</v>
          </cell>
          <cell r="K46" t="str">
            <v>USD</v>
          </cell>
          <cell r="M46">
            <v>30480</v>
          </cell>
          <cell r="P46">
            <v>1</v>
          </cell>
          <cell r="Q46">
            <v>0</v>
          </cell>
          <cell r="S46">
            <v>0</v>
          </cell>
          <cell r="T46" t="str">
            <v>Onshore</v>
          </cell>
          <cell r="U46" t="str">
            <v>Internal</v>
          </cell>
        </row>
        <row r="47">
          <cell r="C47" t="str">
            <v>TRANSITION</v>
          </cell>
          <cell r="D47" t="str">
            <v>TRANSITION-IT</v>
          </cell>
          <cell r="E47" t="str">
            <v>TECHNOLOGY</v>
          </cell>
          <cell r="J47" t="str">
            <v>Other</v>
          </cell>
          <cell r="K47" t="str">
            <v>USD</v>
          </cell>
          <cell r="M47">
            <v>22500</v>
          </cell>
          <cell r="P47">
            <v>1</v>
          </cell>
          <cell r="Q47">
            <v>0</v>
          </cell>
          <cell r="S47">
            <v>0</v>
          </cell>
          <cell r="T47" t="str">
            <v>Onshore</v>
          </cell>
          <cell r="U47" t="str">
            <v>Internal</v>
          </cell>
        </row>
        <row r="48">
          <cell r="C48" t="str">
            <v>TRANSITION</v>
          </cell>
          <cell r="D48" t="str">
            <v>TRANSITION-IT</v>
          </cell>
          <cell r="E48" t="str">
            <v>TECHNOLOGY</v>
          </cell>
          <cell r="J48" t="str">
            <v>Other</v>
          </cell>
          <cell r="K48" t="str">
            <v>USD</v>
          </cell>
          <cell r="M48">
            <v>0</v>
          </cell>
          <cell r="P48">
            <v>1</v>
          </cell>
          <cell r="Q48">
            <v>0</v>
          </cell>
          <cell r="S48">
            <v>0</v>
          </cell>
          <cell r="T48" t="str">
            <v>Onshore</v>
          </cell>
          <cell r="U48" t="str">
            <v>Internal</v>
          </cell>
        </row>
        <row r="49">
          <cell r="K49">
            <v>0</v>
          </cell>
          <cell r="M49">
            <v>0</v>
          </cell>
          <cell r="P49">
            <v>1</v>
          </cell>
          <cell r="Q49">
            <v>0</v>
          </cell>
          <cell r="S49">
            <v>0</v>
          </cell>
          <cell r="T49">
            <v>0</v>
          </cell>
          <cell r="U49">
            <v>0</v>
          </cell>
        </row>
        <row r="50">
          <cell r="C50" t="str">
            <v>TRANSITION</v>
          </cell>
          <cell r="D50" t="str">
            <v>TRANSITION-IT</v>
          </cell>
          <cell r="E50" t="str">
            <v>TECHNOLOGY</v>
          </cell>
          <cell r="J50" t="str">
            <v>Software</v>
          </cell>
          <cell r="K50" t="str">
            <v>USD</v>
          </cell>
          <cell r="M50">
            <v>5000</v>
          </cell>
          <cell r="P50">
            <v>1</v>
          </cell>
          <cell r="Q50">
            <v>0</v>
          </cell>
          <cell r="S50">
            <v>0</v>
          </cell>
          <cell r="T50" t="str">
            <v>Onshore</v>
          </cell>
          <cell r="U50" t="str">
            <v>Internal</v>
          </cell>
        </row>
        <row r="51">
          <cell r="K51">
            <v>0</v>
          </cell>
          <cell r="M51">
            <v>0</v>
          </cell>
          <cell r="P51">
            <v>1</v>
          </cell>
          <cell r="Q51">
            <v>0</v>
          </cell>
          <cell r="S51">
            <v>0</v>
          </cell>
          <cell r="T51">
            <v>0</v>
          </cell>
          <cell r="U51">
            <v>0</v>
          </cell>
        </row>
        <row r="52">
          <cell r="C52" t="str">
            <v>TRANSITION</v>
          </cell>
          <cell r="D52" t="str">
            <v>TRANSITION-IT</v>
          </cell>
          <cell r="E52" t="str">
            <v>TECHNOLOGY</v>
          </cell>
          <cell r="J52" t="str">
            <v>Software</v>
          </cell>
          <cell r="K52" t="str">
            <v>USD</v>
          </cell>
          <cell r="M52">
            <v>0</v>
          </cell>
          <cell r="P52">
            <v>1</v>
          </cell>
          <cell r="Q52">
            <v>0</v>
          </cell>
          <cell r="S52">
            <v>0</v>
          </cell>
          <cell r="T52" t="str">
            <v>Onshore</v>
          </cell>
          <cell r="U52" t="str">
            <v>Internal</v>
          </cell>
        </row>
        <row r="53">
          <cell r="C53" t="str">
            <v>TRANSITION</v>
          </cell>
          <cell r="D53" t="str">
            <v>TRANSITION-IT</v>
          </cell>
          <cell r="E53" t="str">
            <v>TECHNOLOGY</v>
          </cell>
          <cell r="J53" t="str">
            <v>Software</v>
          </cell>
          <cell r="K53" t="str">
            <v>USD</v>
          </cell>
          <cell r="M53">
            <v>-209132</v>
          </cell>
          <cell r="P53">
            <v>1</v>
          </cell>
          <cell r="Q53">
            <v>0</v>
          </cell>
          <cell r="S53">
            <v>0</v>
          </cell>
          <cell r="T53" t="str">
            <v>Onshore</v>
          </cell>
          <cell r="U53" t="str">
            <v>Internal</v>
          </cell>
        </row>
        <row r="54">
          <cell r="K54">
            <v>0</v>
          </cell>
          <cell r="M54">
            <v>0</v>
          </cell>
          <cell r="P54">
            <v>1</v>
          </cell>
          <cell r="Q54">
            <v>0</v>
          </cell>
          <cell r="S54">
            <v>0</v>
          </cell>
          <cell r="T54">
            <v>0</v>
          </cell>
          <cell r="U54">
            <v>0</v>
          </cell>
        </row>
        <row r="55">
          <cell r="K55">
            <v>0</v>
          </cell>
          <cell r="M55">
            <v>0</v>
          </cell>
          <cell r="P55">
            <v>1</v>
          </cell>
          <cell r="Q55">
            <v>0</v>
          </cell>
          <cell r="S55">
            <v>0</v>
          </cell>
          <cell r="T55">
            <v>0</v>
          </cell>
          <cell r="U55">
            <v>0</v>
          </cell>
        </row>
        <row r="56">
          <cell r="K56">
            <v>0</v>
          </cell>
          <cell r="M56">
            <v>0</v>
          </cell>
          <cell r="P56">
            <v>1</v>
          </cell>
          <cell r="Q56">
            <v>0</v>
          </cell>
          <cell r="S56">
            <v>0</v>
          </cell>
          <cell r="T56">
            <v>0</v>
          </cell>
          <cell r="U56">
            <v>0</v>
          </cell>
        </row>
        <row r="57">
          <cell r="K57">
            <v>0</v>
          </cell>
          <cell r="M57">
            <v>0</v>
          </cell>
          <cell r="P57">
            <v>1</v>
          </cell>
          <cell r="Q57">
            <v>0</v>
          </cell>
          <cell r="S57">
            <v>0</v>
          </cell>
          <cell r="T57">
            <v>0</v>
          </cell>
          <cell r="U57">
            <v>0</v>
          </cell>
        </row>
        <row r="58">
          <cell r="K58">
            <v>0</v>
          </cell>
          <cell r="M58">
            <v>0</v>
          </cell>
          <cell r="P58">
            <v>1</v>
          </cell>
          <cell r="Q58">
            <v>0</v>
          </cell>
          <cell r="S58">
            <v>0</v>
          </cell>
          <cell r="T58">
            <v>0</v>
          </cell>
          <cell r="U58">
            <v>0</v>
          </cell>
        </row>
        <row r="59">
          <cell r="K59">
            <v>0</v>
          </cell>
          <cell r="M59">
            <v>0</v>
          </cell>
          <cell r="P59">
            <v>1</v>
          </cell>
          <cell r="Q59">
            <v>0</v>
          </cell>
          <cell r="S59">
            <v>0</v>
          </cell>
          <cell r="T59">
            <v>0</v>
          </cell>
          <cell r="U59">
            <v>0</v>
          </cell>
        </row>
        <row r="60">
          <cell r="K60">
            <v>0</v>
          </cell>
          <cell r="M60">
            <v>0</v>
          </cell>
          <cell r="P60">
            <v>1</v>
          </cell>
          <cell r="Q60">
            <v>0</v>
          </cell>
          <cell r="S60">
            <v>0</v>
          </cell>
          <cell r="T60">
            <v>0</v>
          </cell>
          <cell r="U60">
            <v>0</v>
          </cell>
        </row>
        <row r="61">
          <cell r="C61">
            <v>0</v>
          </cell>
          <cell r="D61">
            <v>0</v>
          </cell>
          <cell r="E61">
            <v>0</v>
          </cell>
          <cell r="J61">
            <v>0</v>
          </cell>
          <cell r="K61" t="str">
            <v>USD</v>
          </cell>
          <cell r="M61">
            <v>5960</v>
          </cell>
          <cell r="P61">
            <v>1</v>
          </cell>
          <cell r="Q61">
            <v>0</v>
          </cell>
          <cell r="S61">
            <v>0</v>
          </cell>
          <cell r="T61">
            <v>0</v>
          </cell>
          <cell r="U61">
            <v>0</v>
          </cell>
        </row>
        <row r="62">
          <cell r="C62">
            <v>0</v>
          </cell>
          <cell r="D62">
            <v>0</v>
          </cell>
          <cell r="E62">
            <v>0</v>
          </cell>
          <cell r="J62">
            <v>0</v>
          </cell>
          <cell r="K62">
            <v>0</v>
          </cell>
          <cell r="M62">
            <v>0</v>
          </cell>
          <cell r="P62">
            <v>1</v>
          </cell>
          <cell r="Q62">
            <v>0</v>
          </cell>
          <cell r="S62">
            <v>0</v>
          </cell>
          <cell r="T62">
            <v>0</v>
          </cell>
          <cell r="U62">
            <v>0</v>
          </cell>
        </row>
        <row r="63">
          <cell r="C63">
            <v>0</v>
          </cell>
          <cell r="D63">
            <v>0</v>
          </cell>
          <cell r="E63">
            <v>0</v>
          </cell>
          <cell r="J63">
            <v>0</v>
          </cell>
          <cell r="K63" t="str">
            <v>USD</v>
          </cell>
          <cell r="M63">
            <v>0</v>
          </cell>
          <cell r="P63">
            <v>1</v>
          </cell>
          <cell r="Q63">
            <v>0</v>
          </cell>
          <cell r="S63">
            <v>0</v>
          </cell>
          <cell r="T63">
            <v>0</v>
          </cell>
          <cell r="U63">
            <v>0</v>
          </cell>
        </row>
        <row r="64">
          <cell r="C64">
            <v>0</v>
          </cell>
          <cell r="D64">
            <v>0</v>
          </cell>
          <cell r="E64">
            <v>0</v>
          </cell>
          <cell r="J64">
            <v>0</v>
          </cell>
          <cell r="K64">
            <v>0</v>
          </cell>
          <cell r="M64">
            <v>0</v>
          </cell>
          <cell r="P64">
            <v>1</v>
          </cell>
          <cell r="Q64">
            <v>0</v>
          </cell>
          <cell r="S64">
            <v>0</v>
          </cell>
          <cell r="T64">
            <v>0</v>
          </cell>
          <cell r="U64">
            <v>0</v>
          </cell>
        </row>
        <row r="65">
          <cell r="C65">
            <v>0</v>
          </cell>
          <cell r="D65">
            <v>0</v>
          </cell>
          <cell r="E65">
            <v>0</v>
          </cell>
          <cell r="J65">
            <v>0</v>
          </cell>
          <cell r="K65" t="str">
            <v>USD</v>
          </cell>
          <cell r="M65">
            <v>5727.6</v>
          </cell>
          <cell r="P65">
            <v>1</v>
          </cell>
          <cell r="Q65">
            <v>0</v>
          </cell>
          <cell r="S65">
            <v>0</v>
          </cell>
          <cell r="T65">
            <v>0</v>
          </cell>
          <cell r="U65">
            <v>0</v>
          </cell>
        </row>
        <row r="66">
          <cell r="C66" t="str">
            <v>RUN</v>
          </cell>
          <cell r="D66" t="str">
            <v>RUN-IT</v>
          </cell>
          <cell r="E66" t="str">
            <v>TECHNOLOGY</v>
          </cell>
          <cell r="J66" t="str">
            <v>USD</v>
          </cell>
          <cell r="K66">
            <v>0</v>
          </cell>
          <cell r="M66">
            <v>0</v>
          </cell>
          <cell r="P66">
            <v>1</v>
          </cell>
          <cell r="Q66">
            <v>0</v>
          </cell>
          <cell r="S66">
            <v>0</v>
          </cell>
          <cell r="T66" t="str">
            <v>Onshore</v>
          </cell>
          <cell r="U66" t="str">
            <v>Internal</v>
          </cell>
        </row>
        <row r="67">
          <cell r="C67" t="str">
            <v>RUN</v>
          </cell>
          <cell r="D67" t="str">
            <v>RUN-IT</v>
          </cell>
          <cell r="E67" t="str">
            <v>TECHNOLOGY</v>
          </cell>
          <cell r="J67" t="str">
            <v>USD</v>
          </cell>
          <cell r="K67">
            <v>0</v>
          </cell>
          <cell r="M67">
            <v>0</v>
          </cell>
          <cell r="P67">
            <v>1</v>
          </cell>
          <cell r="Q67">
            <v>0</v>
          </cell>
          <cell r="S67">
            <v>0</v>
          </cell>
          <cell r="T67" t="str">
            <v>Onshore</v>
          </cell>
          <cell r="U67" t="str">
            <v>Internal</v>
          </cell>
        </row>
        <row r="68">
          <cell r="C68" t="str">
            <v>RUN</v>
          </cell>
          <cell r="D68" t="str">
            <v>RUN-IT</v>
          </cell>
          <cell r="E68" t="str">
            <v>TECHNOLOGY</v>
          </cell>
          <cell r="J68" t="str">
            <v>USD</v>
          </cell>
          <cell r="K68">
            <v>0</v>
          </cell>
          <cell r="M68">
            <v>0</v>
          </cell>
          <cell r="P68">
            <v>1</v>
          </cell>
          <cell r="Q68">
            <v>0</v>
          </cell>
          <cell r="S68">
            <v>0</v>
          </cell>
          <cell r="T68" t="str">
            <v>Onshore</v>
          </cell>
          <cell r="U68" t="str">
            <v>Internal</v>
          </cell>
        </row>
        <row r="69">
          <cell r="C69" t="str">
            <v>RUN</v>
          </cell>
          <cell r="D69" t="str">
            <v>RUN-IT</v>
          </cell>
          <cell r="E69" t="str">
            <v>TECHNOLOGY</v>
          </cell>
          <cell r="J69" t="str">
            <v>USD</v>
          </cell>
          <cell r="K69">
            <v>0</v>
          </cell>
          <cell r="M69">
            <v>0</v>
          </cell>
          <cell r="P69">
            <v>1</v>
          </cell>
          <cell r="Q69">
            <v>0</v>
          </cell>
          <cell r="S69">
            <v>0</v>
          </cell>
          <cell r="T69" t="str">
            <v>Onshore</v>
          </cell>
          <cell r="U69" t="str">
            <v>Internal</v>
          </cell>
        </row>
        <row r="70">
          <cell r="C70">
            <v>0</v>
          </cell>
          <cell r="D70">
            <v>0</v>
          </cell>
          <cell r="E70">
            <v>0</v>
          </cell>
          <cell r="J70">
            <v>0</v>
          </cell>
          <cell r="K70">
            <v>0</v>
          </cell>
          <cell r="M70">
            <v>0</v>
          </cell>
          <cell r="P70">
            <v>1</v>
          </cell>
          <cell r="Q70">
            <v>0</v>
          </cell>
          <cell r="S70">
            <v>0</v>
          </cell>
          <cell r="T70">
            <v>0</v>
          </cell>
          <cell r="U70">
            <v>0</v>
          </cell>
        </row>
        <row r="71">
          <cell r="C71" t="str">
            <v>RUN</v>
          </cell>
          <cell r="D71" t="str">
            <v>RUN-IT</v>
          </cell>
          <cell r="E71" t="str">
            <v>TECHNOLOGY</v>
          </cell>
          <cell r="J71" t="str">
            <v>USD</v>
          </cell>
          <cell r="K71">
            <v>0</v>
          </cell>
          <cell r="M71">
            <v>0</v>
          </cell>
          <cell r="P71">
            <v>1</v>
          </cell>
          <cell r="Q71">
            <v>0</v>
          </cell>
          <cell r="S71">
            <v>0</v>
          </cell>
          <cell r="T71" t="str">
            <v>Onshore</v>
          </cell>
          <cell r="U71" t="str">
            <v>Internal</v>
          </cell>
        </row>
        <row r="72">
          <cell r="C72" t="str">
            <v>RUN</v>
          </cell>
          <cell r="D72" t="str">
            <v>RUN-IT</v>
          </cell>
          <cell r="E72" t="str">
            <v>TECHNOLOGY</v>
          </cell>
          <cell r="J72" t="str">
            <v>USD</v>
          </cell>
          <cell r="K72" t="str">
            <v>USD</v>
          </cell>
          <cell r="M72">
            <v>5960</v>
          </cell>
          <cell r="P72">
            <v>1</v>
          </cell>
          <cell r="Q72">
            <v>0</v>
          </cell>
          <cell r="S72">
            <v>0</v>
          </cell>
          <cell r="T72" t="str">
            <v>Onshore</v>
          </cell>
          <cell r="U72" t="str">
            <v>Internal</v>
          </cell>
        </row>
        <row r="73">
          <cell r="C73" t="str">
            <v>RUN</v>
          </cell>
          <cell r="D73" t="str">
            <v>RUN-IT</v>
          </cell>
          <cell r="E73" t="str">
            <v>TECHNOLOGY</v>
          </cell>
          <cell r="J73" t="str">
            <v>USD</v>
          </cell>
          <cell r="K73" t="str">
            <v>USD</v>
          </cell>
          <cell r="M73">
            <v>0</v>
          </cell>
          <cell r="P73">
            <v>1</v>
          </cell>
          <cell r="Q73">
            <v>0</v>
          </cell>
          <cell r="S73">
            <v>0</v>
          </cell>
          <cell r="T73" t="str">
            <v>Onshore</v>
          </cell>
          <cell r="U73" t="str">
            <v>Internal</v>
          </cell>
        </row>
        <row r="74">
          <cell r="C74" t="str">
            <v>RUN</v>
          </cell>
          <cell r="D74" t="str">
            <v>RUN-IT</v>
          </cell>
          <cell r="E74" t="str">
            <v>TECHNOLOGY</v>
          </cell>
          <cell r="J74" t="str">
            <v>USD</v>
          </cell>
          <cell r="K74">
            <v>0</v>
          </cell>
          <cell r="M74">
            <v>0</v>
          </cell>
          <cell r="P74">
            <v>1</v>
          </cell>
          <cell r="Q74">
            <v>0</v>
          </cell>
          <cell r="S74">
            <v>0</v>
          </cell>
          <cell r="T74" t="str">
            <v>Onshore</v>
          </cell>
          <cell r="U74" t="str">
            <v>Internal</v>
          </cell>
        </row>
        <row r="75">
          <cell r="C75">
            <v>0</v>
          </cell>
          <cell r="D75">
            <v>0</v>
          </cell>
          <cell r="E75">
            <v>0</v>
          </cell>
          <cell r="J75">
            <v>0</v>
          </cell>
          <cell r="K75">
            <v>0</v>
          </cell>
          <cell r="M75">
            <v>0</v>
          </cell>
          <cell r="P75">
            <v>1</v>
          </cell>
          <cell r="Q75">
            <v>0</v>
          </cell>
          <cell r="S75">
            <v>0</v>
          </cell>
          <cell r="T75">
            <v>0</v>
          </cell>
          <cell r="U75">
            <v>0</v>
          </cell>
        </row>
        <row r="76">
          <cell r="C76" t="str">
            <v>RUN</v>
          </cell>
          <cell r="D76" t="str">
            <v>PROCUREMENT</v>
          </cell>
          <cell r="E76" t="str">
            <v>SUBCONTRACTOR</v>
          </cell>
          <cell r="J76" t="str">
            <v>USD</v>
          </cell>
          <cell r="K76">
            <v>0</v>
          </cell>
          <cell r="M76">
            <v>0</v>
          </cell>
          <cell r="P76">
            <v>1</v>
          </cell>
          <cell r="Q76">
            <v>0</v>
          </cell>
          <cell r="S76">
            <v>0</v>
          </cell>
          <cell r="T76" t="str">
            <v>Onshore</v>
          </cell>
          <cell r="U76" t="str">
            <v>External</v>
          </cell>
        </row>
        <row r="77">
          <cell r="C77">
            <v>0</v>
          </cell>
          <cell r="D77">
            <v>0</v>
          </cell>
          <cell r="E77">
            <v>0</v>
          </cell>
          <cell r="J77">
            <v>0</v>
          </cell>
          <cell r="K77">
            <v>0</v>
          </cell>
          <cell r="M77">
            <v>0</v>
          </cell>
          <cell r="P77">
            <v>1</v>
          </cell>
          <cell r="Q77">
            <v>0</v>
          </cell>
          <cell r="S77">
            <v>0</v>
          </cell>
          <cell r="T77">
            <v>0</v>
          </cell>
          <cell r="U77">
            <v>0</v>
          </cell>
        </row>
        <row r="78">
          <cell r="C78">
            <v>0</v>
          </cell>
          <cell r="D78">
            <v>0</v>
          </cell>
          <cell r="E78">
            <v>0</v>
          </cell>
          <cell r="J78">
            <v>0</v>
          </cell>
          <cell r="K78">
            <v>0</v>
          </cell>
          <cell r="M78">
            <v>0</v>
          </cell>
          <cell r="P78">
            <v>1</v>
          </cell>
          <cell r="Q78">
            <v>0</v>
          </cell>
          <cell r="S78">
            <v>0</v>
          </cell>
          <cell r="T78">
            <v>0</v>
          </cell>
          <cell r="U78">
            <v>0</v>
          </cell>
        </row>
        <row r="79">
          <cell r="C79">
            <v>0</v>
          </cell>
          <cell r="D79">
            <v>0</v>
          </cell>
          <cell r="E79">
            <v>0</v>
          </cell>
          <cell r="J79">
            <v>0</v>
          </cell>
          <cell r="K79">
            <v>0</v>
          </cell>
          <cell r="M79">
            <v>0</v>
          </cell>
          <cell r="P79">
            <v>1</v>
          </cell>
          <cell r="Q79">
            <v>0</v>
          </cell>
          <cell r="S79">
            <v>0</v>
          </cell>
          <cell r="T79">
            <v>0</v>
          </cell>
          <cell r="U79">
            <v>0</v>
          </cell>
        </row>
        <row r="80">
          <cell r="C80">
            <v>0</v>
          </cell>
          <cell r="D80">
            <v>0</v>
          </cell>
          <cell r="E80">
            <v>0</v>
          </cell>
          <cell r="J80">
            <v>0</v>
          </cell>
          <cell r="K80">
            <v>0</v>
          </cell>
          <cell r="M80">
            <v>0</v>
          </cell>
          <cell r="P80">
            <v>1</v>
          </cell>
          <cell r="Q80">
            <v>0</v>
          </cell>
          <cell r="S80">
            <v>0</v>
          </cell>
          <cell r="T80">
            <v>0</v>
          </cell>
          <cell r="U80">
            <v>0</v>
          </cell>
        </row>
        <row r="81">
          <cell r="C81">
            <v>0</v>
          </cell>
          <cell r="D81">
            <v>0</v>
          </cell>
          <cell r="E81">
            <v>0</v>
          </cell>
          <cell r="J81">
            <v>0</v>
          </cell>
          <cell r="K81" t="str">
            <v>USD</v>
          </cell>
          <cell r="M81">
            <v>845.94</v>
          </cell>
          <cell r="P81">
            <v>1</v>
          </cell>
          <cell r="Q81">
            <v>0</v>
          </cell>
          <cell r="S81">
            <v>0</v>
          </cell>
          <cell r="T81">
            <v>0</v>
          </cell>
          <cell r="U81">
            <v>0</v>
          </cell>
        </row>
        <row r="82">
          <cell r="C82">
            <v>0</v>
          </cell>
          <cell r="D82">
            <v>0</v>
          </cell>
          <cell r="E82">
            <v>0</v>
          </cell>
          <cell r="J82">
            <v>0</v>
          </cell>
          <cell r="K82" t="str">
            <v>USD</v>
          </cell>
          <cell r="M82">
            <v>1127.92</v>
          </cell>
          <cell r="P82">
            <v>1</v>
          </cell>
          <cell r="Q82">
            <v>0</v>
          </cell>
          <cell r="S82">
            <v>0</v>
          </cell>
          <cell r="T82">
            <v>0</v>
          </cell>
          <cell r="U82">
            <v>0</v>
          </cell>
        </row>
        <row r="83">
          <cell r="C83">
            <v>0</v>
          </cell>
          <cell r="D83">
            <v>0</v>
          </cell>
          <cell r="E83">
            <v>0</v>
          </cell>
          <cell r="J83">
            <v>0</v>
          </cell>
          <cell r="K83" t="str">
            <v>USD</v>
          </cell>
          <cell r="M83">
            <v>2537.8199999999997</v>
          </cell>
          <cell r="P83">
            <v>1</v>
          </cell>
          <cell r="Q83">
            <v>0</v>
          </cell>
          <cell r="S83">
            <v>0</v>
          </cell>
          <cell r="T83">
            <v>0</v>
          </cell>
          <cell r="U83">
            <v>0</v>
          </cell>
        </row>
        <row r="84">
          <cell r="C84">
            <v>0</v>
          </cell>
          <cell r="D84">
            <v>0</v>
          </cell>
          <cell r="E84">
            <v>0</v>
          </cell>
          <cell r="J84">
            <v>0</v>
          </cell>
          <cell r="K84" t="str">
            <v>USD</v>
          </cell>
          <cell r="M84">
            <v>1973.86</v>
          </cell>
          <cell r="P84">
            <v>1</v>
          </cell>
          <cell r="Q84">
            <v>0</v>
          </cell>
          <cell r="S84">
            <v>0</v>
          </cell>
          <cell r="T84">
            <v>0</v>
          </cell>
          <cell r="U84">
            <v>0</v>
          </cell>
        </row>
        <row r="85">
          <cell r="C85">
            <v>0</v>
          </cell>
          <cell r="D85">
            <v>0</v>
          </cell>
          <cell r="E85">
            <v>0</v>
          </cell>
          <cell r="J85">
            <v>0</v>
          </cell>
          <cell r="K85" t="str">
            <v>USD</v>
          </cell>
          <cell r="M85">
            <v>2819.7999999999997</v>
          </cell>
          <cell r="P85">
            <v>1</v>
          </cell>
          <cell r="Q85">
            <v>0</v>
          </cell>
          <cell r="S85">
            <v>0</v>
          </cell>
          <cell r="T85">
            <v>0</v>
          </cell>
          <cell r="U85">
            <v>0</v>
          </cell>
        </row>
        <row r="86">
          <cell r="C86">
            <v>0</v>
          </cell>
          <cell r="D86">
            <v>0</v>
          </cell>
          <cell r="E86">
            <v>0</v>
          </cell>
          <cell r="J86">
            <v>0</v>
          </cell>
          <cell r="K86" t="str">
            <v>USD</v>
          </cell>
          <cell r="M86">
            <v>2544</v>
          </cell>
          <cell r="P86">
            <v>1</v>
          </cell>
          <cell r="Q86">
            <v>0</v>
          </cell>
          <cell r="S86">
            <v>0</v>
          </cell>
          <cell r="T86">
            <v>0</v>
          </cell>
          <cell r="U86">
            <v>0</v>
          </cell>
        </row>
        <row r="87">
          <cell r="C87">
            <v>0</v>
          </cell>
          <cell r="D87">
            <v>0</v>
          </cell>
          <cell r="E87">
            <v>0</v>
          </cell>
          <cell r="J87">
            <v>0</v>
          </cell>
          <cell r="K87">
            <v>0</v>
          </cell>
          <cell r="M87">
            <v>0</v>
          </cell>
          <cell r="P87">
            <v>1</v>
          </cell>
          <cell r="Q87">
            <v>0</v>
          </cell>
          <cell r="S87">
            <v>0</v>
          </cell>
          <cell r="T87">
            <v>0</v>
          </cell>
          <cell r="U87">
            <v>0</v>
          </cell>
        </row>
        <row r="88">
          <cell r="C88">
            <v>0</v>
          </cell>
          <cell r="D88">
            <v>0</v>
          </cell>
          <cell r="E88">
            <v>0</v>
          </cell>
          <cell r="J88">
            <v>0</v>
          </cell>
          <cell r="K88">
            <v>0</v>
          </cell>
          <cell r="M88">
            <v>0</v>
          </cell>
          <cell r="P88">
            <v>1</v>
          </cell>
          <cell r="Q88">
            <v>0</v>
          </cell>
          <cell r="S88">
            <v>0</v>
          </cell>
          <cell r="T88">
            <v>0</v>
          </cell>
          <cell r="U88">
            <v>0</v>
          </cell>
        </row>
        <row r="89">
          <cell r="C89">
            <v>0</v>
          </cell>
          <cell r="D89">
            <v>0</v>
          </cell>
          <cell r="E89">
            <v>0</v>
          </cell>
          <cell r="J89">
            <v>0</v>
          </cell>
          <cell r="K89" t="str">
            <v>USD</v>
          </cell>
          <cell r="M89">
            <v>39000</v>
          </cell>
          <cell r="P89">
            <v>1</v>
          </cell>
          <cell r="Q89">
            <v>0</v>
          </cell>
          <cell r="S89">
            <v>0</v>
          </cell>
          <cell r="T89">
            <v>0</v>
          </cell>
          <cell r="U89">
            <v>0</v>
          </cell>
        </row>
        <row r="90">
          <cell r="C90">
            <v>0</v>
          </cell>
          <cell r="D90">
            <v>0</v>
          </cell>
          <cell r="E90">
            <v>0</v>
          </cell>
          <cell r="J90">
            <v>0</v>
          </cell>
          <cell r="K90" t="str">
            <v>USD</v>
          </cell>
          <cell r="M90">
            <v>11430</v>
          </cell>
          <cell r="P90">
            <v>1</v>
          </cell>
          <cell r="Q90">
            <v>0</v>
          </cell>
          <cell r="S90">
            <v>0</v>
          </cell>
          <cell r="T90">
            <v>0</v>
          </cell>
          <cell r="U90">
            <v>0</v>
          </cell>
        </row>
        <row r="91">
          <cell r="C91">
            <v>0</v>
          </cell>
          <cell r="D91">
            <v>0</v>
          </cell>
          <cell r="E91">
            <v>0</v>
          </cell>
          <cell r="J91">
            <v>0</v>
          </cell>
          <cell r="K91" t="str">
            <v>USD</v>
          </cell>
          <cell r="M91">
            <v>0</v>
          </cell>
          <cell r="P91">
            <v>1</v>
          </cell>
          <cell r="Q91">
            <v>0</v>
          </cell>
          <cell r="S91">
            <v>0</v>
          </cell>
          <cell r="T91">
            <v>0</v>
          </cell>
          <cell r="U91">
            <v>0</v>
          </cell>
        </row>
        <row r="92">
          <cell r="C92">
            <v>0</v>
          </cell>
          <cell r="D92">
            <v>0</v>
          </cell>
          <cell r="E92">
            <v>0</v>
          </cell>
          <cell r="J92">
            <v>0</v>
          </cell>
          <cell r="K92" t="str">
            <v>USD</v>
          </cell>
          <cell r="M92">
            <v>0</v>
          </cell>
          <cell r="P92">
            <v>1</v>
          </cell>
          <cell r="Q92">
            <v>0</v>
          </cell>
          <cell r="S92">
            <v>0</v>
          </cell>
          <cell r="T92">
            <v>0</v>
          </cell>
          <cell r="U92">
            <v>0</v>
          </cell>
        </row>
        <row r="93">
          <cell r="C93">
            <v>0</v>
          </cell>
          <cell r="D93">
            <v>0</v>
          </cell>
          <cell r="E93">
            <v>0</v>
          </cell>
          <cell r="J93">
            <v>0</v>
          </cell>
          <cell r="K93" t="str">
            <v>USD</v>
          </cell>
          <cell r="M93">
            <v>1</v>
          </cell>
          <cell r="P93">
            <v>1</v>
          </cell>
          <cell r="Q93">
            <v>0</v>
          </cell>
          <cell r="S93">
            <v>0</v>
          </cell>
          <cell r="T93">
            <v>0</v>
          </cell>
          <cell r="U93">
            <v>0</v>
          </cell>
        </row>
        <row r="94">
          <cell r="C94">
            <v>0</v>
          </cell>
          <cell r="D94">
            <v>0</v>
          </cell>
          <cell r="E94">
            <v>0</v>
          </cell>
          <cell r="J94">
            <v>0</v>
          </cell>
          <cell r="K94">
            <v>0</v>
          </cell>
          <cell r="M94">
            <v>0</v>
          </cell>
          <cell r="P94">
            <v>1</v>
          </cell>
          <cell r="Q94">
            <v>0</v>
          </cell>
          <cell r="S94">
            <v>0</v>
          </cell>
          <cell r="T94">
            <v>0</v>
          </cell>
          <cell r="U94">
            <v>0</v>
          </cell>
        </row>
        <row r="95">
          <cell r="C95">
            <v>0</v>
          </cell>
          <cell r="D95">
            <v>0</v>
          </cell>
          <cell r="E95">
            <v>0</v>
          </cell>
          <cell r="J95">
            <v>0</v>
          </cell>
          <cell r="K95">
            <v>0</v>
          </cell>
          <cell r="M95">
            <v>0</v>
          </cell>
          <cell r="P95">
            <v>1</v>
          </cell>
          <cell r="Q95">
            <v>0</v>
          </cell>
          <cell r="S95">
            <v>0</v>
          </cell>
          <cell r="T95">
            <v>0</v>
          </cell>
          <cell r="U95">
            <v>0</v>
          </cell>
        </row>
        <row r="96">
          <cell r="C96">
            <v>0</v>
          </cell>
          <cell r="D96">
            <v>0</v>
          </cell>
          <cell r="E96">
            <v>0</v>
          </cell>
          <cell r="J96">
            <v>0</v>
          </cell>
          <cell r="K96">
            <v>0</v>
          </cell>
          <cell r="M96">
            <v>0</v>
          </cell>
          <cell r="P96">
            <v>1</v>
          </cell>
          <cell r="Q96">
            <v>0</v>
          </cell>
          <cell r="S96">
            <v>0</v>
          </cell>
          <cell r="T96">
            <v>0</v>
          </cell>
          <cell r="U96">
            <v>0</v>
          </cell>
        </row>
        <row r="97">
          <cell r="C97">
            <v>0</v>
          </cell>
          <cell r="D97">
            <v>0</v>
          </cell>
          <cell r="E97">
            <v>0</v>
          </cell>
          <cell r="J97">
            <v>0</v>
          </cell>
          <cell r="K97">
            <v>0</v>
          </cell>
          <cell r="M97">
            <v>0</v>
          </cell>
          <cell r="P97">
            <v>1</v>
          </cell>
          <cell r="Q97">
            <v>0</v>
          </cell>
          <cell r="S97">
            <v>0</v>
          </cell>
          <cell r="T97">
            <v>0</v>
          </cell>
          <cell r="U97">
            <v>0</v>
          </cell>
        </row>
        <row r="98">
          <cell r="C98">
            <v>0</v>
          </cell>
          <cell r="D98">
            <v>0</v>
          </cell>
          <cell r="E98">
            <v>0</v>
          </cell>
          <cell r="J98">
            <v>0</v>
          </cell>
          <cell r="K98">
            <v>0</v>
          </cell>
          <cell r="M98">
            <v>0</v>
          </cell>
          <cell r="P98">
            <v>1</v>
          </cell>
          <cell r="Q98">
            <v>0</v>
          </cell>
          <cell r="S98">
            <v>0</v>
          </cell>
          <cell r="T98">
            <v>0</v>
          </cell>
          <cell r="U98">
            <v>0</v>
          </cell>
        </row>
        <row r="99">
          <cell r="C99">
            <v>0</v>
          </cell>
          <cell r="D99">
            <v>0</v>
          </cell>
          <cell r="E99">
            <v>0</v>
          </cell>
          <cell r="J99">
            <v>0</v>
          </cell>
          <cell r="K99">
            <v>0</v>
          </cell>
          <cell r="M99">
            <v>0</v>
          </cell>
          <cell r="P99">
            <v>1</v>
          </cell>
          <cell r="Q99">
            <v>0</v>
          </cell>
          <cell r="S99">
            <v>0</v>
          </cell>
          <cell r="T99">
            <v>0</v>
          </cell>
          <cell r="U99">
            <v>0</v>
          </cell>
        </row>
        <row r="100">
          <cell r="C100">
            <v>0</v>
          </cell>
          <cell r="D100">
            <v>0</v>
          </cell>
          <cell r="E100">
            <v>0</v>
          </cell>
          <cell r="J100">
            <v>0</v>
          </cell>
          <cell r="K100">
            <v>0</v>
          </cell>
          <cell r="M100">
            <v>0</v>
          </cell>
          <cell r="P100">
            <v>1</v>
          </cell>
          <cell r="Q100">
            <v>0</v>
          </cell>
          <cell r="S100">
            <v>0</v>
          </cell>
          <cell r="T100">
            <v>0</v>
          </cell>
          <cell r="U100">
            <v>0</v>
          </cell>
        </row>
        <row r="101">
          <cell r="C101">
            <v>0</v>
          </cell>
          <cell r="D101">
            <v>0</v>
          </cell>
          <cell r="E101">
            <v>0</v>
          </cell>
          <cell r="J101">
            <v>0</v>
          </cell>
          <cell r="K101">
            <v>0</v>
          </cell>
          <cell r="M101">
            <v>0</v>
          </cell>
          <cell r="P101">
            <v>1</v>
          </cell>
          <cell r="Q101">
            <v>0</v>
          </cell>
          <cell r="S101">
            <v>0</v>
          </cell>
          <cell r="T101">
            <v>0</v>
          </cell>
          <cell r="U101">
            <v>0</v>
          </cell>
        </row>
        <row r="102">
          <cell r="C102">
            <v>0</v>
          </cell>
          <cell r="D102">
            <v>0</v>
          </cell>
          <cell r="E102">
            <v>0</v>
          </cell>
          <cell r="J102">
            <v>0</v>
          </cell>
          <cell r="K102" t="str">
            <v>USD</v>
          </cell>
          <cell r="M102">
            <v>0</v>
          </cell>
          <cell r="P102">
            <v>1</v>
          </cell>
          <cell r="Q102">
            <v>0</v>
          </cell>
          <cell r="S102">
            <v>0</v>
          </cell>
          <cell r="T102">
            <v>0</v>
          </cell>
          <cell r="U102">
            <v>0</v>
          </cell>
        </row>
        <row r="103">
          <cell r="C103" t="str">
            <v>RUN</v>
          </cell>
          <cell r="D103" t="str">
            <v>FX-HEDGING</v>
          </cell>
          <cell r="E103" t="str">
            <v>FX-HEDGING</v>
          </cell>
          <cell r="J103" t="str">
            <v>Other</v>
          </cell>
          <cell r="K103" t="str">
            <v>USD</v>
          </cell>
          <cell r="M103">
            <v>0</v>
          </cell>
          <cell r="P103">
            <v>1</v>
          </cell>
          <cell r="Q103">
            <v>0</v>
          </cell>
          <cell r="S103">
            <v>0</v>
          </cell>
          <cell r="T103" t="str">
            <v>Onshore</v>
          </cell>
          <cell r="U103" t="str">
            <v>Internal</v>
          </cell>
        </row>
        <row r="104">
          <cell r="K104">
            <v>0</v>
          </cell>
          <cell r="M104">
            <v>0</v>
          </cell>
          <cell r="P104">
            <v>1</v>
          </cell>
          <cell r="Q104">
            <v>0</v>
          </cell>
          <cell r="S104">
            <v>0</v>
          </cell>
          <cell r="T104">
            <v>0</v>
          </cell>
          <cell r="U104">
            <v>0</v>
          </cell>
        </row>
        <row r="105">
          <cell r="K105">
            <v>0</v>
          </cell>
          <cell r="M105">
            <v>0</v>
          </cell>
          <cell r="P105">
            <v>1</v>
          </cell>
          <cell r="Q105">
            <v>0</v>
          </cell>
          <cell r="S105">
            <v>0</v>
          </cell>
          <cell r="T105">
            <v>0</v>
          </cell>
          <cell r="U105">
            <v>0</v>
          </cell>
        </row>
        <row r="106">
          <cell r="K106">
            <v>0</v>
          </cell>
          <cell r="M106">
            <v>0</v>
          </cell>
          <cell r="P106">
            <v>1</v>
          </cell>
          <cell r="Q106">
            <v>0</v>
          </cell>
          <cell r="S106">
            <v>0</v>
          </cell>
          <cell r="T106">
            <v>0</v>
          </cell>
          <cell r="U106">
            <v>0</v>
          </cell>
        </row>
        <row r="107">
          <cell r="C107" t="str">
            <v>RUN</v>
          </cell>
          <cell r="D107" t="str">
            <v>MSA Price</v>
          </cell>
          <cell r="E107" t="str">
            <v>TS Funding</v>
          </cell>
          <cell r="J107" t="str">
            <v>Other</v>
          </cell>
          <cell r="K107" t="str">
            <v>USD</v>
          </cell>
          <cell r="M107">
            <v>7.0000000000000005E-8</v>
          </cell>
          <cell r="P107">
            <v>1</v>
          </cell>
          <cell r="Q107">
            <v>0</v>
          </cell>
          <cell r="S107">
            <v>0</v>
          </cell>
          <cell r="T107" t="str">
            <v>Offshore</v>
          </cell>
          <cell r="U107" t="str">
            <v>Internal</v>
          </cell>
        </row>
        <row r="108">
          <cell r="K108">
            <v>0</v>
          </cell>
          <cell r="M108">
            <v>0</v>
          </cell>
          <cell r="P108">
            <v>1</v>
          </cell>
          <cell r="Q108">
            <v>0</v>
          </cell>
          <cell r="S108">
            <v>0</v>
          </cell>
          <cell r="T108">
            <v>0</v>
          </cell>
          <cell r="U108">
            <v>0</v>
          </cell>
        </row>
        <row r="109">
          <cell r="K109">
            <v>0</v>
          </cell>
          <cell r="M109">
            <v>0</v>
          </cell>
          <cell r="P109">
            <v>1</v>
          </cell>
          <cell r="Q109">
            <v>0</v>
          </cell>
          <cell r="S109">
            <v>0</v>
          </cell>
          <cell r="T109">
            <v>0</v>
          </cell>
          <cell r="U109">
            <v>0</v>
          </cell>
        </row>
        <row r="110">
          <cell r="K110">
            <v>0</v>
          </cell>
          <cell r="M110">
            <v>0</v>
          </cell>
          <cell r="P110">
            <v>1</v>
          </cell>
          <cell r="Q110">
            <v>0</v>
          </cell>
          <cell r="S110">
            <v>0</v>
          </cell>
          <cell r="T110">
            <v>0</v>
          </cell>
          <cell r="U110">
            <v>0</v>
          </cell>
        </row>
        <row r="111">
          <cell r="K111">
            <v>0</v>
          </cell>
          <cell r="M111">
            <v>0</v>
          </cell>
          <cell r="P111">
            <v>1</v>
          </cell>
          <cell r="Q111">
            <v>0</v>
          </cell>
          <cell r="S111">
            <v>0</v>
          </cell>
          <cell r="T111">
            <v>0</v>
          </cell>
          <cell r="U111">
            <v>0</v>
          </cell>
        </row>
        <row r="112">
          <cell r="K112">
            <v>0</v>
          </cell>
          <cell r="M112">
            <v>0</v>
          </cell>
          <cell r="P112">
            <v>1</v>
          </cell>
          <cell r="Q112">
            <v>0</v>
          </cell>
          <cell r="S112">
            <v>0</v>
          </cell>
          <cell r="T112">
            <v>0</v>
          </cell>
          <cell r="U112">
            <v>0</v>
          </cell>
        </row>
        <row r="113">
          <cell r="K113">
            <v>0</v>
          </cell>
          <cell r="M113">
            <v>0</v>
          </cell>
          <cell r="P113">
            <v>1</v>
          </cell>
          <cell r="Q113">
            <v>0</v>
          </cell>
          <cell r="S113">
            <v>0</v>
          </cell>
          <cell r="T113">
            <v>0</v>
          </cell>
          <cell r="U113">
            <v>0</v>
          </cell>
        </row>
        <row r="114">
          <cell r="K114">
            <v>0</v>
          </cell>
          <cell r="M114">
            <v>0</v>
          </cell>
          <cell r="P114">
            <v>1</v>
          </cell>
          <cell r="Q114">
            <v>0</v>
          </cell>
          <cell r="S114">
            <v>0</v>
          </cell>
          <cell r="T114">
            <v>0</v>
          </cell>
          <cell r="U114">
            <v>0</v>
          </cell>
        </row>
        <row r="115">
          <cell r="K115">
            <v>0</v>
          </cell>
          <cell r="M115">
            <v>0</v>
          </cell>
          <cell r="P115">
            <v>1</v>
          </cell>
          <cell r="Q115">
            <v>0</v>
          </cell>
          <cell r="S115">
            <v>0</v>
          </cell>
          <cell r="T115">
            <v>0</v>
          </cell>
          <cell r="U115">
            <v>0</v>
          </cell>
        </row>
        <row r="116">
          <cell r="K116">
            <v>0</v>
          </cell>
          <cell r="M116">
            <v>0</v>
          </cell>
          <cell r="P116">
            <v>1</v>
          </cell>
          <cell r="Q116">
            <v>0</v>
          </cell>
          <cell r="S116">
            <v>0</v>
          </cell>
          <cell r="T116">
            <v>0</v>
          </cell>
          <cell r="U116">
            <v>0</v>
          </cell>
        </row>
        <row r="117">
          <cell r="K117">
            <v>0</v>
          </cell>
          <cell r="M117">
            <v>0</v>
          </cell>
          <cell r="P117">
            <v>1</v>
          </cell>
          <cell r="Q117">
            <v>0</v>
          </cell>
          <cell r="S117">
            <v>0</v>
          </cell>
          <cell r="T117">
            <v>0</v>
          </cell>
          <cell r="U117">
            <v>0</v>
          </cell>
        </row>
        <row r="118">
          <cell r="K118">
            <v>0</v>
          </cell>
          <cell r="M118">
            <v>0</v>
          </cell>
          <cell r="P118">
            <v>1</v>
          </cell>
          <cell r="Q118">
            <v>0</v>
          </cell>
          <cell r="S118">
            <v>0</v>
          </cell>
          <cell r="T118">
            <v>0</v>
          </cell>
          <cell r="U118">
            <v>0</v>
          </cell>
        </row>
        <row r="119">
          <cell r="K119">
            <v>0</v>
          </cell>
          <cell r="M119">
            <v>0</v>
          </cell>
          <cell r="P119">
            <v>1</v>
          </cell>
          <cell r="Q119">
            <v>0</v>
          </cell>
          <cell r="S119">
            <v>0</v>
          </cell>
          <cell r="T119">
            <v>0</v>
          </cell>
          <cell r="U119">
            <v>0</v>
          </cell>
        </row>
        <row r="120">
          <cell r="K120">
            <v>0</v>
          </cell>
          <cell r="M120">
            <v>0</v>
          </cell>
          <cell r="P120">
            <v>1</v>
          </cell>
          <cell r="Q120">
            <v>0</v>
          </cell>
          <cell r="S120">
            <v>0</v>
          </cell>
          <cell r="T120">
            <v>0</v>
          </cell>
          <cell r="U120">
            <v>0</v>
          </cell>
        </row>
        <row r="121">
          <cell r="K121">
            <v>0</v>
          </cell>
          <cell r="M121">
            <v>0</v>
          </cell>
          <cell r="P121">
            <v>1</v>
          </cell>
          <cell r="Q121">
            <v>0</v>
          </cell>
          <cell r="S121">
            <v>0</v>
          </cell>
          <cell r="T121">
            <v>0</v>
          </cell>
          <cell r="U121">
            <v>0</v>
          </cell>
        </row>
        <row r="122">
          <cell r="K122">
            <v>0</v>
          </cell>
          <cell r="M122">
            <v>0</v>
          </cell>
          <cell r="P122">
            <v>1</v>
          </cell>
          <cell r="Q122">
            <v>0</v>
          </cell>
          <cell r="S122">
            <v>0</v>
          </cell>
          <cell r="T122">
            <v>0</v>
          </cell>
          <cell r="U122">
            <v>0</v>
          </cell>
        </row>
        <row r="123">
          <cell r="K123">
            <v>0</v>
          </cell>
          <cell r="M123">
            <v>0</v>
          </cell>
          <cell r="P123">
            <v>1</v>
          </cell>
          <cell r="Q123">
            <v>0</v>
          </cell>
          <cell r="S123">
            <v>0</v>
          </cell>
          <cell r="T123">
            <v>0</v>
          </cell>
          <cell r="U123">
            <v>0</v>
          </cell>
        </row>
        <row r="124">
          <cell r="K124">
            <v>0</v>
          </cell>
          <cell r="M124">
            <v>0</v>
          </cell>
          <cell r="P124">
            <v>1</v>
          </cell>
          <cell r="Q124">
            <v>0</v>
          </cell>
          <cell r="S124">
            <v>0</v>
          </cell>
          <cell r="T124">
            <v>0</v>
          </cell>
          <cell r="U124">
            <v>0</v>
          </cell>
        </row>
        <row r="125">
          <cell r="K125">
            <v>0</v>
          </cell>
          <cell r="M125">
            <v>0</v>
          </cell>
          <cell r="P125">
            <v>1</v>
          </cell>
          <cell r="Q125">
            <v>0</v>
          </cell>
          <cell r="S125">
            <v>0</v>
          </cell>
          <cell r="T125">
            <v>0</v>
          </cell>
          <cell r="U125">
            <v>0</v>
          </cell>
        </row>
        <row r="126">
          <cell r="K126">
            <v>0</v>
          </cell>
          <cell r="M126">
            <v>0</v>
          </cell>
          <cell r="P126">
            <v>1</v>
          </cell>
          <cell r="Q126">
            <v>0</v>
          </cell>
          <cell r="S126">
            <v>0</v>
          </cell>
          <cell r="T126">
            <v>0</v>
          </cell>
          <cell r="U126">
            <v>0</v>
          </cell>
        </row>
        <row r="127">
          <cell r="K127">
            <v>0</v>
          </cell>
          <cell r="M127">
            <v>0</v>
          </cell>
          <cell r="P127">
            <v>1</v>
          </cell>
          <cell r="Q127">
            <v>0</v>
          </cell>
          <cell r="S127">
            <v>0</v>
          </cell>
          <cell r="T127">
            <v>0</v>
          </cell>
          <cell r="U127">
            <v>0</v>
          </cell>
        </row>
        <row r="128">
          <cell r="K128">
            <v>0</v>
          </cell>
          <cell r="M128">
            <v>0</v>
          </cell>
          <cell r="P128">
            <v>1</v>
          </cell>
          <cell r="Q128">
            <v>0</v>
          </cell>
          <cell r="S128">
            <v>0</v>
          </cell>
          <cell r="T128">
            <v>0</v>
          </cell>
          <cell r="U128">
            <v>0</v>
          </cell>
        </row>
        <row r="129">
          <cell r="K129">
            <v>0</v>
          </cell>
          <cell r="M129">
            <v>0</v>
          </cell>
          <cell r="P129">
            <v>1</v>
          </cell>
          <cell r="Q129">
            <v>0</v>
          </cell>
          <cell r="S129">
            <v>0</v>
          </cell>
          <cell r="T129">
            <v>0</v>
          </cell>
          <cell r="U129">
            <v>0</v>
          </cell>
        </row>
        <row r="130">
          <cell r="K130">
            <v>0</v>
          </cell>
          <cell r="M130">
            <v>0</v>
          </cell>
          <cell r="P130">
            <v>1</v>
          </cell>
          <cell r="Q130">
            <v>0</v>
          </cell>
          <cell r="S130">
            <v>0</v>
          </cell>
          <cell r="T130">
            <v>0</v>
          </cell>
          <cell r="U130">
            <v>0</v>
          </cell>
        </row>
        <row r="131">
          <cell r="K131">
            <v>0</v>
          </cell>
          <cell r="M131">
            <v>0</v>
          </cell>
          <cell r="P131">
            <v>1</v>
          </cell>
          <cell r="Q131">
            <v>0</v>
          </cell>
          <cell r="S131">
            <v>0</v>
          </cell>
          <cell r="T131">
            <v>0</v>
          </cell>
          <cell r="U131">
            <v>0</v>
          </cell>
        </row>
        <row r="132">
          <cell r="K132">
            <v>0</v>
          </cell>
          <cell r="M132">
            <v>0</v>
          </cell>
          <cell r="P132">
            <v>1</v>
          </cell>
          <cell r="Q132">
            <v>0</v>
          </cell>
          <cell r="S132">
            <v>0</v>
          </cell>
          <cell r="T132">
            <v>0</v>
          </cell>
          <cell r="U132">
            <v>0</v>
          </cell>
        </row>
        <row r="133">
          <cell r="K133">
            <v>0</v>
          </cell>
          <cell r="M133">
            <v>0</v>
          </cell>
          <cell r="P133">
            <v>1</v>
          </cell>
          <cell r="Q133">
            <v>0</v>
          </cell>
          <cell r="S133">
            <v>0</v>
          </cell>
          <cell r="T133">
            <v>0</v>
          </cell>
          <cell r="U133">
            <v>0</v>
          </cell>
        </row>
        <row r="134">
          <cell r="K134">
            <v>0</v>
          </cell>
          <cell r="M134">
            <v>0</v>
          </cell>
          <cell r="P134">
            <v>1</v>
          </cell>
          <cell r="Q134">
            <v>0</v>
          </cell>
          <cell r="S134">
            <v>0</v>
          </cell>
          <cell r="T134">
            <v>0</v>
          </cell>
          <cell r="U134">
            <v>0</v>
          </cell>
        </row>
        <row r="135">
          <cell r="K135">
            <v>0</v>
          </cell>
          <cell r="M135">
            <v>0</v>
          </cell>
          <cell r="P135">
            <v>1</v>
          </cell>
          <cell r="Q135">
            <v>0</v>
          </cell>
          <cell r="S135">
            <v>0</v>
          </cell>
          <cell r="T135">
            <v>0</v>
          </cell>
          <cell r="U135">
            <v>0</v>
          </cell>
        </row>
        <row r="136">
          <cell r="K136">
            <v>0</v>
          </cell>
          <cell r="M136">
            <v>0</v>
          </cell>
          <cell r="P136">
            <v>1</v>
          </cell>
          <cell r="Q136">
            <v>0</v>
          </cell>
          <cell r="S136">
            <v>0</v>
          </cell>
          <cell r="T136">
            <v>0</v>
          </cell>
          <cell r="U136">
            <v>0</v>
          </cell>
        </row>
        <row r="137">
          <cell r="K137">
            <v>0</v>
          </cell>
          <cell r="M137">
            <v>0</v>
          </cell>
          <cell r="P137">
            <v>1</v>
          </cell>
          <cell r="Q137">
            <v>0</v>
          </cell>
          <cell r="S137">
            <v>0</v>
          </cell>
          <cell r="T137">
            <v>0</v>
          </cell>
          <cell r="U137">
            <v>0</v>
          </cell>
        </row>
        <row r="138">
          <cell r="K138">
            <v>0</v>
          </cell>
          <cell r="M138">
            <v>0</v>
          </cell>
          <cell r="P138">
            <v>1</v>
          </cell>
          <cell r="Q138">
            <v>0</v>
          </cell>
          <cell r="S138">
            <v>0</v>
          </cell>
          <cell r="T138">
            <v>0</v>
          </cell>
          <cell r="U138">
            <v>0</v>
          </cell>
        </row>
        <row r="139">
          <cell r="K139">
            <v>0</v>
          </cell>
          <cell r="M139">
            <v>0</v>
          </cell>
          <cell r="P139">
            <v>1</v>
          </cell>
          <cell r="Q139">
            <v>0</v>
          </cell>
          <cell r="S139">
            <v>0</v>
          </cell>
          <cell r="T139">
            <v>0</v>
          </cell>
          <cell r="U139">
            <v>0</v>
          </cell>
        </row>
        <row r="140">
          <cell r="K140">
            <v>0</v>
          </cell>
          <cell r="M140">
            <v>0</v>
          </cell>
          <cell r="P140">
            <v>1</v>
          </cell>
          <cell r="Q140">
            <v>0</v>
          </cell>
          <cell r="S140">
            <v>0</v>
          </cell>
          <cell r="T140">
            <v>0</v>
          </cell>
          <cell r="U140">
            <v>0</v>
          </cell>
        </row>
        <row r="141">
          <cell r="K141">
            <v>0</v>
          </cell>
          <cell r="M141">
            <v>0</v>
          </cell>
          <cell r="P141">
            <v>1</v>
          </cell>
          <cell r="Q141">
            <v>0</v>
          </cell>
          <cell r="S141">
            <v>0</v>
          </cell>
          <cell r="T141">
            <v>0</v>
          </cell>
          <cell r="U141">
            <v>0</v>
          </cell>
        </row>
        <row r="142">
          <cell r="K142">
            <v>0</v>
          </cell>
          <cell r="M142">
            <v>0</v>
          </cell>
          <cell r="P142">
            <v>1</v>
          </cell>
          <cell r="Q142">
            <v>0</v>
          </cell>
          <cell r="S142">
            <v>0</v>
          </cell>
          <cell r="T142">
            <v>0</v>
          </cell>
          <cell r="U142">
            <v>0</v>
          </cell>
        </row>
        <row r="143">
          <cell r="K143">
            <v>0</v>
          </cell>
          <cell r="M143">
            <v>0</v>
          </cell>
          <cell r="P143">
            <v>1</v>
          </cell>
          <cell r="Q143">
            <v>0</v>
          </cell>
          <cell r="S143">
            <v>0</v>
          </cell>
          <cell r="T143">
            <v>0</v>
          </cell>
          <cell r="U143">
            <v>0</v>
          </cell>
        </row>
        <row r="144">
          <cell r="K144">
            <v>0</v>
          </cell>
          <cell r="M144">
            <v>0</v>
          </cell>
          <cell r="P144">
            <v>1</v>
          </cell>
          <cell r="Q144">
            <v>0</v>
          </cell>
          <cell r="S144">
            <v>0</v>
          </cell>
          <cell r="T144">
            <v>0</v>
          </cell>
          <cell r="U144">
            <v>0</v>
          </cell>
        </row>
        <row r="145">
          <cell r="K145">
            <v>0</v>
          </cell>
          <cell r="M145">
            <v>0</v>
          </cell>
          <cell r="P145">
            <v>1</v>
          </cell>
          <cell r="Q145">
            <v>0</v>
          </cell>
          <cell r="S145">
            <v>0</v>
          </cell>
          <cell r="T145">
            <v>0</v>
          </cell>
          <cell r="U145">
            <v>0</v>
          </cell>
        </row>
        <row r="146">
          <cell r="K146">
            <v>0</v>
          </cell>
          <cell r="M146">
            <v>0</v>
          </cell>
          <cell r="P146">
            <v>1</v>
          </cell>
          <cell r="Q146">
            <v>0</v>
          </cell>
          <cell r="S146">
            <v>0</v>
          </cell>
          <cell r="T146">
            <v>0</v>
          </cell>
          <cell r="U146">
            <v>0</v>
          </cell>
        </row>
        <row r="147">
          <cell r="K147">
            <v>0</v>
          </cell>
          <cell r="M147">
            <v>0</v>
          </cell>
          <cell r="P147">
            <v>1</v>
          </cell>
          <cell r="Q147">
            <v>0</v>
          </cell>
          <cell r="S147">
            <v>0</v>
          </cell>
          <cell r="T147">
            <v>0</v>
          </cell>
          <cell r="U147">
            <v>0</v>
          </cell>
        </row>
        <row r="148">
          <cell r="K148">
            <v>0</v>
          </cell>
          <cell r="M148">
            <v>0</v>
          </cell>
          <cell r="P148">
            <v>1</v>
          </cell>
          <cell r="Q148">
            <v>0</v>
          </cell>
          <cell r="S148">
            <v>0</v>
          </cell>
          <cell r="T148">
            <v>0</v>
          </cell>
          <cell r="U148">
            <v>0</v>
          </cell>
        </row>
        <row r="149">
          <cell r="K149">
            <v>0</v>
          </cell>
          <cell r="M149">
            <v>0</v>
          </cell>
          <cell r="P149">
            <v>1</v>
          </cell>
          <cell r="Q149">
            <v>0</v>
          </cell>
          <cell r="S149">
            <v>0</v>
          </cell>
          <cell r="T149">
            <v>0</v>
          </cell>
          <cell r="U149">
            <v>0</v>
          </cell>
        </row>
        <row r="150">
          <cell r="K150">
            <v>0</v>
          </cell>
          <cell r="M150">
            <v>0</v>
          </cell>
          <cell r="P150">
            <v>1</v>
          </cell>
          <cell r="Q150">
            <v>0</v>
          </cell>
          <cell r="S150">
            <v>0</v>
          </cell>
          <cell r="T150">
            <v>0</v>
          </cell>
          <cell r="U150">
            <v>0</v>
          </cell>
        </row>
        <row r="151">
          <cell r="K151">
            <v>0</v>
          </cell>
          <cell r="M151">
            <v>0</v>
          </cell>
          <cell r="P151">
            <v>1</v>
          </cell>
          <cell r="Q151">
            <v>0</v>
          </cell>
          <cell r="S151">
            <v>0</v>
          </cell>
          <cell r="T151">
            <v>0</v>
          </cell>
          <cell r="U151">
            <v>0</v>
          </cell>
        </row>
        <row r="152">
          <cell r="K152">
            <v>0</v>
          </cell>
          <cell r="M152">
            <v>0</v>
          </cell>
          <cell r="P152">
            <v>1</v>
          </cell>
          <cell r="Q152">
            <v>0</v>
          </cell>
          <cell r="S152">
            <v>0</v>
          </cell>
          <cell r="T152">
            <v>0</v>
          </cell>
          <cell r="U152">
            <v>0</v>
          </cell>
        </row>
        <row r="153">
          <cell r="K153">
            <v>0</v>
          </cell>
          <cell r="M153">
            <v>0</v>
          </cell>
          <cell r="P153">
            <v>1</v>
          </cell>
          <cell r="Q153">
            <v>0</v>
          </cell>
          <cell r="S153">
            <v>0</v>
          </cell>
          <cell r="T153">
            <v>0</v>
          </cell>
          <cell r="U153">
            <v>0</v>
          </cell>
        </row>
        <row r="154">
          <cell r="K154">
            <v>0</v>
          </cell>
          <cell r="M154">
            <v>0</v>
          </cell>
          <cell r="P154">
            <v>1</v>
          </cell>
          <cell r="Q154">
            <v>0</v>
          </cell>
          <cell r="S154">
            <v>0</v>
          </cell>
          <cell r="T154">
            <v>0</v>
          </cell>
          <cell r="U154">
            <v>0</v>
          </cell>
        </row>
        <row r="155">
          <cell r="K155">
            <v>0</v>
          </cell>
          <cell r="M155">
            <v>0</v>
          </cell>
          <cell r="P155">
            <v>1</v>
          </cell>
          <cell r="Q155">
            <v>0</v>
          </cell>
          <cell r="S155">
            <v>0</v>
          </cell>
          <cell r="T155">
            <v>0</v>
          </cell>
          <cell r="U155">
            <v>0</v>
          </cell>
        </row>
        <row r="156">
          <cell r="K156">
            <v>0</v>
          </cell>
          <cell r="M156">
            <v>0</v>
          </cell>
          <cell r="P156">
            <v>1</v>
          </cell>
          <cell r="Q156">
            <v>0</v>
          </cell>
          <cell r="S156">
            <v>0</v>
          </cell>
          <cell r="T156">
            <v>0</v>
          </cell>
          <cell r="U156">
            <v>0</v>
          </cell>
        </row>
        <row r="157">
          <cell r="K157">
            <v>0</v>
          </cell>
          <cell r="M157">
            <v>0</v>
          </cell>
          <cell r="P157">
            <v>1</v>
          </cell>
          <cell r="Q157">
            <v>0</v>
          </cell>
          <cell r="S157">
            <v>0</v>
          </cell>
          <cell r="T157">
            <v>0</v>
          </cell>
          <cell r="U157">
            <v>0</v>
          </cell>
        </row>
        <row r="158">
          <cell r="K158">
            <v>0</v>
          </cell>
          <cell r="M158">
            <v>0</v>
          </cell>
          <cell r="P158">
            <v>1</v>
          </cell>
          <cell r="Q158">
            <v>0</v>
          </cell>
          <cell r="S158">
            <v>0</v>
          </cell>
          <cell r="T158">
            <v>0</v>
          </cell>
          <cell r="U158">
            <v>0</v>
          </cell>
        </row>
        <row r="159">
          <cell r="K159">
            <v>0</v>
          </cell>
          <cell r="M159">
            <v>0</v>
          </cell>
          <cell r="P159">
            <v>1</v>
          </cell>
          <cell r="Q159">
            <v>0</v>
          </cell>
          <cell r="S159">
            <v>0</v>
          </cell>
          <cell r="T159">
            <v>0</v>
          </cell>
          <cell r="U159">
            <v>0</v>
          </cell>
        </row>
        <row r="160">
          <cell r="K160">
            <v>0</v>
          </cell>
          <cell r="M160">
            <v>0</v>
          </cell>
          <cell r="P160">
            <v>1</v>
          </cell>
          <cell r="Q160">
            <v>0</v>
          </cell>
          <cell r="S160">
            <v>0</v>
          </cell>
          <cell r="T160">
            <v>0</v>
          </cell>
          <cell r="U160">
            <v>0</v>
          </cell>
        </row>
        <row r="161">
          <cell r="K161">
            <v>0</v>
          </cell>
          <cell r="M161">
            <v>0</v>
          </cell>
          <cell r="P161">
            <v>1</v>
          </cell>
          <cell r="Q161">
            <v>0</v>
          </cell>
          <cell r="S161">
            <v>0</v>
          </cell>
          <cell r="T161">
            <v>0</v>
          </cell>
          <cell r="U161">
            <v>0</v>
          </cell>
        </row>
        <row r="162">
          <cell r="K162">
            <v>0</v>
          </cell>
          <cell r="M162">
            <v>0</v>
          </cell>
          <cell r="P162">
            <v>1</v>
          </cell>
          <cell r="Q162">
            <v>0</v>
          </cell>
          <cell r="S162">
            <v>0</v>
          </cell>
          <cell r="T162">
            <v>0</v>
          </cell>
          <cell r="U162">
            <v>0</v>
          </cell>
        </row>
        <row r="163">
          <cell r="K163">
            <v>0</v>
          </cell>
          <cell r="M163">
            <v>0</v>
          </cell>
          <cell r="P163">
            <v>1</v>
          </cell>
          <cell r="Q163">
            <v>0</v>
          </cell>
          <cell r="S163">
            <v>0</v>
          </cell>
          <cell r="T163">
            <v>0</v>
          </cell>
          <cell r="U163">
            <v>0</v>
          </cell>
        </row>
        <row r="164">
          <cell r="K164">
            <v>0</v>
          </cell>
          <cell r="M164">
            <v>0</v>
          </cell>
          <cell r="P164">
            <v>1</v>
          </cell>
          <cell r="Q164">
            <v>0</v>
          </cell>
          <cell r="S164">
            <v>0</v>
          </cell>
          <cell r="T164">
            <v>0</v>
          </cell>
          <cell r="U164">
            <v>0</v>
          </cell>
        </row>
        <row r="165">
          <cell r="K165">
            <v>0</v>
          </cell>
          <cell r="M165">
            <v>0</v>
          </cell>
          <cell r="P165">
            <v>1</v>
          </cell>
          <cell r="Q165">
            <v>0</v>
          </cell>
          <cell r="S165">
            <v>0</v>
          </cell>
          <cell r="T165">
            <v>0</v>
          </cell>
          <cell r="U165">
            <v>0</v>
          </cell>
        </row>
        <row r="166">
          <cell r="K166">
            <v>0</v>
          </cell>
          <cell r="M166">
            <v>0</v>
          </cell>
          <cell r="P166">
            <v>1</v>
          </cell>
          <cell r="Q166">
            <v>0</v>
          </cell>
          <cell r="S166">
            <v>0</v>
          </cell>
          <cell r="T166">
            <v>0</v>
          </cell>
          <cell r="U166">
            <v>0</v>
          </cell>
        </row>
        <row r="167">
          <cell r="K167">
            <v>0</v>
          </cell>
          <cell r="M167">
            <v>0</v>
          </cell>
          <cell r="P167">
            <v>1</v>
          </cell>
          <cell r="Q167">
            <v>0</v>
          </cell>
          <cell r="S167">
            <v>0</v>
          </cell>
          <cell r="T167">
            <v>0</v>
          </cell>
          <cell r="U167">
            <v>0</v>
          </cell>
        </row>
        <row r="168">
          <cell r="K168">
            <v>0</v>
          </cell>
          <cell r="M168">
            <v>0</v>
          </cell>
          <cell r="P168">
            <v>1</v>
          </cell>
          <cell r="Q168">
            <v>0</v>
          </cell>
          <cell r="S168">
            <v>0</v>
          </cell>
          <cell r="T168">
            <v>0</v>
          </cell>
          <cell r="U168">
            <v>0</v>
          </cell>
        </row>
        <row r="169">
          <cell r="K169">
            <v>0</v>
          </cell>
          <cell r="M169">
            <v>0</v>
          </cell>
          <cell r="P169">
            <v>1</v>
          </cell>
          <cell r="Q169">
            <v>0</v>
          </cell>
          <cell r="S169">
            <v>0</v>
          </cell>
          <cell r="T169">
            <v>0</v>
          </cell>
          <cell r="U169">
            <v>0</v>
          </cell>
        </row>
        <row r="170">
          <cell r="K170">
            <v>0</v>
          </cell>
          <cell r="M170">
            <v>0</v>
          </cell>
          <cell r="P170">
            <v>1</v>
          </cell>
          <cell r="Q170">
            <v>0</v>
          </cell>
          <cell r="S170">
            <v>0</v>
          </cell>
          <cell r="T170">
            <v>0</v>
          </cell>
          <cell r="U170">
            <v>0</v>
          </cell>
        </row>
        <row r="171">
          <cell r="K171">
            <v>0</v>
          </cell>
          <cell r="M171">
            <v>0</v>
          </cell>
          <cell r="P171">
            <v>1</v>
          </cell>
          <cell r="Q171">
            <v>0</v>
          </cell>
          <cell r="S171">
            <v>0</v>
          </cell>
          <cell r="T171">
            <v>0</v>
          </cell>
          <cell r="U171">
            <v>0</v>
          </cell>
        </row>
        <row r="172">
          <cell r="K172">
            <v>0</v>
          </cell>
          <cell r="M172">
            <v>0</v>
          </cell>
          <cell r="P172">
            <v>1</v>
          </cell>
          <cell r="Q172">
            <v>0</v>
          </cell>
          <cell r="S172">
            <v>0</v>
          </cell>
          <cell r="T172">
            <v>0</v>
          </cell>
          <cell r="U172">
            <v>0</v>
          </cell>
        </row>
        <row r="173">
          <cell r="K173">
            <v>0</v>
          </cell>
          <cell r="M173">
            <v>0</v>
          </cell>
          <cell r="P173">
            <v>1</v>
          </cell>
          <cell r="Q173">
            <v>0</v>
          </cell>
          <cell r="S173">
            <v>0</v>
          </cell>
          <cell r="T173">
            <v>0</v>
          </cell>
          <cell r="U173">
            <v>0</v>
          </cell>
        </row>
        <row r="174">
          <cell r="K174">
            <v>0</v>
          </cell>
          <cell r="M174">
            <v>0</v>
          </cell>
          <cell r="P174">
            <v>1</v>
          </cell>
          <cell r="Q174">
            <v>0</v>
          </cell>
          <cell r="S174">
            <v>0</v>
          </cell>
          <cell r="T174">
            <v>0</v>
          </cell>
          <cell r="U174">
            <v>0</v>
          </cell>
        </row>
        <row r="175">
          <cell r="K175">
            <v>0</v>
          </cell>
          <cell r="M175">
            <v>0</v>
          </cell>
          <cell r="P175">
            <v>1</v>
          </cell>
          <cell r="Q175">
            <v>0</v>
          </cell>
          <cell r="S175">
            <v>0</v>
          </cell>
          <cell r="T175">
            <v>0</v>
          </cell>
          <cell r="U175">
            <v>0</v>
          </cell>
        </row>
        <row r="176">
          <cell r="K176">
            <v>0</v>
          </cell>
          <cell r="M176">
            <v>0</v>
          </cell>
          <cell r="P176">
            <v>1</v>
          </cell>
          <cell r="Q176">
            <v>0</v>
          </cell>
          <cell r="S176">
            <v>0</v>
          </cell>
          <cell r="T176">
            <v>0</v>
          </cell>
          <cell r="U176">
            <v>0</v>
          </cell>
        </row>
        <row r="177">
          <cell r="K177">
            <v>0</v>
          </cell>
          <cell r="M177">
            <v>0</v>
          </cell>
          <cell r="P177">
            <v>1</v>
          </cell>
          <cell r="Q177">
            <v>0</v>
          </cell>
          <cell r="S177">
            <v>0</v>
          </cell>
          <cell r="T177">
            <v>0</v>
          </cell>
          <cell r="U177">
            <v>0</v>
          </cell>
        </row>
        <row r="178">
          <cell r="K178">
            <v>0</v>
          </cell>
          <cell r="M178">
            <v>0</v>
          </cell>
          <cell r="P178">
            <v>1</v>
          </cell>
          <cell r="Q178">
            <v>0</v>
          </cell>
          <cell r="S178">
            <v>0</v>
          </cell>
          <cell r="T178">
            <v>0</v>
          </cell>
          <cell r="U178">
            <v>0</v>
          </cell>
        </row>
        <row r="179">
          <cell r="K179">
            <v>0</v>
          </cell>
          <cell r="M179">
            <v>0</v>
          </cell>
          <cell r="P179">
            <v>1</v>
          </cell>
          <cell r="Q179">
            <v>0</v>
          </cell>
          <cell r="S179">
            <v>0</v>
          </cell>
          <cell r="T179">
            <v>0</v>
          </cell>
          <cell r="U179">
            <v>0</v>
          </cell>
        </row>
        <row r="180">
          <cell r="K180">
            <v>0</v>
          </cell>
          <cell r="M180">
            <v>0</v>
          </cell>
          <cell r="P180">
            <v>1</v>
          </cell>
          <cell r="Q180">
            <v>0</v>
          </cell>
          <cell r="S180">
            <v>0</v>
          </cell>
          <cell r="T180">
            <v>0</v>
          </cell>
          <cell r="U180">
            <v>0</v>
          </cell>
        </row>
        <row r="181">
          <cell r="K181">
            <v>0</v>
          </cell>
          <cell r="M181">
            <v>0</v>
          </cell>
          <cell r="P181">
            <v>1</v>
          </cell>
          <cell r="Q181">
            <v>0</v>
          </cell>
          <cell r="S181">
            <v>0</v>
          </cell>
          <cell r="T181">
            <v>0</v>
          </cell>
          <cell r="U181">
            <v>0</v>
          </cell>
        </row>
        <row r="182">
          <cell r="K182">
            <v>0</v>
          </cell>
          <cell r="M182">
            <v>0</v>
          </cell>
          <cell r="P182">
            <v>1</v>
          </cell>
          <cell r="Q182">
            <v>0</v>
          </cell>
          <cell r="S182">
            <v>0</v>
          </cell>
          <cell r="T182">
            <v>0</v>
          </cell>
          <cell r="U182">
            <v>0</v>
          </cell>
        </row>
        <row r="183">
          <cell r="K183">
            <v>0</v>
          </cell>
          <cell r="M183">
            <v>0</v>
          </cell>
          <cell r="P183">
            <v>1</v>
          </cell>
          <cell r="Q183">
            <v>0</v>
          </cell>
          <cell r="S183">
            <v>0</v>
          </cell>
          <cell r="T183">
            <v>0</v>
          </cell>
          <cell r="U183">
            <v>0</v>
          </cell>
        </row>
        <row r="184">
          <cell r="K184">
            <v>0</v>
          </cell>
          <cell r="M184">
            <v>0</v>
          </cell>
          <cell r="P184">
            <v>1</v>
          </cell>
          <cell r="Q184">
            <v>0</v>
          </cell>
          <cell r="S184">
            <v>0</v>
          </cell>
          <cell r="T184">
            <v>0</v>
          </cell>
          <cell r="U184">
            <v>0</v>
          </cell>
        </row>
        <row r="185">
          <cell r="K185">
            <v>0</v>
          </cell>
          <cell r="M185">
            <v>0</v>
          </cell>
          <cell r="P185">
            <v>1</v>
          </cell>
          <cell r="Q185">
            <v>0</v>
          </cell>
          <cell r="S185">
            <v>0</v>
          </cell>
          <cell r="T185">
            <v>0</v>
          </cell>
          <cell r="U185">
            <v>0</v>
          </cell>
        </row>
        <row r="186">
          <cell r="K186">
            <v>0</v>
          </cell>
          <cell r="M186">
            <v>0</v>
          </cell>
          <cell r="P186">
            <v>1</v>
          </cell>
          <cell r="Q186">
            <v>0</v>
          </cell>
          <cell r="S186">
            <v>0</v>
          </cell>
          <cell r="T186">
            <v>0</v>
          </cell>
          <cell r="U186">
            <v>0</v>
          </cell>
        </row>
        <row r="187">
          <cell r="K187">
            <v>0</v>
          </cell>
          <cell r="M187">
            <v>0</v>
          </cell>
          <cell r="P187">
            <v>1</v>
          </cell>
          <cell r="Q187">
            <v>0</v>
          </cell>
          <cell r="S187">
            <v>0</v>
          </cell>
          <cell r="T187">
            <v>0</v>
          </cell>
          <cell r="U187">
            <v>0</v>
          </cell>
        </row>
        <row r="188">
          <cell r="K188">
            <v>0</v>
          </cell>
          <cell r="M188">
            <v>0</v>
          </cell>
          <cell r="P188">
            <v>1</v>
          </cell>
          <cell r="Q188">
            <v>0</v>
          </cell>
          <cell r="S188">
            <v>0</v>
          </cell>
          <cell r="T188">
            <v>0</v>
          </cell>
          <cell r="U188">
            <v>0</v>
          </cell>
        </row>
        <row r="189">
          <cell r="K189">
            <v>0</v>
          </cell>
          <cell r="M189">
            <v>0</v>
          </cell>
          <cell r="P189">
            <v>1</v>
          </cell>
          <cell r="Q189">
            <v>0</v>
          </cell>
          <cell r="S189">
            <v>0</v>
          </cell>
          <cell r="T189">
            <v>0</v>
          </cell>
          <cell r="U189">
            <v>0</v>
          </cell>
        </row>
        <row r="190">
          <cell r="K190">
            <v>0</v>
          </cell>
          <cell r="M190">
            <v>0</v>
          </cell>
          <cell r="P190">
            <v>1</v>
          </cell>
          <cell r="Q190">
            <v>0</v>
          </cell>
          <cell r="S190">
            <v>0</v>
          </cell>
          <cell r="T190">
            <v>0</v>
          </cell>
          <cell r="U190">
            <v>0</v>
          </cell>
        </row>
        <row r="191">
          <cell r="K191">
            <v>0</v>
          </cell>
          <cell r="M191">
            <v>0</v>
          </cell>
          <cell r="P191">
            <v>1</v>
          </cell>
          <cell r="Q191">
            <v>0</v>
          </cell>
          <cell r="S191">
            <v>0</v>
          </cell>
          <cell r="T191">
            <v>0</v>
          </cell>
          <cell r="U191">
            <v>0</v>
          </cell>
        </row>
        <row r="192">
          <cell r="K192">
            <v>0</v>
          </cell>
          <cell r="M192">
            <v>0</v>
          </cell>
          <cell r="P192">
            <v>1</v>
          </cell>
          <cell r="Q192">
            <v>0</v>
          </cell>
          <cell r="S192">
            <v>0</v>
          </cell>
          <cell r="T192">
            <v>0</v>
          </cell>
          <cell r="U192">
            <v>0</v>
          </cell>
        </row>
        <row r="193">
          <cell r="K193">
            <v>0</v>
          </cell>
          <cell r="M193">
            <v>0</v>
          </cell>
          <cell r="P193">
            <v>1</v>
          </cell>
          <cell r="Q193">
            <v>0</v>
          </cell>
          <cell r="S193">
            <v>0</v>
          </cell>
          <cell r="T193">
            <v>0</v>
          </cell>
          <cell r="U193">
            <v>0</v>
          </cell>
        </row>
        <row r="194">
          <cell r="K194">
            <v>0</v>
          </cell>
          <cell r="M194">
            <v>0</v>
          </cell>
          <cell r="P194">
            <v>1</v>
          </cell>
          <cell r="Q194">
            <v>0</v>
          </cell>
          <cell r="S194">
            <v>0</v>
          </cell>
          <cell r="T194">
            <v>0</v>
          </cell>
          <cell r="U194">
            <v>0</v>
          </cell>
        </row>
        <row r="195">
          <cell r="K195">
            <v>0</v>
          </cell>
          <cell r="M195">
            <v>0</v>
          </cell>
          <cell r="P195">
            <v>1</v>
          </cell>
          <cell r="Q195">
            <v>0</v>
          </cell>
          <cell r="S195">
            <v>0</v>
          </cell>
          <cell r="T195">
            <v>0</v>
          </cell>
          <cell r="U195">
            <v>0</v>
          </cell>
        </row>
        <row r="196">
          <cell r="K196">
            <v>0</v>
          </cell>
          <cell r="M196">
            <v>0</v>
          </cell>
          <cell r="P196">
            <v>1</v>
          </cell>
          <cell r="Q196">
            <v>0</v>
          </cell>
          <cell r="S196">
            <v>0</v>
          </cell>
          <cell r="T196">
            <v>0</v>
          </cell>
          <cell r="U196">
            <v>0</v>
          </cell>
        </row>
        <row r="197">
          <cell r="K197">
            <v>0</v>
          </cell>
          <cell r="M197">
            <v>0</v>
          </cell>
          <cell r="P197">
            <v>1</v>
          </cell>
          <cell r="Q197">
            <v>0</v>
          </cell>
          <cell r="S197">
            <v>0</v>
          </cell>
          <cell r="T197">
            <v>0</v>
          </cell>
          <cell r="U197">
            <v>0</v>
          </cell>
        </row>
        <row r="198">
          <cell r="K198">
            <v>0</v>
          </cell>
          <cell r="M198">
            <v>0</v>
          </cell>
          <cell r="P198">
            <v>1</v>
          </cell>
          <cell r="Q198">
            <v>0</v>
          </cell>
          <cell r="S198">
            <v>0</v>
          </cell>
          <cell r="T198">
            <v>0</v>
          </cell>
          <cell r="U198">
            <v>0</v>
          </cell>
        </row>
        <row r="199">
          <cell r="K199">
            <v>0</v>
          </cell>
          <cell r="M199">
            <v>0</v>
          </cell>
          <cell r="P199">
            <v>1</v>
          </cell>
          <cell r="Q199">
            <v>0</v>
          </cell>
          <cell r="S199">
            <v>0</v>
          </cell>
          <cell r="T199">
            <v>0</v>
          </cell>
          <cell r="U199">
            <v>0</v>
          </cell>
        </row>
        <row r="200">
          <cell r="K200">
            <v>0</v>
          </cell>
          <cell r="M200">
            <v>0</v>
          </cell>
          <cell r="P200">
            <v>1</v>
          </cell>
          <cell r="Q200">
            <v>0</v>
          </cell>
          <cell r="S200">
            <v>0</v>
          </cell>
          <cell r="T200">
            <v>0</v>
          </cell>
          <cell r="U200">
            <v>0</v>
          </cell>
        </row>
        <row r="201">
          <cell r="K201">
            <v>0</v>
          </cell>
          <cell r="M201">
            <v>0</v>
          </cell>
          <cell r="P201">
            <v>1</v>
          </cell>
          <cell r="Q201">
            <v>1</v>
          </cell>
          <cell r="S201">
            <v>0</v>
          </cell>
          <cell r="T201">
            <v>0</v>
          </cell>
          <cell r="U201">
            <v>0</v>
          </cell>
        </row>
      </sheetData>
      <sheetData sheetId="35">
        <row r="61">
          <cell r="C61">
            <v>0</v>
          </cell>
          <cell r="D61">
            <v>0</v>
          </cell>
          <cell r="E61">
            <v>0</v>
          </cell>
          <cell r="J61">
            <v>0</v>
          </cell>
          <cell r="Q61">
            <v>0</v>
          </cell>
          <cell r="S61">
            <v>0</v>
          </cell>
          <cell r="T61">
            <v>0</v>
          </cell>
          <cell r="U61">
            <v>0</v>
          </cell>
        </row>
        <row r="62">
          <cell r="C62">
            <v>0</v>
          </cell>
          <cell r="D62">
            <v>0</v>
          </cell>
          <cell r="E62">
            <v>0</v>
          </cell>
          <cell r="J62">
            <v>0</v>
          </cell>
          <cell r="Q62">
            <v>0</v>
          </cell>
          <cell r="S62">
            <v>0</v>
          </cell>
          <cell r="T62">
            <v>0</v>
          </cell>
          <cell r="U62">
            <v>0</v>
          </cell>
        </row>
        <row r="63">
          <cell r="C63">
            <v>0</v>
          </cell>
          <cell r="D63">
            <v>0</v>
          </cell>
          <cell r="E63">
            <v>0</v>
          </cell>
          <cell r="J63">
            <v>0</v>
          </cell>
          <cell r="Q63">
            <v>0</v>
          </cell>
          <cell r="S63">
            <v>0</v>
          </cell>
          <cell r="T63">
            <v>0</v>
          </cell>
          <cell r="U63">
            <v>0</v>
          </cell>
        </row>
        <row r="64">
          <cell r="C64">
            <v>0</v>
          </cell>
          <cell r="D64">
            <v>0</v>
          </cell>
          <cell r="E64">
            <v>0</v>
          </cell>
          <cell r="J64">
            <v>0</v>
          </cell>
          <cell r="Q64">
            <v>0</v>
          </cell>
          <cell r="S64">
            <v>0</v>
          </cell>
          <cell r="T64">
            <v>0</v>
          </cell>
          <cell r="U64">
            <v>0</v>
          </cell>
        </row>
        <row r="65">
          <cell r="C65">
            <v>0</v>
          </cell>
          <cell r="D65">
            <v>0</v>
          </cell>
          <cell r="E65">
            <v>0</v>
          </cell>
          <cell r="J65">
            <v>0</v>
          </cell>
          <cell r="Q65">
            <v>0</v>
          </cell>
          <cell r="S65">
            <v>0</v>
          </cell>
          <cell r="T65">
            <v>0</v>
          </cell>
          <cell r="U65">
            <v>0</v>
          </cell>
        </row>
        <row r="66">
          <cell r="C66" t="str">
            <v>RUN</v>
          </cell>
          <cell r="D66" t="str">
            <v>RUN-IT</v>
          </cell>
          <cell r="E66" t="str">
            <v>TECHNOLOGY</v>
          </cell>
          <cell r="J66" t="str">
            <v>USD</v>
          </cell>
          <cell r="Q66">
            <v>0</v>
          </cell>
          <cell r="S66">
            <v>0</v>
          </cell>
          <cell r="T66" t="str">
            <v>Onshore</v>
          </cell>
          <cell r="U66" t="str">
            <v>Internal</v>
          </cell>
        </row>
        <row r="67">
          <cell r="C67" t="str">
            <v>RUN</v>
          </cell>
          <cell r="D67" t="str">
            <v>RUN-IT</v>
          </cell>
          <cell r="E67" t="str">
            <v>TECHNOLOGY</v>
          </cell>
          <cell r="J67" t="str">
            <v>USD</v>
          </cell>
          <cell r="Q67">
            <v>0</v>
          </cell>
          <cell r="S67">
            <v>0</v>
          </cell>
          <cell r="T67" t="str">
            <v>Onshore</v>
          </cell>
          <cell r="U67" t="str">
            <v>Internal</v>
          </cell>
        </row>
        <row r="68">
          <cell r="C68" t="str">
            <v>RUN</v>
          </cell>
          <cell r="D68" t="str">
            <v>RUN-IT</v>
          </cell>
          <cell r="E68" t="str">
            <v>TECHNOLOGY</v>
          </cell>
          <cell r="J68" t="str">
            <v>USD</v>
          </cell>
          <cell r="Q68">
            <v>0</v>
          </cell>
          <cell r="S68">
            <v>0</v>
          </cell>
          <cell r="T68" t="str">
            <v>Onshore</v>
          </cell>
          <cell r="U68" t="str">
            <v>Internal</v>
          </cell>
        </row>
        <row r="69">
          <cell r="C69" t="str">
            <v>RUN</v>
          </cell>
          <cell r="D69" t="str">
            <v>RUN-IT</v>
          </cell>
          <cell r="E69" t="str">
            <v>TECHNOLOGY</v>
          </cell>
          <cell r="J69" t="str">
            <v>USD</v>
          </cell>
          <cell r="Q69">
            <v>0</v>
          </cell>
          <cell r="S69">
            <v>0</v>
          </cell>
          <cell r="T69" t="str">
            <v>Onshore</v>
          </cell>
          <cell r="U69" t="str">
            <v>Internal</v>
          </cell>
        </row>
        <row r="70">
          <cell r="C70">
            <v>0</v>
          </cell>
          <cell r="D70">
            <v>0</v>
          </cell>
          <cell r="E70">
            <v>0</v>
          </cell>
          <cell r="J70">
            <v>0</v>
          </cell>
          <cell r="Q70">
            <v>0</v>
          </cell>
          <cell r="S70">
            <v>0</v>
          </cell>
          <cell r="T70">
            <v>0</v>
          </cell>
          <cell r="U70">
            <v>0</v>
          </cell>
        </row>
        <row r="71">
          <cell r="C71" t="str">
            <v>RUN</v>
          </cell>
          <cell r="D71" t="str">
            <v>RUN-IT</v>
          </cell>
          <cell r="E71" t="str">
            <v>TECHNOLOGY</v>
          </cell>
          <cell r="J71" t="str">
            <v>USD</v>
          </cell>
          <cell r="Q71">
            <v>0</v>
          </cell>
          <cell r="S71">
            <v>0</v>
          </cell>
          <cell r="T71" t="str">
            <v>Onshore</v>
          </cell>
          <cell r="U71" t="str">
            <v>Internal</v>
          </cell>
        </row>
        <row r="72">
          <cell r="C72" t="str">
            <v>RUN</v>
          </cell>
          <cell r="D72" t="str">
            <v>RUN-IT</v>
          </cell>
          <cell r="E72" t="str">
            <v>TECHNOLOGY</v>
          </cell>
          <cell r="J72" t="str">
            <v>USD</v>
          </cell>
          <cell r="Q72">
            <v>0</v>
          </cell>
          <cell r="S72">
            <v>0</v>
          </cell>
          <cell r="T72" t="str">
            <v>Onshore</v>
          </cell>
          <cell r="U72" t="str">
            <v>Internal</v>
          </cell>
        </row>
        <row r="73">
          <cell r="C73" t="str">
            <v>RUN</v>
          </cell>
          <cell r="D73" t="str">
            <v>RUN-IT</v>
          </cell>
          <cell r="E73" t="str">
            <v>TECHNOLOGY</v>
          </cell>
          <cell r="J73" t="str">
            <v>USD</v>
          </cell>
          <cell r="Q73">
            <v>0</v>
          </cell>
          <cell r="S73">
            <v>0</v>
          </cell>
          <cell r="T73" t="str">
            <v>Onshore</v>
          </cell>
          <cell r="U73" t="str">
            <v>Internal</v>
          </cell>
        </row>
        <row r="74">
          <cell r="C74" t="str">
            <v>RUN</v>
          </cell>
          <cell r="D74" t="str">
            <v>RUN-IT</v>
          </cell>
          <cell r="E74" t="str">
            <v>TECHNOLOGY</v>
          </cell>
          <cell r="J74" t="str">
            <v>USD</v>
          </cell>
          <cell r="Q74">
            <v>0</v>
          </cell>
          <cell r="S74">
            <v>0</v>
          </cell>
          <cell r="T74" t="str">
            <v>Onshore</v>
          </cell>
          <cell r="U74" t="str">
            <v>Internal</v>
          </cell>
        </row>
        <row r="75">
          <cell r="C75">
            <v>0</v>
          </cell>
          <cell r="D75">
            <v>0</v>
          </cell>
          <cell r="E75">
            <v>0</v>
          </cell>
          <cell r="J75">
            <v>0</v>
          </cell>
          <cell r="Q75">
            <v>0</v>
          </cell>
          <cell r="S75">
            <v>0</v>
          </cell>
          <cell r="T75">
            <v>0</v>
          </cell>
          <cell r="U75">
            <v>0</v>
          </cell>
        </row>
        <row r="76">
          <cell r="C76" t="str">
            <v>RUN</v>
          </cell>
          <cell r="D76" t="str">
            <v>PROCUREMENT</v>
          </cell>
          <cell r="E76" t="str">
            <v>SUBCONTRACTOR</v>
          </cell>
          <cell r="J76" t="str">
            <v>USD</v>
          </cell>
          <cell r="Q76">
            <v>0</v>
          </cell>
          <cell r="S76">
            <v>0</v>
          </cell>
          <cell r="T76" t="str">
            <v>Onshore</v>
          </cell>
          <cell r="U76" t="str">
            <v>External</v>
          </cell>
        </row>
        <row r="77">
          <cell r="C77">
            <v>0</v>
          </cell>
          <cell r="D77">
            <v>0</v>
          </cell>
          <cell r="E77">
            <v>0</v>
          </cell>
          <cell r="J77">
            <v>0</v>
          </cell>
          <cell r="Q77">
            <v>0</v>
          </cell>
          <cell r="S77">
            <v>0</v>
          </cell>
          <cell r="T77">
            <v>0</v>
          </cell>
          <cell r="U77">
            <v>0</v>
          </cell>
        </row>
        <row r="78">
          <cell r="C78">
            <v>0</v>
          </cell>
          <cell r="D78">
            <v>0</v>
          </cell>
          <cell r="E78">
            <v>0</v>
          </cell>
          <cell r="J78">
            <v>0</v>
          </cell>
          <cell r="Q78">
            <v>0</v>
          </cell>
          <cell r="S78">
            <v>0</v>
          </cell>
          <cell r="T78">
            <v>0</v>
          </cell>
          <cell r="U78">
            <v>0</v>
          </cell>
        </row>
        <row r="79">
          <cell r="C79">
            <v>0</v>
          </cell>
          <cell r="D79">
            <v>0</v>
          </cell>
          <cell r="E79">
            <v>0</v>
          </cell>
          <cell r="J79">
            <v>0</v>
          </cell>
          <cell r="Q79">
            <v>0</v>
          </cell>
          <cell r="S79">
            <v>0</v>
          </cell>
          <cell r="T79">
            <v>0</v>
          </cell>
          <cell r="U79">
            <v>0</v>
          </cell>
        </row>
        <row r="80">
          <cell r="C80">
            <v>0</v>
          </cell>
          <cell r="D80">
            <v>0</v>
          </cell>
          <cell r="E80">
            <v>0</v>
          </cell>
          <cell r="J80">
            <v>0</v>
          </cell>
          <cell r="Q80">
            <v>0</v>
          </cell>
          <cell r="S80">
            <v>0</v>
          </cell>
          <cell r="T80">
            <v>0</v>
          </cell>
          <cell r="U80">
            <v>0</v>
          </cell>
        </row>
        <row r="81">
          <cell r="C81">
            <v>0</v>
          </cell>
          <cell r="D81">
            <v>0</v>
          </cell>
          <cell r="E81">
            <v>0</v>
          </cell>
          <cell r="J81">
            <v>0</v>
          </cell>
          <cell r="Q81">
            <v>0</v>
          </cell>
          <cell r="S81">
            <v>0</v>
          </cell>
          <cell r="T81">
            <v>0</v>
          </cell>
          <cell r="U81">
            <v>0</v>
          </cell>
        </row>
        <row r="82">
          <cell r="C82">
            <v>0</v>
          </cell>
          <cell r="D82">
            <v>0</v>
          </cell>
          <cell r="E82">
            <v>0</v>
          </cell>
          <cell r="J82">
            <v>0</v>
          </cell>
          <cell r="Q82">
            <v>0</v>
          </cell>
          <cell r="S82">
            <v>0</v>
          </cell>
          <cell r="T82">
            <v>0</v>
          </cell>
          <cell r="U82">
            <v>0</v>
          </cell>
        </row>
        <row r="83">
          <cell r="C83">
            <v>0</v>
          </cell>
          <cell r="D83">
            <v>0</v>
          </cell>
          <cell r="E83">
            <v>0</v>
          </cell>
          <cell r="J83">
            <v>0</v>
          </cell>
          <cell r="Q83">
            <v>0</v>
          </cell>
          <cell r="S83">
            <v>0</v>
          </cell>
          <cell r="T83">
            <v>0</v>
          </cell>
          <cell r="U83">
            <v>0</v>
          </cell>
        </row>
        <row r="84">
          <cell r="C84">
            <v>0</v>
          </cell>
          <cell r="D84">
            <v>0</v>
          </cell>
          <cell r="E84">
            <v>0</v>
          </cell>
          <cell r="J84">
            <v>0</v>
          </cell>
          <cell r="Q84">
            <v>0</v>
          </cell>
          <cell r="S84">
            <v>0</v>
          </cell>
          <cell r="T84">
            <v>0</v>
          </cell>
          <cell r="U84">
            <v>0</v>
          </cell>
        </row>
        <row r="85">
          <cell r="C85">
            <v>0</v>
          </cell>
          <cell r="D85">
            <v>0</v>
          </cell>
          <cell r="E85">
            <v>0</v>
          </cell>
          <cell r="J85">
            <v>0</v>
          </cell>
          <cell r="Q85">
            <v>0</v>
          </cell>
          <cell r="S85">
            <v>0</v>
          </cell>
          <cell r="T85">
            <v>0</v>
          </cell>
          <cell r="U85">
            <v>0</v>
          </cell>
        </row>
        <row r="86">
          <cell r="C86">
            <v>0</v>
          </cell>
          <cell r="D86">
            <v>0</v>
          </cell>
          <cell r="E86">
            <v>0</v>
          </cell>
          <cell r="J86">
            <v>0</v>
          </cell>
          <cell r="Q86">
            <v>0</v>
          </cell>
          <cell r="S86">
            <v>0</v>
          </cell>
          <cell r="T86">
            <v>0</v>
          </cell>
          <cell r="U86">
            <v>0</v>
          </cell>
        </row>
        <row r="87">
          <cell r="C87">
            <v>0</v>
          </cell>
          <cell r="D87">
            <v>0</v>
          </cell>
          <cell r="E87">
            <v>0</v>
          </cell>
          <cell r="J87">
            <v>0</v>
          </cell>
          <cell r="Q87">
            <v>0</v>
          </cell>
          <cell r="S87">
            <v>0</v>
          </cell>
          <cell r="T87">
            <v>0</v>
          </cell>
          <cell r="U87">
            <v>0</v>
          </cell>
        </row>
        <row r="88">
          <cell r="C88">
            <v>0</v>
          </cell>
          <cell r="D88">
            <v>0</v>
          </cell>
          <cell r="E88">
            <v>0</v>
          </cell>
          <cell r="J88">
            <v>0</v>
          </cell>
          <cell r="Q88">
            <v>0</v>
          </cell>
          <cell r="S88">
            <v>0</v>
          </cell>
          <cell r="T88">
            <v>0</v>
          </cell>
          <cell r="U88">
            <v>0</v>
          </cell>
        </row>
        <row r="89">
          <cell r="C89">
            <v>0</v>
          </cell>
          <cell r="D89">
            <v>0</v>
          </cell>
          <cell r="E89">
            <v>0</v>
          </cell>
          <cell r="J89">
            <v>0</v>
          </cell>
          <cell r="Q89">
            <v>0</v>
          </cell>
          <cell r="S89">
            <v>0</v>
          </cell>
          <cell r="T89">
            <v>0</v>
          </cell>
          <cell r="U89">
            <v>0</v>
          </cell>
        </row>
        <row r="90">
          <cell r="C90">
            <v>0</v>
          </cell>
          <cell r="D90">
            <v>0</v>
          </cell>
          <cell r="E90">
            <v>0</v>
          </cell>
          <cell r="J90">
            <v>0</v>
          </cell>
          <cell r="Q90">
            <v>0</v>
          </cell>
          <cell r="S90">
            <v>0</v>
          </cell>
          <cell r="T90">
            <v>0</v>
          </cell>
          <cell r="U90">
            <v>0</v>
          </cell>
        </row>
        <row r="91">
          <cell r="C91">
            <v>0</v>
          </cell>
          <cell r="D91">
            <v>0</v>
          </cell>
          <cell r="E91">
            <v>0</v>
          </cell>
          <cell r="J91">
            <v>0</v>
          </cell>
          <cell r="Q91">
            <v>0</v>
          </cell>
          <cell r="S91">
            <v>0</v>
          </cell>
          <cell r="T91">
            <v>0</v>
          </cell>
          <cell r="U91">
            <v>0</v>
          </cell>
        </row>
        <row r="92">
          <cell r="C92">
            <v>0</v>
          </cell>
          <cell r="D92">
            <v>0</v>
          </cell>
          <cell r="E92">
            <v>0</v>
          </cell>
          <cell r="J92">
            <v>0</v>
          </cell>
          <cell r="Q92">
            <v>0</v>
          </cell>
          <cell r="S92">
            <v>0</v>
          </cell>
          <cell r="T92">
            <v>0</v>
          </cell>
          <cell r="U92">
            <v>0</v>
          </cell>
        </row>
        <row r="93">
          <cell r="C93">
            <v>0</v>
          </cell>
          <cell r="D93">
            <v>0</v>
          </cell>
          <cell r="E93">
            <v>0</v>
          </cell>
          <cell r="J93">
            <v>0</v>
          </cell>
          <cell r="Q93">
            <v>0</v>
          </cell>
          <cell r="S93">
            <v>0</v>
          </cell>
          <cell r="T93">
            <v>0</v>
          </cell>
          <cell r="U93">
            <v>0</v>
          </cell>
        </row>
        <row r="94">
          <cell r="C94">
            <v>0</v>
          </cell>
          <cell r="D94">
            <v>0</v>
          </cell>
          <cell r="E94">
            <v>0</v>
          </cell>
          <cell r="J94">
            <v>0</v>
          </cell>
          <cell r="Q94">
            <v>0</v>
          </cell>
          <cell r="S94">
            <v>0</v>
          </cell>
          <cell r="T94">
            <v>0</v>
          </cell>
          <cell r="U94">
            <v>0</v>
          </cell>
        </row>
        <row r="95">
          <cell r="C95">
            <v>0</v>
          </cell>
          <cell r="D95">
            <v>0</v>
          </cell>
          <cell r="E95">
            <v>0</v>
          </cell>
          <cell r="J95">
            <v>0</v>
          </cell>
          <cell r="Q95">
            <v>0</v>
          </cell>
          <cell r="S95">
            <v>0</v>
          </cell>
          <cell r="T95">
            <v>0</v>
          </cell>
          <cell r="U95">
            <v>0</v>
          </cell>
        </row>
        <row r="96">
          <cell r="C96">
            <v>0</v>
          </cell>
          <cell r="D96">
            <v>0</v>
          </cell>
          <cell r="E96">
            <v>0</v>
          </cell>
          <cell r="J96">
            <v>0</v>
          </cell>
          <cell r="Q96">
            <v>0</v>
          </cell>
          <cell r="S96">
            <v>0</v>
          </cell>
          <cell r="T96">
            <v>0</v>
          </cell>
          <cell r="U96">
            <v>0</v>
          </cell>
        </row>
        <row r="97">
          <cell r="C97">
            <v>0</v>
          </cell>
          <cell r="D97">
            <v>0</v>
          </cell>
          <cell r="E97">
            <v>0</v>
          </cell>
          <cell r="J97">
            <v>0</v>
          </cell>
          <cell r="Q97">
            <v>0</v>
          </cell>
          <cell r="S97">
            <v>0</v>
          </cell>
          <cell r="T97">
            <v>0</v>
          </cell>
          <cell r="U97">
            <v>0</v>
          </cell>
        </row>
        <row r="98">
          <cell r="C98">
            <v>0</v>
          </cell>
          <cell r="D98">
            <v>0</v>
          </cell>
          <cell r="E98">
            <v>0</v>
          </cell>
          <cell r="J98">
            <v>0</v>
          </cell>
          <cell r="Q98">
            <v>0</v>
          </cell>
          <cell r="S98">
            <v>0</v>
          </cell>
          <cell r="T98">
            <v>0</v>
          </cell>
          <cell r="U98">
            <v>0</v>
          </cell>
        </row>
        <row r="99">
          <cell r="C99">
            <v>0</v>
          </cell>
          <cell r="D99">
            <v>0</v>
          </cell>
          <cell r="E99">
            <v>0</v>
          </cell>
          <cell r="J99">
            <v>0</v>
          </cell>
          <cell r="Q99">
            <v>0</v>
          </cell>
          <cell r="S99">
            <v>0</v>
          </cell>
          <cell r="T99">
            <v>0</v>
          </cell>
          <cell r="U99">
            <v>0</v>
          </cell>
        </row>
        <row r="100">
          <cell r="C100">
            <v>0</v>
          </cell>
          <cell r="D100">
            <v>0</v>
          </cell>
          <cell r="E100">
            <v>0</v>
          </cell>
          <cell r="J100">
            <v>0</v>
          </cell>
          <cell r="Q100">
            <v>0</v>
          </cell>
          <cell r="S100">
            <v>0</v>
          </cell>
          <cell r="T100">
            <v>0</v>
          </cell>
          <cell r="U100">
            <v>0</v>
          </cell>
        </row>
        <row r="101">
          <cell r="C101">
            <v>0</v>
          </cell>
          <cell r="D101">
            <v>0</v>
          </cell>
          <cell r="E101">
            <v>0</v>
          </cell>
          <cell r="J101">
            <v>0</v>
          </cell>
          <cell r="Q101">
            <v>0</v>
          </cell>
          <cell r="S101">
            <v>0</v>
          </cell>
          <cell r="T101">
            <v>0</v>
          </cell>
          <cell r="U101">
            <v>0</v>
          </cell>
        </row>
        <row r="102">
          <cell r="C102">
            <v>0</v>
          </cell>
          <cell r="D102">
            <v>0</v>
          </cell>
          <cell r="E102">
            <v>0</v>
          </cell>
          <cell r="J102">
            <v>0</v>
          </cell>
          <cell r="Q102">
            <v>0</v>
          </cell>
          <cell r="S102">
            <v>0</v>
          </cell>
          <cell r="T102">
            <v>0</v>
          </cell>
          <cell r="U102">
            <v>0</v>
          </cell>
        </row>
      </sheetData>
      <sheetData sheetId="36"/>
      <sheetData sheetId="37"/>
      <sheetData sheetId="38">
        <row r="3">
          <cell r="D3">
            <v>0</v>
          </cell>
        </row>
      </sheetData>
      <sheetData sheetId="39"/>
      <sheetData sheetId="40"/>
      <sheetData sheetId="41"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heetName val="Costs per BPO FTE"/>
      <sheetName val="Staff_rates"/>
      <sheetName val="BPO FTE run costs"/>
      <sheetName val="Transition FTE"/>
      <sheetName val="Transition staff costs"/>
      <sheetName val="Prog mandays"/>
      <sheetName val="Costs per Prog staff"/>
      <sheetName val="Prog staff costs"/>
      <sheetName val="Other costs"/>
      <sheetName val="Other costs (in USD)"/>
      <sheetName val="Transform"/>
      <sheetName val="Capex"/>
      <sheetName val="Total costs"/>
      <sheetName val="Pricing"/>
      <sheetName val="Deal summary"/>
      <sheetName val="Deal summary (fixed @DRB)"/>
      <sheetName val="Deal summary (Scenarios @DRB)"/>
      <sheetName val="Vol measure"/>
      <sheetName val="Economic parameters"/>
      <sheetName val="Business parameters"/>
      <sheetName val="Lists"/>
      <sheetName val="___Data"/>
      <sheetName val="{Base Data}"/>
      <sheetName val="Setup costs"/>
      <sheetName val="Unit Management"/>
      <sheetName val="test"/>
    </sheetNames>
    <sheetDataSet>
      <sheetData sheetId="0" refreshError="1">
        <row r="1">
          <cell r="C1" t="str">
            <v>BPO deal model - GENERIC VERSION</v>
          </cell>
        </row>
      </sheetData>
      <sheetData sheetId="1">
        <row r="1">
          <cell r="A1" t="str">
            <v>Checklist &amp; assumptions</v>
          </cell>
        </row>
      </sheetData>
      <sheetData sheetId="2" refreshError="1"/>
      <sheetData sheetId="3">
        <row r="7">
          <cell r="B7" t="str">
            <v>K Senior Manager</v>
          </cell>
          <cell r="C7">
            <v>433372.51007475646</v>
          </cell>
          <cell r="D7" t="str">
            <v>Z</v>
          </cell>
          <cell r="E7" t="str">
            <v>KRIND</v>
          </cell>
          <cell r="F7" t="str">
            <v>Z-US$</v>
          </cell>
          <cell r="H7">
            <v>139650.95440326267</v>
          </cell>
          <cell r="I7">
            <v>139650.95440326267</v>
          </cell>
          <cell r="J7">
            <v>139650.95440326267</v>
          </cell>
          <cell r="K7">
            <v>139650.95440326267</v>
          </cell>
          <cell r="L7">
            <v>139650.95440326267</v>
          </cell>
          <cell r="M7">
            <v>139650.95440326267</v>
          </cell>
          <cell r="N7">
            <v>139650.95440326267</v>
          </cell>
          <cell r="O7">
            <v>139650.95440326267</v>
          </cell>
          <cell r="P7">
            <v>139650.95440326267</v>
          </cell>
          <cell r="Q7">
            <v>139650.95440326267</v>
          </cell>
          <cell r="R7">
            <v>139650.95440326267</v>
          </cell>
        </row>
        <row r="8">
          <cell r="B8" t="str">
            <v>K Manager</v>
          </cell>
          <cell r="C8">
            <v>261302.5062007565</v>
          </cell>
          <cell r="D8" t="str">
            <v>Z</v>
          </cell>
          <cell r="E8" t="str">
            <v>KRIND</v>
          </cell>
          <cell r="F8" t="str">
            <v>Z-US$</v>
          </cell>
          <cell r="H8">
            <v>84202.720593896025</v>
          </cell>
          <cell r="I8">
            <v>84202.720593896025</v>
          </cell>
          <cell r="J8">
            <v>84202.720593896025</v>
          </cell>
          <cell r="K8">
            <v>84202.720593896025</v>
          </cell>
          <cell r="L8">
            <v>84202.720593896025</v>
          </cell>
          <cell r="M8">
            <v>84202.720593896025</v>
          </cell>
          <cell r="N8">
            <v>84202.720593896025</v>
          </cell>
          <cell r="O8">
            <v>84202.720593896025</v>
          </cell>
          <cell r="P8">
            <v>84202.720593896025</v>
          </cell>
          <cell r="Q8">
            <v>84202.720593896025</v>
          </cell>
          <cell r="R8">
            <v>84202.720593896025</v>
          </cell>
        </row>
        <row r="9">
          <cell r="B9" t="str">
            <v>K Assistant manager</v>
          </cell>
          <cell r="C9">
            <v>150556.31004675649</v>
          </cell>
          <cell r="D9" t="str">
            <v>Z</v>
          </cell>
          <cell r="E9" t="str">
            <v>KRIND</v>
          </cell>
          <cell r="F9" t="str">
            <v>Z-US$</v>
          </cell>
          <cell r="H9">
            <v>48515.611628979917</v>
          </cell>
          <cell r="I9">
            <v>48515.611628979917</v>
          </cell>
          <cell r="J9">
            <v>48515.611628979917</v>
          </cell>
          <cell r="K9">
            <v>48515.611628979917</v>
          </cell>
          <cell r="L9">
            <v>48515.611628979917</v>
          </cell>
          <cell r="M9">
            <v>48515.611628979917</v>
          </cell>
          <cell r="N9">
            <v>48515.611628979917</v>
          </cell>
          <cell r="O9">
            <v>48515.611628979917</v>
          </cell>
          <cell r="P9">
            <v>48515.611628979917</v>
          </cell>
          <cell r="Q9">
            <v>48515.611628979917</v>
          </cell>
          <cell r="R9">
            <v>48515.611628979917</v>
          </cell>
        </row>
        <row r="10">
          <cell r="B10" t="str">
            <v>K Process leader</v>
          </cell>
          <cell r="C10">
            <v>112601.76627315649</v>
          </cell>
          <cell r="D10" t="str">
            <v>Z</v>
          </cell>
          <cell r="E10" t="str">
            <v>NONE</v>
          </cell>
          <cell r="F10" t="str">
            <v>Z-US$</v>
          </cell>
          <cell r="H10">
            <v>36285.052147924376</v>
          </cell>
          <cell r="I10">
            <v>36285.052147924376</v>
          </cell>
          <cell r="J10">
            <v>36285.052147924376</v>
          </cell>
          <cell r="K10">
            <v>36285.052147924376</v>
          </cell>
          <cell r="L10">
            <v>36285.052147924376</v>
          </cell>
          <cell r="M10">
            <v>36285.052147924376</v>
          </cell>
          <cell r="N10">
            <v>36285.052147924376</v>
          </cell>
          <cell r="O10">
            <v>36285.052147924376</v>
          </cell>
          <cell r="P10">
            <v>36285.052147924376</v>
          </cell>
          <cell r="Q10">
            <v>36285.052147924376</v>
          </cell>
          <cell r="R10">
            <v>36285.052147924376</v>
          </cell>
        </row>
        <row r="11">
          <cell r="B11" t="str">
            <v>K Process operative - gr</v>
          </cell>
          <cell r="C11">
            <v>76958.566192836501</v>
          </cell>
          <cell r="D11" t="str">
            <v>Z</v>
          </cell>
          <cell r="E11" t="str">
            <v>NONE</v>
          </cell>
          <cell r="F11" t="str">
            <v>Z-US$</v>
          </cell>
          <cell r="H11">
            <v>24799.305374681877</v>
          </cell>
          <cell r="I11">
            <v>24799.305374681877</v>
          </cell>
          <cell r="J11">
            <v>24799.305374681877</v>
          </cell>
          <cell r="K11">
            <v>24799.305374681877</v>
          </cell>
          <cell r="L11">
            <v>24799.305374681877</v>
          </cell>
          <cell r="M11">
            <v>24799.305374681877</v>
          </cell>
          <cell r="N11">
            <v>24799.305374681877</v>
          </cell>
          <cell r="O11">
            <v>24799.305374681877</v>
          </cell>
          <cell r="P11">
            <v>24799.305374681877</v>
          </cell>
          <cell r="Q11">
            <v>24799.305374681877</v>
          </cell>
          <cell r="R11">
            <v>24799.305374681877</v>
          </cell>
        </row>
        <row r="12">
          <cell r="B12" t="str">
            <v>K Process assistant - gr</v>
          </cell>
          <cell r="C12">
            <v>68490.25853187652</v>
          </cell>
          <cell r="D12" t="str">
            <v>Z</v>
          </cell>
          <cell r="E12" t="str">
            <v>NONE</v>
          </cell>
          <cell r="F12" t="str">
            <v>Z-US$</v>
          </cell>
          <cell r="H12">
            <v>22070.458436906512</v>
          </cell>
          <cell r="I12">
            <v>22070.458436906512</v>
          </cell>
          <cell r="J12">
            <v>22070.458436906512</v>
          </cell>
          <cell r="K12">
            <v>22070.458436906512</v>
          </cell>
          <cell r="L12">
            <v>22070.458436906512</v>
          </cell>
          <cell r="M12">
            <v>22070.458436906512</v>
          </cell>
          <cell r="N12">
            <v>22070.458436906512</v>
          </cell>
          <cell r="O12">
            <v>22070.458436906512</v>
          </cell>
          <cell r="P12">
            <v>22070.458436906512</v>
          </cell>
          <cell r="Q12">
            <v>22070.458436906512</v>
          </cell>
          <cell r="R12">
            <v>22070.458436906512</v>
          </cell>
        </row>
        <row r="13">
          <cell r="B13" t="str">
            <v>K Process operative - non-gr</v>
          </cell>
          <cell r="C13">
            <v>74981.3885947565</v>
          </cell>
          <cell r="D13" t="str">
            <v>Z</v>
          </cell>
          <cell r="E13" t="str">
            <v>NONE</v>
          </cell>
          <cell r="F13" t="str">
            <v>Z-US$</v>
          </cell>
          <cell r="H13">
            <v>24162.175117968101</v>
          </cell>
          <cell r="I13">
            <v>24162.175117968101</v>
          </cell>
          <cell r="J13">
            <v>24162.175117968101</v>
          </cell>
          <cell r="K13">
            <v>24162.175117968101</v>
          </cell>
          <cell r="L13">
            <v>24162.175117968101</v>
          </cell>
          <cell r="M13">
            <v>24162.175117968101</v>
          </cell>
          <cell r="N13">
            <v>24162.175117968101</v>
          </cell>
          <cell r="O13">
            <v>24162.175117968101</v>
          </cell>
          <cell r="P13">
            <v>24162.175117968101</v>
          </cell>
          <cell r="Q13">
            <v>24162.175117968101</v>
          </cell>
          <cell r="R13">
            <v>24162.175117968101</v>
          </cell>
        </row>
        <row r="14">
          <cell r="B14" t="str">
            <v>K Process assistant - non-gr</v>
          </cell>
          <cell r="C14">
            <v>60797.351154756499</v>
          </cell>
          <cell r="D14" t="str">
            <v>Z</v>
          </cell>
          <cell r="E14" t="str">
            <v>NONE</v>
          </cell>
          <cell r="F14" t="str">
            <v>Z-US$</v>
          </cell>
          <cell r="H14">
            <v>19591.478270016389</v>
          </cell>
          <cell r="I14">
            <v>19591.478270016389</v>
          </cell>
          <cell r="J14">
            <v>19591.478270016389</v>
          </cell>
          <cell r="K14">
            <v>19591.478270016389</v>
          </cell>
          <cell r="L14">
            <v>19591.478270016389</v>
          </cell>
          <cell r="M14">
            <v>19591.478270016389</v>
          </cell>
          <cell r="N14">
            <v>19591.478270016389</v>
          </cell>
          <cell r="O14">
            <v>19591.478270016389</v>
          </cell>
          <cell r="P14">
            <v>19591.478270016389</v>
          </cell>
          <cell r="Q14">
            <v>19591.478270016389</v>
          </cell>
          <cell r="R14">
            <v>19591.478270016389</v>
          </cell>
        </row>
        <row r="15">
          <cell r="B15" t="str">
            <v>K Blended FTE Rate</v>
          </cell>
          <cell r="C15">
            <v>81671.813637249419</v>
          </cell>
          <cell r="D15" t="str">
            <v>Z</v>
          </cell>
          <cell r="E15" t="str">
            <v>NONE</v>
          </cell>
          <cell r="F15" t="str">
            <v>Z-US$</v>
          </cell>
          <cell r="H15">
            <v>26318.113071638618</v>
          </cell>
          <cell r="I15">
            <v>26318.113071638618</v>
          </cell>
          <cell r="J15">
            <v>26318.113071638618</v>
          </cell>
          <cell r="K15">
            <v>26318.113071638618</v>
          </cell>
          <cell r="L15">
            <v>26318.113071638618</v>
          </cell>
          <cell r="M15">
            <v>26318.113071638618</v>
          </cell>
          <cell r="N15">
            <v>26318.113071638618</v>
          </cell>
          <cell r="O15">
            <v>26318.113071638618</v>
          </cell>
          <cell r="P15">
            <v>26318.113071638618</v>
          </cell>
          <cell r="Q15">
            <v>26318.113071638618</v>
          </cell>
          <cell r="R15">
            <v>26318.113071638618</v>
          </cell>
        </row>
        <row r="16">
          <cell r="B16" t="str">
            <v>O Blended FTE Rate</v>
          </cell>
          <cell r="C16">
            <v>0</v>
          </cell>
          <cell r="D16" t="str">
            <v>Z</v>
          </cell>
          <cell r="E16" t="str">
            <v>NONE</v>
          </cell>
          <cell r="F16" t="str">
            <v>Z-US$</v>
          </cell>
          <cell r="H16">
            <v>0</v>
          </cell>
          <cell r="I16">
            <v>0</v>
          </cell>
          <cell r="J16">
            <v>0</v>
          </cell>
          <cell r="K16">
            <v>0</v>
          </cell>
          <cell r="L16">
            <v>0</v>
          </cell>
          <cell r="M16">
            <v>0</v>
          </cell>
          <cell r="N16">
            <v>0</v>
          </cell>
          <cell r="O16">
            <v>0</v>
          </cell>
          <cell r="P16">
            <v>0</v>
          </cell>
          <cell r="Q16">
            <v>0</v>
          </cell>
          <cell r="R16">
            <v>0</v>
          </cell>
        </row>
        <row r="17">
          <cell r="B17" t="str">
            <v>KT Blended FTE Rate</v>
          </cell>
          <cell r="C17">
            <v>81671.813637249419</v>
          </cell>
          <cell r="D17" t="str">
            <v>Z</v>
          </cell>
          <cell r="E17" t="str">
            <v>NONE</v>
          </cell>
          <cell r="F17" t="str">
            <v>Z-US$</v>
          </cell>
          <cell r="H17">
            <v>26318.113071638618</v>
          </cell>
          <cell r="I17">
            <v>26318.113071638618</v>
          </cell>
          <cell r="J17">
            <v>26318.113071638618</v>
          </cell>
          <cell r="K17">
            <v>26318.113071638618</v>
          </cell>
          <cell r="L17">
            <v>26318.113071638618</v>
          </cell>
          <cell r="M17">
            <v>26318.113071638618</v>
          </cell>
          <cell r="N17">
            <v>26318.113071638618</v>
          </cell>
          <cell r="O17">
            <v>26318.113071638618</v>
          </cell>
          <cell r="P17">
            <v>26318.113071638618</v>
          </cell>
          <cell r="Q17">
            <v>26318.113071638618</v>
          </cell>
          <cell r="R17">
            <v>26318.113071638618</v>
          </cell>
        </row>
        <row r="18">
          <cell r="B18" t="str">
            <v>Voice Blended FTE Rate</v>
          </cell>
          <cell r="C18">
            <v>87776.244449916499</v>
          </cell>
          <cell r="D18" t="str">
            <v>Z</v>
          </cell>
          <cell r="E18" t="str">
            <v>NONE</v>
          </cell>
          <cell r="F18" t="str">
            <v>Z-US$</v>
          </cell>
          <cell r="H18">
            <v>28285.218896903327</v>
          </cell>
          <cell r="I18">
            <v>28285.218896903327</v>
          </cell>
          <cell r="J18">
            <v>28285.218896903327</v>
          </cell>
          <cell r="K18">
            <v>28285.218896903327</v>
          </cell>
          <cell r="L18">
            <v>28285.218896903327</v>
          </cell>
          <cell r="M18">
            <v>28285.218896903327</v>
          </cell>
          <cell r="N18">
            <v>28285.218896903327</v>
          </cell>
          <cell r="O18">
            <v>28285.218896903327</v>
          </cell>
          <cell r="P18">
            <v>28285.218896903327</v>
          </cell>
          <cell r="Q18">
            <v>28285.218896903327</v>
          </cell>
          <cell r="R18">
            <v>28285.218896903327</v>
          </cell>
        </row>
        <row r="19">
          <cell r="B19" t="str">
            <v>Basic Blended FTE Rate</v>
          </cell>
          <cell r="C19">
            <v>77675.061253572494</v>
          </cell>
          <cell r="D19" t="str">
            <v>Z</v>
          </cell>
          <cell r="E19" t="str">
            <v>NONE</v>
          </cell>
          <cell r="F19" t="str">
            <v>Z-US$</v>
          </cell>
          <cell r="H19">
            <v>25030.190390992084</v>
          </cell>
          <cell r="I19">
            <v>25030.190390992084</v>
          </cell>
          <cell r="J19">
            <v>25030.190390992084</v>
          </cell>
          <cell r="K19">
            <v>25030.190390992084</v>
          </cell>
          <cell r="L19">
            <v>25030.190390992084</v>
          </cell>
          <cell r="M19">
            <v>25030.190390992084</v>
          </cell>
          <cell r="N19">
            <v>25030.190390992084</v>
          </cell>
          <cell r="O19">
            <v>25030.190390992084</v>
          </cell>
          <cell r="P19">
            <v>25030.190390992084</v>
          </cell>
          <cell r="Q19">
            <v>25030.190390992084</v>
          </cell>
          <cell r="R19">
            <v>25030.190390992084</v>
          </cell>
        </row>
        <row r="20">
          <cell r="B20" t="str">
            <v>Advanced Blended FTE Rate</v>
          </cell>
          <cell r="C20">
            <v>88301.570626236498</v>
          </cell>
          <cell r="D20" t="str">
            <v>Z</v>
          </cell>
          <cell r="E20" t="str">
            <v>NONE</v>
          </cell>
          <cell r="F20" t="str">
            <v>Z-US$</v>
          </cell>
          <cell r="H20">
            <v>28454.501212210889</v>
          </cell>
          <cell r="I20">
            <v>28454.501212210889</v>
          </cell>
          <cell r="J20">
            <v>28454.501212210889</v>
          </cell>
          <cell r="K20">
            <v>28454.501212210889</v>
          </cell>
          <cell r="L20">
            <v>28454.501212210889</v>
          </cell>
          <cell r="M20">
            <v>28454.501212210889</v>
          </cell>
          <cell r="N20">
            <v>28454.501212210889</v>
          </cell>
          <cell r="O20">
            <v>28454.501212210889</v>
          </cell>
          <cell r="P20">
            <v>28454.501212210889</v>
          </cell>
          <cell r="Q20">
            <v>28454.501212210889</v>
          </cell>
          <cell r="R20">
            <v>28454.501212210889</v>
          </cell>
        </row>
        <row r="21">
          <cell r="B21" t="str">
            <v>Not used</v>
          </cell>
          <cell r="D21" t="str">
            <v>TBA1</v>
          </cell>
          <cell r="E21" t="str">
            <v>NONE</v>
          </cell>
          <cell r="F21" t="str">
            <v>TBA1-US$</v>
          </cell>
          <cell r="H21">
            <v>0</v>
          </cell>
          <cell r="I21">
            <v>0</v>
          </cell>
          <cell r="J21">
            <v>0</v>
          </cell>
          <cell r="K21">
            <v>0</v>
          </cell>
          <cell r="L21">
            <v>0</v>
          </cell>
          <cell r="M21">
            <v>0</v>
          </cell>
          <cell r="N21">
            <v>0</v>
          </cell>
          <cell r="O21">
            <v>0</v>
          </cell>
          <cell r="P21">
            <v>0</v>
          </cell>
          <cell r="Q21">
            <v>0</v>
          </cell>
          <cell r="R21">
            <v>0</v>
          </cell>
        </row>
        <row r="22">
          <cell r="B22" t="str">
            <v>Not used</v>
          </cell>
          <cell r="D22" t="str">
            <v>TBA1</v>
          </cell>
          <cell r="E22" t="str">
            <v>NONE</v>
          </cell>
          <cell r="F22" t="str">
            <v>TBA1-US$</v>
          </cell>
          <cell r="H22">
            <v>0</v>
          </cell>
          <cell r="I22">
            <v>0</v>
          </cell>
          <cell r="J22">
            <v>0</v>
          </cell>
          <cell r="K22">
            <v>0</v>
          </cell>
          <cell r="L22">
            <v>0</v>
          </cell>
          <cell r="M22">
            <v>0</v>
          </cell>
          <cell r="N22">
            <v>0</v>
          </cell>
          <cell r="O22">
            <v>0</v>
          </cell>
          <cell r="P22">
            <v>0</v>
          </cell>
          <cell r="Q22">
            <v>0</v>
          </cell>
          <cell r="R22">
            <v>0</v>
          </cell>
        </row>
        <row r="23">
          <cell r="B23" t="str">
            <v>Not used</v>
          </cell>
          <cell r="D23" t="str">
            <v>TBA1</v>
          </cell>
          <cell r="E23" t="str">
            <v>NONE</v>
          </cell>
          <cell r="F23" t="str">
            <v>TBA1-US$</v>
          </cell>
          <cell r="H23">
            <v>0</v>
          </cell>
          <cell r="I23">
            <v>0</v>
          </cell>
          <cell r="J23">
            <v>0</v>
          </cell>
          <cell r="K23">
            <v>0</v>
          </cell>
          <cell r="L23">
            <v>0</v>
          </cell>
          <cell r="M23">
            <v>0</v>
          </cell>
          <cell r="N23">
            <v>0</v>
          </cell>
          <cell r="O23">
            <v>0</v>
          </cell>
          <cell r="P23">
            <v>0</v>
          </cell>
          <cell r="Q23">
            <v>0</v>
          </cell>
          <cell r="R23">
            <v>0</v>
          </cell>
        </row>
        <row r="24">
          <cell r="B24" t="str">
            <v>Not used</v>
          </cell>
          <cell r="D24" t="str">
            <v>TBA1</v>
          </cell>
          <cell r="E24" t="str">
            <v>NONE</v>
          </cell>
          <cell r="F24" t="str">
            <v>TBA1-US$</v>
          </cell>
          <cell r="H24">
            <v>0</v>
          </cell>
          <cell r="I24">
            <v>0</v>
          </cell>
          <cell r="J24">
            <v>0</v>
          </cell>
          <cell r="K24">
            <v>0</v>
          </cell>
          <cell r="L24">
            <v>0</v>
          </cell>
          <cell r="M24">
            <v>0</v>
          </cell>
          <cell r="N24">
            <v>0</v>
          </cell>
          <cell r="O24">
            <v>0</v>
          </cell>
          <cell r="P24">
            <v>0</v>
          </cell>
          <cell r="Q24">
            <v>0</v>
          </cell>
          <cell r="R24">
            <v>0</v>
          </cell>
        </row>
        <row r="25">
          <cell r="B25" t="str">
            <v>Not used</v>
          </cell>
          <cell r="D25" t="str">
            <v>TBA1</v>
          </cell>
          <cell r="E25" t="str">
            <v>NONE</v>
          </cell>
          <cell r="F25" t="str">
            <v>TBA1-US$</v>
          </cell>
          <cell r="H25">
            <v>0</v>
          </cell>
          <cell r="I25">
            <v>0</v>
          </cell>
          <cell r="J25">
            <v>0</v>
          </cell>
          <cell r="K25">
            <v>0</v>
          </cell>
          <cell r="L25">
            <v>0</v>
          </cell>
          <cell r="M25">
            <v>0</v>
          </cell>
          <cell r="N25">
            <v>0</v>
          </cell>
          <cell r="O25">
            <v>0</v>
          </cell>
          <cell r="P25">
            <v>0</v>
          </cell>
          <cell r="Q25">
            <v>0</v>
          </cell>
          <cell r="R25">
            <v>0</v>
          </cell>
        </row>
        <row r="26">
          <cell r="B26" t="str">
            <v>Not used</v>
          </cell>
          <cell r="D26" t="str">
            <v>TBA1</v>
          </cell>
          <cell r="E26" t="str">
            <v>NONE</v>
          </cell>
          <cell r="F26" t="str">
            <v>TBA1-US$</v>
          </cell>
          <cell r="H26">
            <v>0</v>
          </cell>
          <cell r="I26">
            <v>0</v>
          </cell>
          <cell r="J26">
            <v>0</v>
          </cell>
          <cell r="K26">
            <v>0</v>
          </cell>
          <cell r="L26">
            <v>0</v>
          </cell>
          <cell r="M26">
            <v>0</v>
          </cell>
          <cell r="N26">
            <v>0</v>
          </cell>
          <cell r="O26">
            <v>0</v>
          </cell>
          <cell r="P26">
            <v>0</v>
          </cell>
          <cell r="Q26">
            <v>0</v>
          </cell>
          <cell r="R26">
            <v>0</v>
          </cell>
        </row>
        <row r="27">
          <cell r="B27" t="str">
            <v>Not used</v>
          </cell>
          <cell r="C27">
            <v>0</v>
          </cell>
          <cell r="D27" t="str">
            <v>TBA1</v>
          </cell>
          <cell r="E27" t="str">
            <v>NONE</v>
          </cell>
          <cell r="F27" t="str">
            <v>TBA1-US$</v>
          </cell>
          <cell r="H27">
            <v>0</v>
          </cell>
          <cell r="I27">
            <v>0</v>
          </cell>
          <cell r="J27">
            <v>0</v>
          </cell>
          <cell r="K27">
            <v>0</v>
          </cell>
          <cell r="L27">
            <v>0</v>
          </cell>
          <cell r="M27">
            <v>0</v>
          </cell>
          <cell r="N27">
            <v>0</v>
          </cell>
          <cell r="O27">
            <v>0</v>
          </cell>
          <cell r="P27">
            <v>0</v>
          </cell>
          <cell r="Q27">
            <v>0</v>
          </cell>
          <cell r="R27">
            <v>0</v>
          </cell>
        </row>
        <row r="28">
          <cell r="B28" t="str">
            <v>Not used</v>
          </cell>
          <cell r="C28">
            <v>0</v>
          </cell>
          <cell r="D28" t="str">
            <v>TBA1</v>
          </cell>
          <cell r="E28" t="str">
            <v>NONE</v>
          </cell>
          <cell r="F28" t="str">
            <v>TBA1-US$</v>
          </cell>
          <cell r="H28">
            <v>0</v>
          </cell>
          <cell r="I28">
            <v>0</v>
          </cell>
          <cell r="J28">
            <v>0</v>
          </cell>
          <cell r="K28">
            <v>0</v>
          </cell>
          <cell r="L28">
            <v>0</v>
          </cell>
          <cell r="M28">
            <v>0</v>
          </cell>
          <cell r="N28">
            <v>0</v>
          </cell>
          <cell r="O28">
            <v>0</v>
          </cell>
          <cell r="P28">
            <v>0</v>
          </cell>
          <cell r="Q28">
            <v>0</v>
          </cell>
          <cell r="R28">
            <v>0</v>
          </cell>
        </row>
        <row r="29">
          <cell r="B29" t="str">
            <v>Not used</v>
          </cell>
          <cell r="C29">
            <v>0</v>
          </cell>
          <cell r="D29" t="str">
            <v>TBA1</v>
          </cell>
          <cell r="E29" t="str">
            <v>NONE</v>
          </cell>
          <cell r="F29" t="str">
            <v>TBA1-US$</v>
          </cell>
          <cell r="H29">
            <v>0</v>
          </cell>
          <cell r="I29">
            <v>0</v>
          </cell>
          <cell r="J29">
            <v>0</v>
          </cell>
          <cell r="K29">
            <v>0</v>
          </cell>
          <cell r="L29">
            <v>0</v>
          </cell>
          <cell r="M29">
            <v>0</v>
          </cell>
          <cell r="N29">
            <v>0</v>
          </cell>
          <cell r="O29">
            <v>0</v>
          </cell>
          <cell r="P29">
            <v>0</v>
          </cell>
          <cell r="Q29">
            <v>0</v>
          </cell>
          <cell r="R29">
            <v>0</v>
          </cell>
        </row>
        <row r="30">
          <cell r="B30" t="str">
            <v>Not used</v>
          </cell>
          <cell r="C30">
            <v>0</v>
          </cell>
          <cell r="D30" t="str">
            <v>TBA1</v>
          </cell>
          <cell r="E30" t="str">
            <v>NONE</v>
          </cell>
          <cell r="F30" t="str">
            <v>TBA1-US$</v>
          </cell>
          <cell r="H30">
            <v>0</v>
          </cell>
          <cell r="I30">
            <v>0</v>
          </cell>
          <cell r="J30">
            <v>0</v>
          </cell>
          <cell r="K30">
            <v>0</v>
          </cell>
          <cell r="L30">
            <v>0</v>
          </cell>
          <cell r="M30">
            <v>0</v>
          </cell>
          <cell r="N30">
            <v>0</v>
          </cell>
          <cell r="O30">
            <v>0</v>
          </cell>
          <cell r="P30">
            <v>0</v>
          </cell>
          <cell r="Q30">
            <v>0</v>
          </cell>
          <cell r="R30">
            <v>0</v>
          </cell>
        </row>
        <row r="31">
          <cell r="B31" t="str">
            <v>Not used</v>
          </cell>
          <cell r="C31">
            <v>0</v>
          </cell>
          <cell r="D31" t="str">
            <v>TBA1</v>
          </cell>
          <cell r="E31" t="str">
            <v>NONE</v>
          </cell>
          <cell r="F31" t="str">
            <v>TBA1-US$</v>
          </cell>
          <cell r="H31">
            <v>0</v>
          </cell>
          <cell r="I31">
            <v>0</v>
          </cell>
          <cell r="J31">
            <v>0</v>
          </cell>
          <cell r="K31">
            <v>0</v>
          </cell>
          <cell r="L31">
            <v>0</v>
          </cell>
          <cell r="M31">
            <v>0</v>
          </cell>
          <cell r="N31">
            <v>0</v>
          </cell>
          <cell r="O31">
            <v>0</v>
          </cell>
          <cell r="P31">
            <v>0</v>
          </cell>
          <cell r="Q31">
            <v>0</v>
          </cell>
          <cell r="R31">
            <v>0</v>
          </cell>
        </row>
        <row r="32">
          <cell r="B32" t="str">
            <v>Not used</v>
          </cell>
          <cell r="C32">
            <v>0</v>
          </cell>
          <cell r="D32" t="str">
            <v>TBA1</v>
          </cell>
          <cell r="E32" t="str">
            <v>NONE</v>
          </cell>
          <cell r="F32" t="str">
            <v>TBA1-US$</v>
          </cell>
          <cell r="H32">
            <v>0</v>
          </cell>
          <cell r="I32">
            <v>0</v>
          </cell>
          <cell r="J32">
            <v>0</v>
          </cell>
          <cell r="K32">
            <v>0</v>
          </cell>
          <cell r="L32">
            <v>0</v>
          </cell>
          <cell r="M32">
            <v>0</v>
          </cell>
          <cell r="N32">
            <v>0</v>
          </cell>
          <cell r="O32">
            <v>0</v>
          </cell>
          <cell r="P32">
            <v>0</v>
          </cell>
          <cell r="Q32">
            <v>0</v>
          </cell>
          <cell r="R32">
            <v>0</v>
          </cell>
        </row>
        <row r="33">
          <cell r="B33" t="str">
            <v>Not used</v>
          </cell>
          <cell r="C33">
            <v>0</v>
          </cell>
          <cell r="D33" t="str">
            <v>TBA1</v>
          </cell>
          <cell r="E33" t="str">
            <v>NONE</v>
          </cell>
          <cell r="F33" t="str">
            <v>TBA1-US$</v>
          </cell>
          <cell r="H33">
            <v>0</v>
          </cell>
          <cell r="I33">
            <v>0</v>
          </cell>
          <cell r="J33">
            <v>0</v>
          </cell>
          <cell r="K33">
            <v>0</v>
          </cell>
          <cell r="L33">
            <v>0</v>
          </cell>
          <cell r="M33">
            <v>0</v>
          </cell>
          <cell r="N33">
            <v>0</v>
          </cell>
          <cell r="O33">
            <v>0</v>
          </cell>
          <cell r="P33">
            <v>0</v>
          </cell>
          <cell r="Q33">
            <v>0</v>
          </cell>
          <cell r="R33">
            <v>0</v>
          </cell>
        </row>
        <row r="34">
          <cell r="B34" t="str">
            <v>Not used</v>
          </cell>
          <cell r="C34">
            <v>0</v>
          </cell>
          <cell r="D34" t="str">
            <v>TBA1</v>
          </cell>
          <cell r="E34" t="str">
            <v>NONE</v>
          </cell>
          <cell r="F34" t="str">
            <v>TBA1-US$</v>
          </cell>
          <cell r="H34">
            <v>0</v>
          </cell>
          <cell r="I34">
            <v>0</v>
          </cell>
          <cell r="J34">
            <v>0</v>
          </cell>
          <cell r="K34">
            <v>0</v>
          </cell>
          <cell r="L34">
            <v>0</v>
          </cell>
          <cell r="M34">
            <v>0</v>
          </cell>
          <cell r="N34">
            <v>0</v>
          </cell>
          <cell r="O34">
            <v>0</v>
          </cell>
          <cell r="P34">
            <v>0</v>
          </cell>
          <cell r="Q34">
            <v>0</v>
          </cell>
          <cell r="R34">
            <v>0</v>
          </cell>
        </row>
        <row r="35">
          <cell r="B35" t="str">
            <v>Not used</v>
          </cell>
          <cell r="C35">
            <v>0</v>
          </cell>
          <cell r="D35" t="str">
            <v>TBA1</v>
          </cell>
          <cell r="E35" t="str">
            <v>NONE</v>
          </cell>
          <cell r="F35" t="str">
            <v>TBA1-US$</v>
          </cell>
          <cell r="H35">
            <v>0</v>
          </cell>
          <cell r="I35">
            <v>0</v>
          </cell>
          <cell r="J35">
            <v>0</v>
          </cell>
          <cell r="K35">
            <v>0</v>
          </cell>
          <cell r="L35">
            <v>0</v>
          </cell>
          <cell r="M35">
            <v>0</v>
          </cell>
          <cell r="N35">
            <v>0</v>
          </cell>
          <cell r="O35">
            <v>0</v>
          </cell>
          <cell r="P35">
            <v>0</v>
          </cell>
          <cell r="Q35">
            <v>0</v>
          </cell>
          <cell r="R35">
            <v>0</v>
          </cell>
        </row>
      </sheetData>
      <sheetData sheetId="4" refreshError="1"/>
      <sheetData sheetId="5" refreshError="1"/>
      <sheetData sheetId="6" refreshError="1"/>
      <sheetData sheetId="7" refreshError="1"/>
      <sheetData sheetId="8" refreshError="1"/>
      <sheetData sheetId="9" refreshError="1">
        <row r="7">
          <cell r="B7" t="str">
            <v>Programme Manager</v>
          </cell>
          <cell r="C7">
            <v>961</v>
          </cell>
          <cell r="D7" t="str">
            <v>€</v>
          </cell>
          <cell r="E7" t="str">
            <v>NONE</v>
          </cell>
          <cell r="F7" t="str">
            <v>€-US$</v>
          </cell>
          <cell r="H7">
            <v>1256.4235086000001</v>
          </cell>
          <cell r="I7">
            <v>1256.4235086000001</v>
          </cell>
          <cell r="J7">
            <v>1256.4235086000001</v>
          </cell>
          <cell r="K7">
            <v>1256.4235086000001</v>
          </cell>
          <cell r="L7">
            <v>1256.4235086000001</v>
          </cell>
          <cell r="M7">
            <v>1256.4235086000001</v>
          </cell>
          <cell r="N7">
            <v>1256.4235086000001</v>
          </cell>
          <cell r="O7">
            <v>1256.4235086000001</v>
          </cell>
          <cell r="P7">
            <v>1256.4235086000001</v>
          </cell>
          <cell r="Q7">
            <v>1256.4235086000001</v>
          </cell>
          <cell r="R7">
            <v>1256.4235086000001</v>
          </cell>
        </row>
        <row r="8">
          <cell r="B8" t="str">
            <v>PMO 1: PL</v>
          </cell>
          <cell r="C8">
            <v>511.82621033252951</v>
          </cell>
          <cell r="D8" t="str">
            <v>Z</v>
          </cell>
          <cell r="E8" t="str">
            <v>NONE</v>
          </cell>
          <cell r="F8" t="str">
            <v>Z-US$</v>
          </cell>
          <cell r="H8">
            <v>164.93205521783807</v>
          </cell>
          <cell r="I8">
            <v>164.93205521783807</v>
          </cell>
          <cell r="J8">
            <v>164.93205521783807</v>
          </cell>
          <cell r="K8">
            <v>164.93205521783807</v>
          </cell>
          <cell r="L8">
            <v>164.93205521783807</v>
          </cell>
          <cell r="M8">
            <v>164.93205521783807</v>
          </cell>
          <cell r="N8">
            <v>164.93205521783807</v>
          </cell>
          <cell r="O8">
            <v>164.93205521783807</v>
          </cell>
          <cell r="P8">
            <v>164.93205521783807</v>
          </cell>
          <cell r="Q8">
            <v>164.93205521783807</v>
          </cell>
          <cell r="R8">
            <v>164.93205521783807</v>
          </cell>
        </row>
        <row r="9">
          <cell r="B9" t="str">
            <v>PMO 2: PO</v>
          </cell>
          <cell r="C9">
            <v>349.81166451289317</v>
          </cell>
          <cell r="D9" t="str">
            <v>Z</v>
          </cell>
          <cell r="E9" t="str">
            <v>NONE</v>
          </cell>
          <cell r="F9" t="str">
            <v>Z-US$</v>
          </cell>
          <cell r="H9">
            <v>112.72411533946307</v>
          </cell>
          <cell r="I9">
            <v>112.72411533946307</v>
          </cell>
          <cell r="J9">
            <v>112.72411533946307</v>
          </cell>
          <cell r="K9">
            <v>112.72411533946307</v>
          </cell>
          <cell r="L9">
            <v>112.72411533946307</v>
          </cell>
          <cell r="M9">
            <v>112.72411533946307</v>
          </cell>
          <cell r="N9">
            <v>112.72411533946307</v>
          </cell>
          <cell r="O9">
            <v>112.72411533946307</v>
          </cell>
          <cell r="P9">
            <v>112.72411533946307</v>
          </cell>
          <cell r="Q9">
            <v>112.72411533946307</v>
          </cell>
          <cell r="R9">
            <v>112.72411533946307</v>
          </cell>
        </row>
        <row r="10">
          <cell r="B10" t="str">
            <v>HR: Recruiting  Mgr</v>
          </cell>
          <cell r="C10">
            <v>1187.7386645488932</v>
          </cell>
          <cell r="D10" t="str">
            <v>Z</v>
          </cell>
          <cell r="E10" t="str">
            <v>NONE</v>
          </cell>
          <cell r="F10" t="str">
            <v>Z-US$</v>
          </cell>
          <cell r="H10">
            <v>382.73963906316379</v>
          </cell>
          <cell r="I10">
            <v>382.73963906316379</v>
          </cell>
          <cell r="J10">
            <v>382.73963906316379</v>
          </cell>
          <cell r="K10">
            <v>382.73963906316379</v>
          </cell>
          <cell r="L10">
            <v>382.73963906316379</v>
          </cell>
          <cell r="M10">
            <v>382.73963906316379</v>
          </cell>
          <cell r="N10">
            <v>382.73963906316379</v>
          </cell>
          <cell r="O10">
            <v>382.73963906316379</v>
          </cell>
          <cell r="P10">
            <v>382.73963906316379</v>
          </cell>
          <cell r="Q10">
            <v>382.73963906316379</v>
          </cell>
          <cell r="R10">
            <v>382.73963906316379</v>
          </cell>
        </row>
        <row r="11">
          <cell r="B11" t="str">
            <v>HR: Recruiting  PL</v>
          </cell>
          <cell r="C11">
            <v>511.82621033252951</v>
          </cell>
          <cell r="D11" t="str">
            <v>Z</v>
          </cell>
          <cell r="E11" t="str">
            <v>NONE</v>
          </cell>
          <cell r="F11" t="str">
            <v>Z-US$</v>
          </cell>
          <cell r="H11">
            <v>164.93205521783807</v>
          </cell>
          <cell r="I11">
            <v>164.93205521783807</v>
          </cell>
          <cell r="J11">
            <v>164.93205521783807</v>
          </cell>
          <cell r="K11">
            <v>164.93205521783807</v>
          </cell>
          <cell r="L11">
            <v>164.93205521783807</v>
          </cell>
          <cell r="M11">
            <v>164.93205521783807</v>
          </cell>
          <cell r="N11">
            <v>164.93205521783807</v>
          </cell>
          <cell r="O11">
            <v>164.93205521783807</v>
          </cell>
          <cell r="P11">
            <v>164.93205521783807</v>
          </cell>
          <cell r="Q11">
            <v>164.93205521783807</v>
          </cell>
          <cell r="R11">
            <v>164.93205521783807</v>
          </cell>
        </row>
        <row r="12">
          <cell r="B12" t="str">
            <v>Office: Premises Development</v>
          </cell>
          <cell r="C12">
            <v>511.82621033252951</v>
          </cell>
          <cell r="D12" t="str">
            <v>Z</v>
          </cell>
          <cell r="E12" t="str">
            <v>NONE</v>
          </cell>
          <cell r="F12" t="str">
            <v>Z-US$</v>
          </cell>
          <cell r="H12">
            <v>164.93205521783807</v>
          </cell>
          <cell r="I12">
            <v>164.93205521783807</v>
          </cell>
          <cell r="J12">
            <v>164.93205521783807</v>
          </cell>
          <cell r="K12">
            <v>164.93205521783807</v>
          </cell>
          <cell r="L12">
            <v>164.93205521783807</v>
          </cell>
          <cell r="M12">
            <v>164.93205521783807</v>
          </cell>
          <cell r="N12">
            <v>164.93205521783807</v>
          </cell>
          <cell r="O12">
            <v>164.93205521783807</v>
          </cell>
          <cell r="P12">
            <v>164.93205521783807</v>
          </cell>
          <cell r="Q12">
            <v>164.93205521783807</v>
          </cell>
          <cell r="R12">
            <v>164.93205521783807</v>
          </cell>
        </row>
        <row r="13">
          <cell r="B13" t="str">
            <v>Knowledge Manager 1: PO</v>
          </cell>
          <cell r="C13">
            <v>349.81166451289317</v>
          </cell>
          <cell r="D13" t="str">
            <v>Z</v>
          </cell>
          <cell r="E13" t="str">
            <v>NONE</v>
          </cell>
          <cell r="F13" t="str">
            <v>Z-US$</v>
          </cell>
          <cell r="H13">
            <v>112.72411533946307</v>
          </cell>
          <cell r="I13">
            <v>112.72411533946307</v>
          </cell>
          <cell r="J13">
            <v>112.72411533946307</v>
          </cell>
          <cell r="K13">
            <v>112.72411533946307</v>
          </cell>
          <cell r="L13">
            <v>112.72411533946307</v>
          </cell>
          <cell r="M13">
            <v>112.72411533946307</v>
          </cell>
          <cell r="N13">
            <v>112.72411533946307</v>
          </cell>
          <cell r="O13">
            <v>112.72411533946307</v>
          </cell>
          <cell r="P13">
            <v>112.72411533946307</v>
          </cell>
          <cell r="Q13">
            <v>112.72411533946307</v>
          </cell>
          <cell r="R13">
            <v>112.72411533946307</v>
          </cell>
        </row>
        <row r="14">
          <cell r="B14" t="str">
            <v>Knowledge Manager 2: PO</v>
          </cell>
          <cell r="C14">
            <v>349.81166451289317</v>
          </cell>
          <cell r="D14" t="str">
            <v>Z</v>
          </cell>
          <cell r="E14" t="str">
            <v>NONE</v>
          </cell>
          <cell r="F14" t="str">
            <v>Z-US$</v>
          </cell>
          <cell r="H14">
            <v>112.72411533946307</v>
          </cell>
          <cell r="I14">
            <v>112.72411533946307</v>
          </cell>
          <cell r="J14">
            <v>112.72411533946307</v>
          </cell>
          <cell r="K14">
            <v>112.72411533946307</v>
          </cell>
          <cell r="L14">
            <v>112.72411533946307</v>
          </cell>
          <cell r="M14">
            <v>112.72411533946307</v>
          </cell>
          <cell r="N14">
            <v>112.72411533946307</v>
          </cell>
          <cell r="O14">
            <v>112.72411533946307</v>
          </cell>
          <cell r="P14">
            <v>112.72411533946307</v>
          </cell>
          <cell r="Q14">
            <v>112.72411533946307</v>
          </cell>
          <cell r="R14">
            <v>112.72411533946307</v>
          </cell>
        </row>
        <row r="15">
          <cell r="B15" t="str">
            <v>IT: IT Architect</v>
          </cell>
          <cell r="C15">
            <v>961</v>
          </cell>
          <cell r="D15" t="str">
            <v>€</v>
          </cell>
          <cell r="E15" t="str">
            <v>NONE</v>
          </cell>
          <cell r="F15" t="str">
            <v>€-US$</v>
          </cell>
          <cell r="H15">
            <v>1256.4235086000001</v>
          </cell>
          <cell r="I15">
            <v>1256.4235086000001</v>
          </cell>
          <cell r="J15">
            <v>1256.4235086000001</v>
          </cell>
          <cell r="K15">
            <v>1256.4235086000001</v>
          </cell>
          <cell r="L15">
            <v>1256.4235086000001</v>
          </cell>
          <cell r="M15">
            <v>1256.4235086000001</v>
          </cell>
          <cell r="N15">
            <v>1256.4235086000001</v>
          </cell>
          <cell r="O15">
            <v>1256.4235086000001</v>
          </cell>
          <cell r="P15">
            <v>1256.4235086000001</v>
          </cell>
          <cell r="Q15">
            <v>1256.4235086000001</v>
          </cell>
          <cell r="R15">
            <v>1256.4235086000001</v>
          </cell>
        </row>
        <row r="16">
          <cell r="B16" t="str">
            <v>IT: Local IT Support Krakow</v>
          </cell>
          <cell r="C16">
            <v>684.34686384889312</v>
          </cell>
          <cell r="D16" t="str">
            <v>Z</v>
          </cell>
          <cell r="E16" t="str">
            <v>NONE</v>
          </cell>
          <cell r="F16" t="str">
            <v>Z-US$</v>
          </cell>
          <cell r="H16">
            <v>220.52550740445415</v>
          </cell>
          <cell r="I16">
            <v>220.52550740445415</v>
          </cell>
          <cell r="J16">
            <v>220.52550740445415</v>
          </cell>
          <cell r="K16">
            <v>220.52550740445415</v>
          </cell>
          <cell r="L16">
            <v>220.52550740445415</v>
          </cell>
          <cell r="M16">
            <v>220.52550740445415</v>
          </cell>
          <cell r="N16">
            <v>220.52550740445415</v>
          </cell>
          <cell r="O16">
            <v>220.52550740445415</v>
          </cell>
          <cell r="P16">
            <v>220.52550740445415</v>
          </cell>
          <cell r="Q16">
            <v>220.52550740445415</v>
          </cell>
          <cell r="R16">
            <v>220.52550740445415</v>
          </cell>
        </row>
        <row r="17">
          <cell r="B17" t="str">
            <v>Projects Manager</v>
          </cell>
          <cell r="C17">
            <v>614</v>
          </cell>
          <cell r="D17" t="str">
            <v>€</v>
          </cell>
          <cell r="E17" t="str">
            <v>NONE</v>
          </cell>
          <cell r="F17" t="str">
            <v>€-US$</v>
          </cell>
          <cell r="H17">
            <v>802.75133640000013</v>
          </cell>
          <cell r="I17">
            <v>802.75133640000013</v>
          </cell>
          <cell r="J17">
            <v>802.75133640000013</v>
          </cell>
          <cell r="K17">
            <v>802.75133640000013</v>
          </cell>
          <cell r="L17">
            <v>802.75133640000013</v>
          </cell>
          <cell r="M17">
            <v>802.75133640000013</v>
          </cell>
          <cell r="N17">
            <v>802.75133640000013</v>
          </cell>
          <cell r="O17">
            <v>802.75133640000013</v>
          </cell>
          <cell r="P17">
            <v>802.75133640000013</v>
          </cell>
          <cell r="Q17">
            <v>802.75133640000013</v>
          </cell>
          <cell r="R17">
            <v>802.75133640000013</v>
          </cell>
        </row>
        <row r="18">
          <cell r="B18" t="str">
            <v>Transition Leaders UK-ignore</v>
          </cell>
          <cell r="C18">
            <v>961</v>
          </cell>
          <cell r="D18" t="str">
            <v>€</v>
          </cell>
          <cell r="E18" t="str">
            <v>NONE</v>
          </cell>
          <cell r="F18" t="str">
            <v>€-US$</v>
          </cell>
          <cell r="H18">
            <v>1256.4235086000001</v>
          </cell>
          <cell r="I18">
            <v>1256.4235086000001</v>
          </cell>
          <cell r="J18">
            <v>1256.4235086000001</v>
          </cell>
          <cell r="K18">
            <v>1256.4235086000001</v>
          </cell>
          <cell r="L18">
            <v>1256.4235086000001</v>
          </cell>
          <cell r="M18">
            <v>1256.4235086000001</v>
          </cell>
          <cell r="N18">
            <v>1256.4235086000001</v>
          </cell>
          <cell r="O18">
            <v>1256.4235086000001</v>
          </cell>
          <cell r="P18">
            <v>1256.4235086000001</v>
          </cell>
          <cell r="Q18">
            <v>1256.4235086000001</v>
          </cell>
          <cell r="R18">
            <v>1256.4235086000001</v>
          </cell>
        </row>
        <row r="19">
          <cell r="B19" t="str">
            <v>Transition Leaders US-ignore</v>
          </cell>
          <cell r="C19">
            <v>1530</v>
          </cell>
          <cell r="D19" t="str">
            <v>€</v>
          </cell>
          <cell r="E19" t="str">
            <v>NONE</v>
          </cell>
          <cell r="F19" t="str">
            <v>€-US$</v>
          </cell>
          <cell r="H19">
            <v>2000.3412780000001</v>
          </cell>
          <cell r="I19">
            <v>2000.3412780000001</v>
          </cell>
          <cell r="J19">
            <v>2000.3412780000001</v>
          </cell>
          <cell r="K19">
            <v>2000.3412780000001</v>
          </cell>
          <cell r="L19">
            <v>2000.3412780000001</v>
          </cell>
          <cell r="M19">
            <v>2000.3412780000001</v>
          </cell>
          <cell r="N19">
            <v>2000.3412780000001</v>
          </cell>
          <cell r="O19">
            <v>2000.3412780000001</v>
          </cell>
          <cell r="P19">
            <v>2000.3412780000001</v>
          </cell>
          <cell r="Q19">
            <v>2000.3412780000001</v>
          </cell>
          <cell r="R19">
            <v>2000.3412780000001</v>
          </cell>
        </row>
        <row r="20">
          <cell r="B20" t="str">
            <v>Transition Leaders CH-ignore</v>
          </cell>
          <cell r="C20">
            <v>961</v>
          </cell>
          <cell r="D20" t="str">
            <v>€</v>
          </cell>
          <cell r="E20" t="str">
            <v>NONE</v>
          </cell>
          <cell r="F20" t="str">
            <v>€-US$</v>
          </cell>
          <cell r="H20">
            <v>1256.4235086000001</v>
          </cell>
          <cell r="I20">
            <v>1256.4235086000001</v>
          </cell>
          <cell r="J20">
            <v>1256.4235086000001</v>
          </cell>
          <cell r="K20">
            <v>1256.4235086000001</v>
          </cell>
          <cell r="L20">
            <v>1256.4235086000001</v>
          </cell>
          <cell r="M20">
            <v>1256.4235086000001</v>
          </cell>
          <cell r="N20">
            <v>1256.4235086000001</v>
          </cell>
          <cell r="O20">
            <v>1256.4235086000001</v>
          </cell>
          <cell r="P20">
            <v>1256.4235086000001</v>
          </cell>
          <cell r="Q20">
            <v>1256.4235086000001</v>
          </cell>
          <cell r="R20">
            <v>1256.4235086000001</v>
          </cell>
        </row>
        <row r="21">
          <cell r="B21" t="str">
            <v>Transition Leaders Other-ignore</v>
          </cell>
          <cell r="C21">
            <v>800</v>
          </cell>
          <cell r="D21" t="str">
            <v>€</v>
          </cell>
          <cell r="E21" t="str">
            <v>NONE</v>
          </cell>
          <cell r="F21" t="str">
            <v>€-US$</v>
          </cell>
          <cell r="H21">
            <v>1045.9300800000001</v>
          </cell>
          <cell r="I21">
            <v>1045.9300800000001</v>
          </cell>
          <cell r="J21">
            <v>1045.9300800000001</v>
          </cell>
          <cell r="K21">
            <v>1045.9300800000001</v>
          </cell>
          <cell r="L21">
            <v>1045.9300800000001</v>
          </cell>
          <cell r="M21">
            <v>1045.9300800000001</v>
          </cell>
          <cell r="N21">
            <v>1045.9300800000001</v>
          </cell>
          <cell r="O21">
            <v>1045.9300800000001</v>
          </cell>
          <cell r="P21">
            <v>1045.9300800000001</v>
          </cell>
          <cell r="Q21">
            <v>1045.9300800000001</v>
          </cell>
          <cell r="R21">
            <v>1045.9300800000001</v>
          </cell>
        </row>
        <row r="22">
          <cell r="B22" t="str">
            <v>Transition Leaders UK</v>
          </cell>
          <cell r="C22">
            <v>1969.8750457943474</v>
          </cell>
          <cell r="D22" t="str">
            <v>Z</v>
          </cell>
          <cell r="E22" t="str">
            <v>NONE</v>
          </cell>
          <cell r="F22" t="str">
            <v>Z-US$</v>
          </cell>
          <cell r="H22">
            <v>634.77706546937577</v>
          </cell>
          <cell r="I22">
            <v>634.77706546937577</v>
          </cell>
          <cell r="J22">
            <v>634.77706546937577</v>
          </cell>
          <cell r="K22">
            <v>634.77706546937577</v>
          </cell>
          <cell r="L22">
            <v>634.77706546937577</v>
          </cell>
          <cell r="M22">
            <v>634.77706546937577</v>
          </cell>
          <cell r="N22">
            <v>634.77706546937577</v>
          </cell>
          <cell r="O22">
            <v>634.77706546937577</v>
          </cell>
          <cell r="P22">
            <v>634.77706546937577</v>
          </cell>
          <cell r="Q22">
            <v>634.77706546937577</v>
          </cell>
          <cell r="R22">
            <v>634.77706546937577</v>
          </cell>
        </row>
        <row r="23">
          <cell r="B23" t="str">
            <v>Transition Leaders US</v>
          </cell>
          <cell r="C23">
            <v>1187.7386645488932</v>
          </cell>
          <cell r="D23" t="str">
            <v>Z</v>
          </cell>
          <cell r="E23" t="str">
            <v>NONE</v>
          </cell>
          <cell r="F23" t="str">
            <v>Z-US$</v>
          </cell>
          <cell r="H23">
            <v>382.73963906316379</v>
          </cell>
          <cell r="I23">
            <v>382.73963906316379</v>
          </cell>
          <cell r="J23">
            <v>382.73963906316379</v>
          </cell>
          <cell r="K23">
            <v>382.73963906316379</v>
          </cell>
          <cell r="L23">
            <v>382.73963906316379</v>
          </cell>
          <cell r="M23">
            <v>382.73963906316379</v>
          </cell>
          <cell r="N23">
            <v>382.73963906316379</v>
          </cell>
          <cell r="O23">
            <v>382.73963906316379</v>
          </cell>
          <cell r="P23">
            <v>382.73963906316379</v>
          </cell>
          <cell r="Q23">
            <v>382.73963906316379</v>
          </cell>
          <cell r="R23">
            <v>382.73963906316379</v>
          </cell>
        </row>
        <row r="24">
          <cell r="B24" t="str">
            <v>Transition Leaders CH</v>
          </cell>
          <cell r="C24">
            <v>684.34686384889312</v>
          </cell>
          <cell r="D24" t="str">
            <v>Z</v>
          </cell>
          <cell r="E24" t="str">
            <v>NONE</v>
          </cell>
          <cell r="F24" t="str">
            <v>Z-US$</v>
          </cell>
          <cell r="H24">
            <v>220.52550740445415</v>
          </cell>
          <cell r="I24">
            <v>220.52550740445415</v>
          </cell>
          <cell r="J24">
            <v>220.52550740445415</v>
          </cell>
          <cell r="K24">
            <v>220.52550740445415</v>
          </cell>
          <cell r="L24">
            <v>220.52550740445415</v>
          </cell>
          <cell r="M24">
            <v>220.52550740445415</v>
          </cell>
          <cell r="N24">
            <v>220.52550740445415</v>
          </cell>
          <cell r="O24">
            <v>220.52550740445415</v>
          </cell>
          <cell r="P24">
            <v>220.52550740445415</v>
          </cell>
          <cell r="Q24">
            <v>220.52550740445415</v>
          </cell>
          <cell r="R24">
            <v>220.52550740445415</v>
          </cell>
        </row>
        <row r="25">
          <cell r="B25" t="str">
            <v>Transition Leaders Other</v>
          </cell>
          <cell r="C25">
            <v>684.34686384889312</v>
          </cell>
          <cell r="D25" t="str">
            <v>Z</v>
          </cell>
          <cell r="E25" t="str">
            <v>NONE</v>
          </cell>
          <cell r="F25" t="str">
            <v>Z-US$</v>
          </cell>
          <cell r="H25">
            <v>220.52550740445415</v>
          </cell>
          <cell r="I25">
            <v>220.52550740445415</v>
          </cell>
          <cell r="J25">
            <v>220.52550740445415</v>
          </cell>
          <cell r="K25">
            <v>220.52550740445415</v>
          </cell>
          <cell r="L25">
            <v>220.52550740445415</v>
          </cell>
          <cell r="M25">
            <v>220.52550740445415</v>
          </cell>
          <cell r="N25">
            <v>220.52550740445415</v>
          </cell>
          <cell r="O25">
            <v>220.52550740445415</v>
          </cell>
          <cell r="P25">
            <v>220.52550740445415</v>
          </cell>
          <cell r="Q25">
            <v>220.52550740445415</v>
          </cell>
          <cell r="R25">
            <v>220.52550740445415</v>
          </cell>
        </row>
        <row r="26">
          <cell r="B26" t="str">
            <v>Blended: Transf. Team</v>
          </cell>
          <cell r="C26">
            <v>390</v>
          </cell>
          <cell r="D26" t="str">
            <v>€</v>
          </cell>
          <cell r="E26" t="str">
            <v>NONE</v>
          </cell>
          <cell r="F26" t="str">
            <v>€-US$</v>
          </cell>
          <cell r="H26">
            <v>509.89091400000007</v>
          </cell>
          <cell r="I26">
            <v>509.89091400000007</v>
          </cell>
          <cell r="J26">
            <v>509.89091400000007</v>
          </cell>
          <cell r="K26">
            <v>509.89091400000007</v>
          </cell>
          <cell r="L26">
            <v>509.89091400000007</v>
          </cell>
          <cell r="M26">
            <v>509.89091400000007</v>
          </cell>
          <cell r="N26">
            <v>509.89091400000007</v>
          </cell>
          <cell r="O26">
            <v>509.89091400000007</v>
          </cell>
          <cell r="P26">
            <v>509.89091400000007</v>
          </cell>
          <cell r="Q26">
            <v>509.89091400000007</v>
          </cell>
          <cell r="R26">
            <v>509.89091400000007</v>
          </cell>
        </row>
        <row r="27">
          <cell r="B27" t="str">
            <v>not used</v>
          </cell>
          <cell r="C27">
            <v>0</v>
          </cell>
          <cell r="D27" t="str">
            <v>€</v>
          </cell>
          <cell r="E27" t="str">
            <v>NONE</v>
          </cell>
          <cell r="F27" t="str">
            <v>€-US$</v>
          </cell>
          <cell r="H27">
            <v>0</v>
          </cell>
          <cell r="I27">
            <v>0</v>
          </cell>
          <cell r="J27">
            <v>0</v>
          </cell>
          <cell r="K27">
            <v>0</v>
          </cell>
          <cell r="L27">
            <v>0</v>
          </cell>
          <cell r="M27">
            <v>0</v>
          </cell>
          <cell r="N27">
            <v>0</v>
          </cell>
          <cell r="O27">
            <v>0</v>
          </cell>
          <cell r="P27">
            <v>0</v>
          </cell>
          <cell r="Q27">
            <v>0</v>
          </cell>
          <cell r="R27">
            <v>0</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6">
          <cell r="A6" t="str">
            <v>None</v>
          </cell>
          <cell r="H6">
            <v>0</v>
          </cell>
          <cell r="I6">
            <v>0</v>
          </cell>
          <cell r="J6">
            <v>0</v>
          </cell>
          <cell r="K6">
            <v>0</v>
          </cell>
          <cell r="L6">
            <v>0</v>
          </cell>
          <cell r="M6">
            <v>0</v>
          </cell>
          <cell r="N6">
            <v>0</v>
          </cell>
          <cell r="O6">
            <v>0</v>
          </cell>
          <cell r="P6">
            <v>0</v>
          </cell>
          <cell r="Q6">
            <v>0</v>
          </cell>
          <cell r="R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cell r="AI6">
            <v>0</v>
          </cell>
          <cell r="AJ6">
            <v>0</v>
          </cell>
          <cell r="AK6">
            <v>0</v>
          </cell>
          <cell r="AL6">
            <v>0</v>
          </cell>
          <cell r="AM6">
            <v>0</v>
          </cell>
          <cell r="AN6">
            <v>0</v>
          </cell>
          <cell r="AO6">
            <v>0</v>
          </cell>
          <cell r="AP6">
            <v>0</v>
          </cell>
          <cell r="AQ6">
            <v>0</v>
          </cell>
        </row>
        <row r="7">
          <cell r="A7" t="str">
            <v>Run period</v>
          </cell>
          <cell r="H7">
            <v>0</v>
          </cell>
          <cell r="I7">
            <v>1</v>
          </cell>
          <cell r="J7">
            <v>1</v>
          </cell>
          <cell r="K7">
            <v>1</v>
          </cell>
          <cell r="L7">
            <v>1</v>
          </cell>
          <cell r="M7">
            <v>1</v>
          </cell>
          <cell r="N7">
            <v>1</v>
          </cell>
          <cell r="O7">
            <v>1</v>
          </cell>
          <cell r="P7">
            <v>1</v>
          </cell>
          <cell r="Q7">
            <v>1</v>
          </cell>
          <cell r="R7">
            <v>1</v>
          </cell>
          <cell r="AC7">
            <v>0</v>
          </cell>
          <cell r="AD7">
            <v>0</v>
          </cell>
          <cell r="AE7">
            <v>0</v>
          </cell>
          <cell r="AF7">
            <v>8.3333333333333329E-2</v>
          </cell>
          <cell r="AG7">
            <v>8.3333333333333329E-2</v>
          </cell>
          <cell r="AH7">
            <v>8.3333333333333329E-2</v>
          </cell>
          <cell r="AI7">
            <v>8.3333333333333329E-2</v>
          </cell>
          <cell r="AJ7">
            <v>8.3333333333333329E-2</v>
          </cell>
          <cell r="AK7">
            <v>8.3333333333333329E-2</v>
          </cell>
          <cell r="AL7">
            <v>8.3333333333333329E-2</v>
          </cell>
          <cell r="AM7">
            <v>8.3333333333333329E-2</v>
          </cell>
          <cell r="AN7">
            <v>8.3333333333333329E-2</v>
          </cell>
          <cell r="AO7">
            <v>8.3333333333333329E-2</v>
          </cell>
          <cell r="AP7">
            <v>8.3333333333333329E-2</v>
          </cell>
          <cell r="AQ7">
            <v>8.3333333333333329E-2</v>
          </cell>
        </row>
        <row r="8">
          <cell r="A8" t="str">
            <v>Contract period</v>
          </cell>
          <cell r="H8">
            <v>0.25</v>
          </cell>
          <cell r="I8">
            <v>1</v>
          </cell>
          <cell r="J8">
            <v>1</v>
          </cell>
          <cell r="K8">
            <v>1</v>
          </cell>
          <cell r="L8">
            <v>1</v>
          </cell>
          <cell r="M8">
            <v>1</v>
          </cell>
          <cell r="N8">
            <v>1</v>
          </cell>
          <cell r="O8">
            <v>1</v>
          </cell>
          <cell r="P8">
            <v>1</v>
          </cell>
          <cell r="Q8">
            <v>1</v>
          </cell>
          <cell r="R8">
            <v>1</v>
          </cell>
          <cell r="AC8">
            <v>8.3333333333333329E-2</v>
          </cell>
          <cell r="AD8">
            <v>8.3333333333333329E-2</v>
          </cell>
          <cell r="AE8">
            <v>8.3333333333333329E-2</v>
          </cell>
          <cell r="AF8">
            <v>8.3333333333333329E-2</v>
          </cell>
          <cell r="AG8">
            <v>8.3333333333333329E-2</v>
          </cell>
          <cell r="AH8">
            <v>8.3333333333333329E-2</v>
          </cell>
          <cell r="AI8">
            <v>8.3333333333333329E-2</v>
          </cell>
          <cell r="AJ8">
            <v>8.3333333333333329E-2</v>
          </cell>
          <cell r="AK8">
            <v>8.3333333333333329E-2</v>
          </cell>
          <cell r="AL8">
            <v>8.3333333333333329E-2</v>
          </cell>
          <cell r="AM8">
            <v>8.3333333333333329E-2</v>
          </cell>
          <cell r="AN8">
            <v>8.3333333333333329E-2</v>
          </cell>
          <cell r="AO8">
            <v>8.3333333333333329E-2</v>
          </cell>
          <cell r="AP8">
            <v>8.3333333333333329E-2</v>
          </cell>
          <cell r="AQ8">
            <v>8.3333333333333329E-2</v>
          </cell>
        </row>
        <row r="9">
          <cell r="A9" t="str">
            <v>Annual</v>
          </cell>
          <cell r="H9">
            <v>0.25</v>
          </cell>
          <cell r="I9">
            <v>1</v>
          </cell>
          <cell r="J9">
            <v>1</v>
          </cell>
          <cell r="K9">
            <v>1</v>
          </cell>
          <cell r="L9">
            <v>1</v>
          </cell>
          <cell r="M9">
            <v>1</v>
          </cell>
          <cell r="N9">
            <v>0</v>
          </cell>
          <cell r="O9">
            <v>0</v>
          </cell>
          <cell r="P9">
            <v>0</v>
          </cell>
          <cell r="Q9">
            <v>0</v>
          </cell>
          <cell r="R9">
            <v>0</v>
          </cell>
          <cell r="AC9">
            <v>8.3333333333333329E-2</v>
          </cell>
          <cell r="AD9">
            <v>8.3333333333333329E-2</v>
          </cell>
          <cell r="AE9">
            <v>8.3333333333333329E-2</v>
          </cell>
          <cell r="AF9">
            <v>8.3333333333333329E-2</v>
          </cell>
          <cell r="AG9">
            <v>8.3333333333333329E-2</v>
          </cell>
          <cell r="AH9">
            <v>8.3333333333333329E-2</v>
          </cell>
          <cell r="AI9">
            <v>8.3333333333333329E-2</v>
          </cell>
          <cell r="AJ9">
            <v>8.3333333333333329E-2</v>
          </cell>
          <cell r="AK9">
            <v>8.3333333333333329E-2</v>
          </cell>
          <cell r="AL9">
            <v>8.3333333333333329E-2</v>
          </cell>
          <cell r="AM9">
            <v>8.3333333333333329E-2</v>
          </cell>
          <cell r="AN9">
            <v>8.3333333333333329E-2</v>
          </cell>
          <cell r="AO9">
            <v>8.3333333333333329E-2</v>
          </cell>
          <cell r="AP9">
            <v>8.3333333333333329E-2</v>
          </cell>
          <cell r="AQ9">
            <v>8.3333333333333329E-2</v>
          </cell>
        </row>
        <row r="10">
          <cell r="A10" t="str">
            <v>Monthly</v>
          </cell>
          <cell r="H10">
            <v>0</v>
          </cell>
          <cell r="I10">
            <v>0</v>
          </cell>
          <cell r="J10">
            <v>12</v>
          </cell>
          <cell r="K10">
            <v>12</v>
          </cell>
          <cell r="L10">
            <v>12</v>
          </cell>
          <cell r="M10">
            <v>12</v>
          </cell>
          <cell r="N10">
            <v>12</v>
          </cell>
          <cell r="O10">
            <v>12</v>
          </cell>
          <cell r="P10">
            <v>12</v>
          </cell>
          <cell r="Q10">
            <v>12</v>
          </cell>
          <cell r="R10">
            <v>12</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row>
        <row r="11">
          <cell r="A11" t="str">
            <v>Quarterly</v>
          </cell>
          <cell r="H11">
            <v>1</v>
          </cell>
          <cell r="I11">
            <v>4</v>
          </cell>
          <cell r="J11">
            <v>4</v>
          </cell>
          <cell r="K11">
            <v>4</v>
          </cell>
          <cell r="L11">
            <v>4</v>
          </cell>
          <cell r="M11">
            <v>4</v>
          </cell>
          <cell r="AC11">
            <v>1</v>
          </cell>
          <cell r="AD11">
            <v>0</v>
          </cell>
          <cell r="AE11">
            <v>0</v>
          </cell>
          <cell r="AF11">
            <v>1</v>
          </cell>
          <cell r="AG11">
            <v>0</v>
          </cell>
          <cell r="AH11">
            <v>0</v>
          </cell>
          <cell r="AI11">
            <v>1</v>
          </cell>
          <cell r="AJ11">
            <v>0</v>
          </cell>
          <cell r="AK11">
            <v>0</v>
          </cell>
          <cell r="AL11">
            <v>1</v>
          </cell>
          <cell r="AM11">
            <v>0</v>
          </cell>
          <cell r="AN11">
            <v>0</v>
          </cell>
          <cell r="AO11">
            <v>1</v>
          </cell>
          <cell r="AP11">
            <v>0</v>
          </cell>
          <cell r="AQ11">
            <v>0</v>
          </cell>
        </row>
        <row r="12">
          <cell r="A12" t="str">
            <v>One-off</v>
          </cell>
          <cell r="H12">
            <v>1</v>
          </cell>
          <cell r="I12">
            <v>0</v>
          </cell>
          <cell r="J12">
            <v>0</v>
          </cell>
          <cell r="K12">
            <v>0</v>
          </cell>
          <cell r="L12">
            <v>0</v>
          </cell>
          <cell r="M12">
            <v>0</v>
          </cell>
          <cell r="N12">
            <v>0</v>
          </cell>
          <cell r="O12">
            <v>0</v>
          </cell>
          <cell r="P12">
            <v>0</v>
          </cell>
          <cell r="Q12">
            <v>0</v>
          </cell>
          <cell r="R12">
            <v>0</v>
          </cell>
          <cell r="T12">
            <v>1</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row>
        <row r="13">
          <cell r="A13" t="str">
            <v>per Run FTE per mth</v>
          </cell>
          <cell r="H13">
            <v>0</v>
          </cell>
          <cell r="I13">
            <v>125.38202599702383</v>
          </cell>
          <cell r="J13">
            <v>506.94410813988094</v>
          </cell>
          <cell r="K13">
            <v>609.93732999999986</v>
          </cell>
          <cell r="L13">
            <v>565.01327874999981</v>
          </cell>
          <cell r="M13">
            <v>538.31796849999978</v>
          </cell>
          <cell r="N13">
            <v>0</v>
          </cell>
          <cell r="O13">
            <v>0</v>
          </cell>
          <cell r="P13">
            <v>0</v>
          </cell>
          <cell r="Q13">
            <v>0</v>
          </cell>
          <cell r="R13">
            <v>0</v>
          </cell>
          <cell r="AC13">
            <v>0</v>
          </cell>
          <cell r="AD13">
            <v>0</v>
          </cell>
          <cell r="AE13">
            <v>0</v>
          </cell>
          <cell r="AF13">
            <v>18.787608333333338</v>
          </cell>
          <cell r="AG13">
            <v>18.787608333333338</v>
          </cell>
          <cell r="AH13">
            <v>18.787608333333338</v>
          </cell>
          <cell r="AI13">
            <v>67.382700000000014</v>
          </cell>
          <cell r="AJ13">
            <v>67.3827</v>
          </cell>
          <cell r="AK13">
            <v>67.3827</v>
          </cell>
          <cell r="AL13">
            <v>144.82687958333335</v>
          </cell>
          <cell r="AM13">
            <v>144.82687958333335</v>
          </cell>
          <cell r="AN13">
            <v>144.82687958333335</v>
          </cell>
          <cell r="AO13">
            <v>270.59381190476188</v>
          </cell>
          <cell r="AP13">
            <v>270.59381190476188</v>
          </cell>
          <cell r="AQ13">
            <v>270.40512440476192</v>
          </cell>
        </row>
        <row r="14">
          <cell r="A14" t="str">
            <v>per T - Man days</v>
          </cell>
          <cell r="H14">
            <v>0</v>
          </cell>
          <cell r="I14">
            <v>0</v>
          </cell>
          <cell r="J14">
            <v>0</v>
          </cell>
          <cell r="K14">
            <v>0</v>
          </cell>
          <cell r="L14">
            <v>0</v>
          </cell>
          <cell r="M14">
            <v>0</v>
          </cell>
          <cell r="N14">
            <v>0</v>
          </cell>
          <cell r="O14">
            <v>0</v>
          </cell>
          <cell r="P14">
            <v>0</v>
          </cell>
          <cell r="Q14">
            <v>0</v>
          </cell>
          <cell r="R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row>
        <row r="15">
          <cell r="A15" t="str">
            <v>per P - Man days</v>
          </cell>
          <cell r="H15">
            <v>0</v>
          </cell>
          <cell r="I15">
            <v>0</v>
          </cell>
          <cell r="J15">
            <v>0</v>
          </cell>
          <cell r="K15">
            <v>0</v>
          </cell>
          <cell r="L15">
            <v>0</v>
          </cell>
          <cell r="M15">
            <v>0</v>
          </cell>
          <cell r="N15">
            <v>0</v>
          </cell>
          <cell r="O15">
            <v>0</v>
          </cell>
          <cell r="P15">
            <v>0</v>
          </cell>
          <cell r="Q15">
            <v>0</v>
          </cell>
          <cell r="R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row>
        <row r="16">
          <cell r="A16" t="str">
            <v>FTE recruited</v>
          </cell>
          <cell r="H16">
            <v>19.331333333333333</v>
          </cell>
          <cell r="I16">
            <v>414.34396666666669</v>
          </cell>
          <cell r="J16">
            <v>343.19649999999996</v>
          </cell>
          <cell r="K16">
            <v>0</v>
          </cell>
          <cell r="L16">
            <v>0</v>
          </cell>
          <cell r="M16">
            <v>0</v>
          </cell>
          <cell r="N16">
            <v>0</v>
          </cell>
          <cell r="O16">
            <v>0</v>
          </cell>
          <cell r="P16">
            <v>0</v>
          </cell>
          <cell r="Q16">
            <v>0</v>
          </cell>
          <cell r="R16">
            <v>0</v>
          </cell>
          <cell r="AC16">
            <v>3.8662666666666672</v>
          </cell>
          <cell r="AD16">
            <v>7.7325333333333344</v>
          </cell>
          <cell r="AE16">
            <v>7.7325333333333344</v>
          </cell>
          <cell r="AF16">
            <v>10.467333333333336</v>
          </cell>
          <cell r="AG16">
            <v>20.934666666666672</v>
          </cell>
          <cell r="AH16">
            <v>20.934666666666672</v>
          </cell>
          <cell r="AI16">
            <v>16.804043809523808</v>
          </cell>
          <cell r="AJ16">
            <v>33.608087619047616</v>
          </cell>
          <cell r="AK16">
            <v>33.608087619047616</v>
          </cell>
          <cell r="AL16">
            <v>27.195632380952379</v>
          </cell>
          <cell r="AM16">
            <v>54.391264761904758</v>
          </cell>
          <cell r="AN16">
            <v>54.391264761904758</v>
          </cell>
          <cell r="AO16">
            <v>14.200891904761907</v>
          </cell>
          <cell r="AP16">
            <v>14.200891904761907</v>
          </cell>
          <cell r="AQ16">
            <v>113.60713523809525</v>
          </cell>
        </row>
        <row r="17">
          <cell r="A17" t="str">
            <v>FTE Language recruitment</v>
          </cell>
          <cell r="H17">
            <v>1.2937314457314457</v>
          </cell>
          <cell r="I17">
            <v>27.729583354783358</v>
          </cell>
          <cell r="J17">
            <v>22.968105534105536</v>
          </cell>
          <cell r="K17">
            <v>0</v>
          </cell>
          <cell r="L17">
            <v>0</v>
          </cell>
          <cell r="M17">
            <v>0</v>
          </cell>
          <cell r="N17">
            <v>0</v>
          </cell>
          <cell r="O17">
            <v>0</v>
          </cell>
          <cell r="P17">
            <v>0</v>
          </cell>
          <cell r="Q17">
            <v>0</v>
          </cell>
          <cell r="R17">
            <v>0</v>
          </cell>
          <cell r="S17">
            <v>6.6924066924066924E-2</v>
          </cell>
          <cell r="AC17">
            <v>0.25874628914628917</v>
          </cell>
          <cell r="AD17">
            <v>0.51749257829257833</v>
          </cell>
          <cell r="AE17">
            <v>0.51749257829257833</v>
          </cell>
          <cell r="AF17">
            <v>0.7005165165165167</v>
          </cell>
          <cell r="AG17">
            <v>1.4010330330330334</v>
          </cell>
          <cell r="AH17">
            <v>1.4010330330330334</v>
          </cell>
          <cell r="AI17">
            <v>1.1245949525035239</v>
          </cell>
          <cell r="AJ17">
            <v>2.2491899050070479</v>
          </cell>
          <cell r="AK17">
            <v>2.2491899050070479</v>
          </cell>
          <cell r="AL17">
            <v>1.8200423215051784</v>
          </cell>
          <cell r="AM17">
            <v>3.6400846430103568</v>
          </cell>
          <cell r="AN17">
            <v>3.6400846430103568</v>
          </cell>
          <cell r="AO17">
            <v>0.95038144021572601</v>
          </cell>
          <cell r="AP17">
            <v>0.95038144021572601</v>
          </cell>
          <cell r="AQ17">
            <v>7.6030515217258081</v>
          </cell>
        </row>
        <row r="18">
          <cell r="A18" t="str">
            <v>Space to be recovered</v>
          </cell>
          <cell r="H18">
            <v>0.75</v>
          </cell>
          <cell r="I18">
            <v>0.7910299566716269</v>
          </cell>
          <cell r="J18">
            <v>0.15509315310019847</v>
          </cell>
          <cell r="K18">
            <v>0</v>
          </cell>
          <cell r="L18">
            <v>0</v>
          </cell>
          <cell r="M18">
            <v>0</v>
          </cell>
          <cell r="N18">
            <v>0</v>
          </cell>
          <cell r="O18">
            <v>0</v>
          </cell>
          <cell r="P18">
            <v>0</v>
          </cell>
          <cell r="Q18">
            <v>0</v>
          </cell>
          <cell r="R18">
            <v>0</v>
          </cell>
          <cell r="S18">
            <v>600</v>
          </cell>
          <cell r="AC18">
            <v>1</v>
          </cell>
          <cell r="AD18">
            <v>1</v>
          </cell>
          <cell r="AE18">
            <v>1</v>
          </cell>
          <cell r="AF18">
            <v>0.96868731944444453</v>
          </cell>
          <cell r="AG18">
            <v>0.96868731944444453</v>
          </cell>
          <cell r="AH18">
            <v>0.96868731944444453</v>
          </cell>
          <cell r="AI18">
            <v>0.88769549999999997</v>
          </cell>
          <cell r="AJ18">
            <v>0.88769549999999997</v>
          </cell>
          <cell r="AK18">
            <v>0.88769549999999997</v>
          </cell>
          <cell r="AL18">
            <v>0.75862186736111104</v>
          </cell>
          <cell r="AM18">
            <v>0.75862186736111104</v>
          </cell>
          <cell r="AN18">
            <v>0.75862186736111104</v>
          </cell>
          <cell r="AO18">
            <v>0.54901031349206353</v>
          </cell>
          <cell r="AP18">
            <v>0.54901031349206353</v>
          </cell>
          <cell r="AQ18">
            <v>0.54932479265873013</v>
          </cell>
        </row>
        <row r="19">
          <cell r="A19" t="str">
            <v>Connectivity</v>
          </cell>
          <cell r="H19">
            <v>10736.8421052632</v>
          </cell>
          <cell r="I19">
            <v>106574.72209747024</v>
          </cell>
          <cell r="J19">
            <v>318204.91710934078</v>
          </cell>
          <cell r="K19">
            <v>320275.97250965243</v>
          </cell>
          <cell r="L19">
            <v>356023.81116602302</v>
          </cell>
          <cell r="M19">
            <v>407043.20830517355</v>
          </cell>
          <cell r="N19">
            <v>0</v>
          </cell>
          <cell r="O19">
            <v>0</v>
          </cell>
          <cell r="P19">
            <v>0</v>
          </cell>
          <cell r="Q19">
            <v>0</v>
          </cell>
          <cell r="R19">
            <v>0</v>
          </cell>
          <cell r="AC19">
            <v>3578.9473684210666</v>
          </cell>
          <cell r="AD19">
            <v>3578.9473684210666</v>
          </cell>
          <cell r="AE19">
            <v>3578.9473684210666</v>
          </cell>
          <cell r="AF19">
            <v>1330.7889236111114</v>
          </cell>
          <cell r="AG19">
            <v>1330.7889236111114</v>
          </cell>
          <cell r="AH19">
            <v>1330.7889236111114</v>
          </cell>
          <cell r="AI19">
            <v>4772.9412500000008</v>
          </cell>
          <cell r="AJ19">
            <v>4772.9412499999999</v>
          </cell>
          <cell r="AK19">
            <v>4772.9412499999999</v>
          </cell>
          <cell r="AL19">
            <v>10258.570637152778</v>
          </cell>
          <cell r="AM19">
            <v>10258.570637152778</v>
          </cell>
          <cell r="AN19">
            <v>10258.570637152778</v>
          </cell>
          <cell r="AO19">
            <v>19167.061676587298</v>
          </cell>
          <cell r="AP19">
            <v>19167.061676587298</v>
          </cell>
          <cell r="AQ19">
            <v>19153.696312003969</v>
          </cell>
        </row>
        <row r="20">
          <cell r="A20" t="str">
            <v>Connectivity per Run FTE</v>
          </cell>
          <cell r="H20">
            <v>14166.666666666666</v>
          </cell>
          <cell r="I20">
            <v>170000</v>
          </cell>
          <cell r="J20">
            <v>340000</v>
          </cell>
          <cell r="K20">
            <v>340000</v>
          </cell>
          <cell r="L20">
            <v>340000</v>
          </cell>
          <cell r="M20">
            <v>340000</v>
          </cell>
          <cell r="N20">
            <v>0</v>
          </cell>
          <cell r="O20">
            <v>0</v>
          </cell>
          <cell r="P20">
            <v>0</v>
          </cell>
          <cell r="Q20">
            <v>0</v>
          </cell>
          <cell r="R20">
            <v>0</v>
          </cell>
          <cell r="AC20">
            <v>0</v>
          </cell>
          <cell r="AD20">
            <v>0</v>
          </cell>
          <cell r="AE20">
            <v>14166.666666666666</v>
          </cell>
          <cell r="AF20">
            <v>14166.666666666666</v>
          </cell>
          <cell r="AG20">
            <v>14166.666666666666</v>
          </cell>
          <cell r="AH20">
            <v>14166.666666666666</v>
          </cell>
          <cell r="AI20">
            <v>14166.666666666666</v>
          </cell>
          <cell r="AJ20">
            <v>14166.666666666666</v>
          </cell>
          <cell r="AK20">
            <v>14166.666666666666</v>
          </cell>
          <cell r="AL20">
            <v>14166.666666666666</v>
          </cell>
          <cell r="AM20">
            <v>14166.666666666666</v>
          </cell>
          <cell r="AN20">
            <v>14166.666666666666</v>
          </cell>
          <cell r="AO20">
            <v>14166.666666666666</v>
          </cell>
          <cell r="AP20">
            <v>14166.666666666666</v>
          </cell>
          <cell r="AQ20">
            <v>14166.666666666666</v>
          </cell>
        </row>
        <row r="21">
          <cell r="A21" t="str">
            <v># PM Flights</v>
          </cell>
          <cell r="H21">
            <v>48</v>
          </cell>
          <cell r="I21">
            <v>228</v>
          </cell>
          <cell r="J21">
            <v>6</v>
          </cell>
          <cell r="K21">
            <v>0</v>
          </cell>
          <cell r="L21">
            <v>0</v>
          </cell>
          <cell r="M21">
            <v>0</v>
          </cell>
          <cell r="N21">
            <v>0</v>
          </cell>
          <cell r="O21">
            <v>0</v>
          </cell>
          <cell r="P21">
            <v>0</v>
          </cell>
          <cell r="Q21">
            <v>0</v>
          </cell>
          <cell r="R21">
            <v>0</v>
          </cell>
          <cell r="AC21">
            <v>16</v>
          </cell>
          <cell r="AD21">
            <v>16</v>
          </cell>
          <cell r="AE21">
            <v>16</v>
          </cell>
          <cell r="AF21">
            <v>16</v>
          </cell>
          <cell r="AG21">
            <v>16</v>
          </cell>
          <cell r="AH21">
            <v>16</v>
          </cell>
          <cell r="AI21">
            <v>20</v>
          </cell>
          <cell r="AJ21">
            <v>20</v>
          </cell>
          <cell r="AK21">
            <v>20</v>
          </cell>
          <cell r="AL21">
            <v>20</v>
          </cell>
          <cell r="AM21">
            <v>20</v>
          </cell>
          <cell r="AN21">
            <v>20</v>
          </cell>
          <cell r="AO21">
            <v>20</v>
          </cell>
          <cell r="AP21">
            <v>20</v>
          </cell>
          <cell r="AQ21">
            <v>20</v>
          </cell>
        </row>
        <row r="22">
          <cell r="A22" t="str">
            <v># PM Onsite days</v>
          </cell>
          <cell r="H22">
            <v>228</v>
          </cell>
          <cell r="I22">
            <v>1092</v>
          </cell>
          <cell r="J22">
            <v>20</v>
          </cell>
          <cell r="K22">
            <v>0</v>
          </cell>
          <cell r="L22">
            <v>0</v>
          </cell>
          <cell r="M22">
            <v>0</v>
          </cell>
          <cell r="N22">
            <v>0</v>
          </cell>
          <cell r="O22">
            <v>0</v>
          </cell>
          <cell r="P22">
            <v>0</v>
          </cell>
          <cell r="Q22">
            <v>0</v>
          </cell>
          <cell r="R22">
            <v>0</v>
          </cell>
          <cell r="AC22">
            <v>76</v>
          </cell>
          <cell r="AD22">
            <v>76</v>
          </cell>
          <cell r="AE22">
            <v>76</v>
          </cell>
          <cell r="AF22">
            <v>76</v>
          </cell>
          <cell r="AG22">
            <v>76</v>
          </cell>
          <cell r="AH22">
            <v>76</v>
          </cell>
          <cell r="AI22">
            <v>96</v>
          </cell>
          <cell r="AJ22">
            <v>96</v>
          </cell>
          <cell r="AK22">
            <v>96</v>
          </cell>
          <cell r="AL22">
            <v>96</v>
          </cell>
          <cell r="AM22">
            <v>96</v>
          </cell>
          <cell r="AN22">
            <v>96</v>
          </cell>
          <cell r="AO22">
            <v>96</v>
          </cell>
          <cell r="AP22">
            <v>96</v>
          </cell>
          <cell r="AQ22">
            <v>96</v>
          </cell>
        </row>
        <row r="23">
          <cell r="A23" t="str">
            <v># Transition Flights</v>
          </cell>
          <cell r="H23">
            <v>23</v>
          </cell>
          <cell r="I23">
            <v>361</v>
          </cell>
          <cell r="J23">
            <v>116</v>
          </cell>
          <cell r="K23">
            <v>0</v>
          </cell>
          <cell r="L23">
            <v>0</v>
          </cell>
          <cell r="M23">
            <v>0</v>
          </cell>
          <cell r="N23">
            <v>0</v>
          </cell>
          <cell r="O23">
            <v>0</v>
          </cell>
          <cell r="P23">
            <v>0</v>
          </cell>
          <cell r="Q23">
            <v>0</v>
          </cell>
          <cell r="R23">
            <v>0</v>
          </cell>
          <cell r="AC23">
            <v>8</v>
          </cell>
          <cell r="AD23">
            <v>15</v>
          </cell>
          <cell r="AE23">
            <v>0</v>
          </cell>
          <cell r="AF23">
            <v>20</v>
          </cell>
          <cell r="AG23">
            <v>39</v>
          </cell>
          <cell r="AH23">
            <v>0</v>
          </cell>
          <cell r="AI23">
            <v>31</v>
          </cell>
          <cell r="AJ23">
            <v>62</v>
          </cell>
          <cell r="AK23">
            <v>0</v>
          </cell>
          <cell r="AL23">
            <v>51</v>
          </cell>
          <cell r="AM23">
            <v>100</v>
          </cell>
          <cell r="AN23">
            <v>0</v>
          </cell>
          <cell r="AO23">
            <v>25</v>
          </cell>
          <cell r="AP23">
            <v>33</v>
          </cell>
          <cell r="AQ23">
            <v>0</v>
          </cell>
        </row>
        <row r="24">
          <cell r="A24" t="str">
            <v># Transition onsites</v>
          </cell>
          <cell r="H24">
            <v>111.9741456666667</v>
          </cell>
          <cell r="I24">
            <v>1788.7936184666669</v>
          </cell>
          <cell r="J24">
            <v>562</v>
          </cell>
          <cell r="K24">
            <v>0</v>
          </cell>
          <cell r="L24">
            <v>0</v>
          </cell>
          <cell r="M24">
            <v>0</v>
          </cell>
          <cell r="N24">
            <v>0</v>
          </cell>
          <cell r="O24">
            <v>0</v>
          </cell>
          <cell r="P24">
            <v>0</v>
          </cell>
          <cell r="Q24">
            <v>0</v>
          </cell>
          <cell r="R24">
            <v>0</v>
          </cell>
          <cell r="AC24">
            <v>37.575216666666677</v>
          </cell>
          <cell r="AD24">
            <v>74.398929000000024</v>
          </cell>
          <cell r="AE24">
            <v>0</v>
          </cell>
          <cell r="AF24">
            <v>97.190183333333366</v>
          </cell>
          <cell r="AG24">
            <v>192.43656300000004</v>
          </cell>
          <cell r="AH24">
            <v>0</v>
          </cell>
          <cell r="AI24">
            <v>154.88835916666665</v>
          </cell>
          <cell r="AJ24">
            <v>306.67895114999999</v>
          </cell>
          <cell r="AK24">
            <v>0</v>
          </cell>
          <cell r="AL24">
            <v>251.53386464285717</v>
          </cell>
          <cell r="AM24">
            <v>498.03705199285724</v>
          </cell>
          <cell r="AN24">
            <v>0</v>
          </cell>
          <cell r="AO24">
            <v>124.15027809523814</v>
          </cell>
          <cell r="AP24">
            <v>163.87836708571433</v>
          </cell>
          <cell r="AQ24">
            <v>0</v>
          </cell>
        </row>
        <row r="25">
          <cell r="A25" t="str">
            <v>AR TECH - maint</v>
          </cell>
          <cell r="B25" t="str">
            <v>Capgemini share</v>
          </cell>
          <cell r="H25">
            <v>0</v>
          </cell>
          <cell r="I25">
            <v>42500</v>
          </cell>
          <cell r="J25">
            <v>42500</v>
          </cell>
          <cell r="K25">
            <v>42500</v>
          </cell>
          <cell r="L25">
            <v>42500</v>
          </cell>
          <cell r="M25">
            <v>42500</v>
          </cell>
          <cell r="N25">
            <v>0</v>
          </cell>
          <cell r="O25">
            <v>0</v>
          </cell>
          <cell r="P25">
            <v>0</v>
          </cell>
          <cell r="Q25">
            <v>0</v>
          </cell>
          <cell r="R25">
            <v>0</v>
          </cell>
          <cell r="S25">
            <v>42500</v>
          </cell>
          <cell r="AC25">
            <v>0</v>
          </cell>
          <cell r="AD25">
            <v>0</v>
          </cell>
          <cell r="AE25">
            <v>0</v>
          </cell>
          <cell r="AF25">
            <v>0</v>
          </cell>
          <cell r="AG25">
            <v>0</v>
          </cell>
          <cell r="AH25">
            <v>0</v>
          </cell>
          <cell r="AI25">
            <v>42500</v>
          </cell>
          <cell r="AJ25">
            <v>0</v>
          </cell>
          <cell r="AK25">
            <v>0</v>
          </cell>
          <cell r="AL25">
            <v>0</v>
          </cell>
          <cell r="AM25">
            <v>0</v>
          </cell>
          <cell r="AN25">
            <v>0</v>
          </cell>
          <cell r="AO25">
            <v>0</v>
          </cell>
          <cell r="AP25">
            <v>0</v>
          </cell>
          <cell r="AQ25">
            <v>0</v>
          </cell>
        </row>
        <row r="26">
          <cell r="A26" t="str">
            <v>MI Tech - maint</v>
          </cell>
          <cell r="H26">
            <v>0</v>
          </cell>
          <cell r="I26">
            <v>0</v>
          </cell>
          <cell r="J26">
            <v>42500</v>
          </cell>
          <cell r="K26">
            <v>42500</v>
          </cell>
          <cell r="L26">
            <v>42500</v>
          </cell>
          <cell r="M26">
            <v>42500</v>
          </cell>
          <cell r="N26">
            <v>0</v>
          </cell>
          <cell r="O26">
            <v>0</v>
          </cell>
          <cell r="P26">
            <v>0</v>
          </cell>
          <cell r="Q26">
            <v>0</v>
          </cell>
          <cell r="R26">
            <v>0</v>
          </cell>
          <cell r="S26">
            <v>42500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row>
        <row r="27">
          <cell r="A27" t="str">
            <v>other Techn - maint</v>
          </cell>
          <cell r="H27">
            <v>0</v>
          </cell>
          <cell r="I27">
            <v>8500</v>
          </cell>
          <cell r="J27">
            <v>17000</v>
          </cell>
          <cell r="K27">
            <v>17000</v>
          </cell>
          <cell r="L27">
            <v>17000</v>
          </cell>
          <cell r="M27">
            <v>17000</v>
          </cell>
          <cell r="N27">
            <v>0</v>
          </cell>
          <cell r="O27">
            <v>0</v>
          </cell>
          <cell r="P27">
            <v>0</v>
          </cell>
          <cell r="Q27">
            <v>0</v>
          </cell>
          <cell r="R27">
            <v>0</v>
          </cell>
          <cell r="S27">
            <v>17000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8500</v>
          </cell>
        </row>
        <row r="28">
          <cell r="A28" t="str">
            <v>AR TECH - one off</v>
          </cell>
          <cell r="H28">
            <v>0</v>
          </cell>
          <cell r="I28">
            <v>1</v>
          </cell>
          <cell r="J28">
            <v>0</v>
          </cell>
          <cell r="K28">
            <v>0</v>
          </cell>
          <cell r="L28">
            <v>0</v>
          </cell>
          <cell r="M28">
            <v>0</v>
          </cell>
          <cell r="N28">
            <v>0</v>
          </cell>
          <cell r="O28">
            <v>0</v>
          </cell>
          <cell r="P28">
            <v>0</v>
          </cell>
          <cell r="Q28">
            <v>0</v>
          </cell>
          <cell r="R28">
            <v>0</v>
          </cell>
          <cell r="AC28">
            <v>0</v>
          </cell>
          <cell r="AD28">
            <v>0</v>
          </cell>
          <cell r="AE28">
            <v>0</v>
          </cell>
          <cell r="AF28">
            <v>0</v>
          </cell>
          <cell r="AG28">
            <v>0</v>
          </cell>
          <cell r="AH28">
            <v>0</v>
          </cell>
          <cell r="AI28">
            <v>1</v>
          </cell>
          <cell r="AJ28">
            <v>0</v>
          </cell>
          <cell r="AK28">
            <v>0</v>
          </cell>
          <cell r="AL28">
            <v>0</v>
          </cell>
          <cell r="AM28">
            <v>0</v>
          </cell>
          <cell r="AN28">
            <v>0</v>
          </cell>
          <cell r="AO28">
            <v>0</v>
          </cell>
          <cell r="AP28">
            <v>0</v>
          </cell>
          <cell r="AQ28">
            <v>0</v>
          </cell>
        </row>
        <row r="29">
          <cell r="A29" t="str">
            <v>MI Tech - one off</v>
          </cell>
          <cell r="H29">
            <v>0</v>
          </cell>
          <cell r="I29">
            <v>0</v>
          </cell>
          <cell r="J29">
            <v>1</v>
          </cell>
          <cell r="K29">
            <v>0</v>
          </cell>
          <cell r="L29">
            <v>0</v>
          </cell>
          <cell r="M29">
            <v>0</v>
          </cell>
          <cell r="N29">
            <v>0</v>
          </cell>
          <cell r="O29">
            <v>0</v>
          </cell>
          <cell r="P29">
            <v>0</v>
          </cell>
          <cell r="Q29">
            <v>0</v>
          </cell>
          <cell r="R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row>
        <row r="30">
          <cell r="A30" t="str">
            <v>other Techn - one off</v>
          </cell>
          <cell r="H30">
            <v>0</v>
          </cell>
          <cell r="I30">
            <v>0.5</v>
          </cell>
          <cell r="J30">
            <v>0.5</v>
          </cell>
          <cell r="K30">
            <v>0</v>
          </cell>
          <cell r="L30">
            <v>0</v>
          </cell>
          <cell r="M30">
            <v>0</v>
          </cell>
          <cell r="N30">
            <v>0</v>
          </cell>
          <cell r="O30">
            <v>0</v>
          </cell>
          <cell r="P30">
            <v>0</v>
          </cell>
          <cell r="Q30">
            <v>0</v>
          </cell>
          <cell r="R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0.5</v>
          </cell>
        </row>
        <row r="31">
          <cell r="A31" t="str">
            <v>IT Ongoing Maint</v>
          </cell>
          <cell r="H31">
            <v>0</v>
          </cell>
          <cell r="I31">
            <v>51000</v>
          </cell>
          <cell r="J31">
            <v>102000</v>
          </cell>
          <cell r="K31">
            <v>102000</v>
          </cell>
          <cell r="L31">
            <v>102000</v>
          </cell>
          <cell r="M31">
            <v>102000</v>
          </cell>
          <cell r="N31">
            <v>0</v>
          </cell>
          <cell r="O31">
            <v>0</v>
          </cell>
          <cell r="P31">
            <v>0</v>
          </cell>
          <cell r="Q31">
            <v>0</v>
          </cell>
          <cell r="R31">
            <v>0</v>
          </cell>
          <cell r="S31">
            <v>102000</v>
          </cell>
          <cell r="AC31">
            <v>0</v>
          </cell>
          <cell r="AD31">
            <v>0</v>
          </cell>
          <cell r="AE31">
            <v>0</v>
          </cell>
          <cell r="AF31">
            <v>0</v>
          </cell>
          <cell r="AG31">
            <v>0</v>
          </cell>
          <cell r="AH31">
            <v>0</v>
          </cell>
          <cell r="AI31">
            <v>42500</v>
          </cell>
          <cell r="AJ31">
            <v>0</v>
          </cell>
          <cell r="AK31">
            <v>0</v>
          </cell>
          <cell r="AL31">
            <v>0</v>
          </cell>
          <cell r="AM31">
            <v>0</v>
          </cell>
          <cell r="AN31">
            <v>0</v>
          </cell>
          <cell r="AO31">
            <v>0</v>
          </cell>
          <cell r="AP31">
            <v>0</v>
          </cell>
          <cell r="AQ31">
            <v>8500</v>
          </cell>
        </row>
        <row r="32">
          <cell r="A32" t="str">
            <v>Vol measure 17</v>
          </cell>
          <cell r="H32">
            <v>0</v>
          </cell>
          <cell r="I32">
            <v>0</v>
          </cell>
          <cell r="J32">
            <v>0</v>
          </cell>
          <cell r="K32">
            <v>0</v>
          </cell>
          <cell r="L32">
            <v>0</v>
          </cell>
          <cell r="M32">
            <v>0</v>
          </cell>
          <cell r="N32">
            <v>0</v>
          </cell>
          <cell r="O32">
            <v>0</v>
          </cell>
          <cell r="P32">
            <v>0</v>
          </cell>
          <cell r="Q32">
            <v>0</v>
          </cell>
          <cell r="R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row>
        <row r="33">
          <cell r="A33" t="str">
            <v>Vol measure 18</v>
          </cell>
          <cell r="H33">
            <v>0</v>
          </cell>
          <cell r="I33">
            <v>0</v>
          </cell>
          <cell r="J33">
            <v>0</v>
          </cell>
          <cell r="K33">
            <v>0</v>
          </cell>
          <cell r="L33">
            <v>0</v>
          </cell>
          <cell r="M33">
            <v>0</v>
          </cell>
          <cell r="N33">
            <v>0</v>
          </cell>
          <cell r="O33">
            <v>0</v>
          </cell>
          <cell r="P33">
            <v>0</v>
          </cell>
          <cell r="Q33">
            <v>0</v>
          </cell>
          <cell r="R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row>
        <row r="34">
          <cell r="A34" t="str">
            <v>Vol measure 19</v>
          </cell>
          <cell r="H34">
            <v>0</v>
          </cell>
          <cell r="I34">
            <v>0</v>
          </cell>
          <cell r="J34">
            <v>0</v>
          </cell>
          <cell r="K34">
            <v>0</v>
          </cell>
          <cell r="L34">
            <v>0</v>
          </cell>
          <cell r="M34">
            <v>0</v>
          </cell>
          <cell r="N34">
            <v>0</v>
          </cell>
          <cell r="O34">
            <v>0</v>
          </cell>
          <cell r="P34">
            <v>0</v>
          </cell>
          <cell r="Q34">
            <v>0</v>
          </cell>
          <cell r="R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row>
        <row r="35">
          <cell r="A35" t="str">
            <v>Vol measure 20</v>
          </cell>
          <cell r="H35">
            <v>0</v>
          </cell>
          <cell r="I35">
            <v>0</v>
          </cell>
          <cell r="J35">
            <v>0</v>
          </cell>
          <cell r="K35">
            <v>0</v>
          </cell>
          <cell r="L35">
            <v>0</v>
          </cell>
          <cell r="M35">
            <v>0</v>
          </cell>
          <cell r="N35">
            <v>0</v>
          </cell>
          <cell r="O35">
            <v>0</v>
          </cell>
          <cell r="P35">
            <v>0</v>
          </cell>
          <cell r="Q35">
            <v>0</v>
          </cell>
          <cell r="R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row>
      </sheetData>
      <sheetData sheetId="21">
        <row r="11">
          <cell r="C11" t="str">
            <v>Z-US$</v>
          </cell>
          <cell r="H11">
            <v>3.1032549109784782</v>
          </cell>
          <cell r="I11">
            <v>3.1032549109784782</v>
          </cell>
          <cell r="J11">
            <v>3.1032549109784782</v>
          </cell>
          <cell r="K11">
            <v>3.1032549109784782</v>
          </cell>
          <cell r="L11">
            <v>3.1032549109784782</v>
          </cell>
          <cell r="M11">
            <v>3.1032549109784782</v>
          </cell>
          <cell r="N11">
            <v>3.1032549109784782</v>
          </cell>
          <cell r="O11">
            <v>3.1032549109784782</v>
          </cell>
          <cell r="P11">
            <v>3.1032549109784782</v>
          </cell>
          <cell r="Q11">
            <v>3.1032549109784782</v>
          </cell>
          <cell r="R11">
            <v>3.1032549109784782</v>
          </cell>
        </row>
        <row r="12">
          <cell r="C12" t="str">
            <v>CNY-US$</v>
          </cell>
          <cell r="H12">
            <v>8.2765972591220507</v>
          </cell>
          <cell r="I12">
            <v>8.2765972591220507</v>
          </cell>
          <cell r="J12">
            <v>8.2765972591220507</v>
          </cell>
          <cell r="K12">
            <v>8.2765972591220507</v>
          </cell>
          <cell r="L12">
            <v>8.2765972591220507</v>
          </cell>
          <cell r="M12">
            <v>8.2765972591220507</v>
          </cell>
          <cell r="N12">
            <v>8.2765972591220507</v>
          </cell>
          <cell r="O12">
            <v>8.2765972591220507</v>
          </cell>
          <cell r="P12">
            <v>8.2765972591220507</v>
          </cell>
          <cell r="Q12">
            <v>8.2765972591220507</v>
          </cell>
          <cell r="R12">
            <v>8.2765972591220507</v>
          </cell>
        </row>
        <row r="13">
          <cell r="C13" t="str">
            <v>US$-US$</v>
          </cell>
          <cell r="H13">
            <v>1</v>
          </cell>
          <cell r="I13">
            <v>1</v>
          </cell>
          <cell r="J13">
            <v>1</v>
          </cell>
          <cell r="K13">
            <v>1</v>
          </cell>
          <cell r="L13">
            <v>1</v>
          </cell>
          <cell r="M13">
            <v>1</v>
          </cell>
          <cell r="N13">
            <v>1</v>
          </cell>
          <cell r="O13">
            <v>1</v>
          </cell>
          <cell r="P13">
            <v>1</v>
          </cell>
          <cell r="Q13">
            <v>1</v>
          </cell>
          <cell r="R13">
            <v>1</v>
          </cell>
        </row>
        <row r="14">
          <cell r="C14" t="str">
            <v>£-US$</v>
          </cell>
          <cell r="H14">
            <v>0.5285525403688609</v>
          </cell>
          <cell r="I14">
            <v>0.5285525403688609</v>
          </cell>
          <cell r="J14">
            <v>0.5285525403688609</v>
          </cell>
          <cell r="K14">
            <v>0.5285525403688609</v>
          </cell>
          <cell r="L14">
            <v>0.5285525403688609</v>
          </cell>
          <cell r="M14">
            <v>0.5285525403688609</v>
          </cell>
          <cell r="N14">
            <v>0.5285525403688609</v>
          </cell>
          <cell r="O14">
            <v>0.5285525403688609</v>
          </cell>
          <cell r="P14">
            <v>0.5285525403688609</v>
          </cell>
          <cell r="Q14">
            <v>0.5285525403688609</v>
          </cell>
          <cell r="R14">
            <v>0.5285525403688609</v>
          </cell>
        </row>
        <row r="15">
          <cell r="C15" t="str">
            <v>TBA1-US$</v>
          </cell>
          <cell r="H15">
            <v>1</v>
          </cell>
          <cell r="I15">
            <v>1</v>
          </cell>
          <cell r="J15">
            <v>1</v>
          </cell>
          <cell r="K15">
            <v>1</v>
          </cell>
          <cell r="L15">
            <v>1</v>
          </cell>
          <cell r="M15">
            <v>1</v>
          </cell>
          <cell r="N15">
            <v>1</v>
          </cell>
          <cell r="O15">
            <v>1</v>
          </cell>
          <cell r="P15">
            <v>1</v>
          </cell>
          <cell r="Q15">
            <v>1</v>
          </cell>
          <cell r="R15">
            <v>1</v>
          </cell>
        </row>
        <row r="16">
          <cell r="C16" t="str">
            <v>TBA2-US$</v>
          </cell>
          <cell r="H16">
            <v>1</v>
          </cell>
          <cell r="I16">
            <v>1</v>
          </cell>
          <cell r="J16">
            <v>1</v>
          </cell>
          <cell r="K16">
            <v>1</v>
          </cell>
          <cell r="L16">
            <v>1</v>
          </cell>
          <cell r="M16">
            <v>1</v>
          </cell>
          <cell r="N16">
            <v>1</v>
          </cell>
          <cell r="O16">
            <v>1</v>
          </cell>
          <cell r="P16">
            <v>1</v>
          </cell>
          <cell r="Q16">
            <v>1</v>
          </cell>
          <cell r="R16">
            <v>1</v>
          </cell>
        </row>
        <row r="17">
          <cell r="C17" t="str">
            <v>€-US$</v>
          </cell>
          <cell r="H17">
            <v>0.76486948343621586</v>
          </cell>
          <cell r="I17">
            <v>0.76486948343621586</v>
          </cell>
          <cell r="J17">
            <v>0.76486948343621586</v>
          </cell>
          <cell r="K17">
            <v>0.76486948343621586</v>
          </cell>
          <cell r="L17">
            <v>0.76486948343621586</v>
          </cell>
          <cell r="M17">
            <v>0.76486948343621586</v>
          </cell>
          <cell r="N17">
            <v>0.76486948343621586</v>
          </cell>
          <cell r="O17">
            <v>0.76486948343621586</v>
          </cell>
          <cell r="P17">
            <v>0.76486948343621586</v>
          </cell>
          <cell r="Q17">
            <v>0.76486948343621586</v>
          </cell>
          <cell r="R17">
            <v>0.76486948343621586</v>
          </cell>
        </row>
        <row r="20">
          <cell r="D20" t="str">
            <v>Annual eq</v>
          </cell>
          <cell r="I20">
            <v>0</v>
          </cell>
          <cell r="J20">
            <v>0</v>
          </cell>
          <cell r="K20">
            <v>0</v>
          </cell>
          <cell r="L20">
            <v>0</v>
          </cell>
          <cell r="M20">
            <v>0</v>
          </cell>
          <cell r="N20">
            <v>0</v>
          </cell>
          <cell r="O20">
            <v>0</v>
          </cell>
          <cell r="P20">
            <v>0</v>
          </cell>
          <cell r="Q20">
            <v>0</v>
          </cell>
          <cell r="R20">
            <v>0</v>
          </cell>
        </row>
        <row r="21">
          <cell r="D21" t="str">
            <v>Start</v>
          </cell>
          <cell r="H21">
            <v>1</v>
          </cell>
          <cell r="I21">
            <v>1</v>
          </cell>
          <cell r="J21">
            <v>1</v>
          </cell>
          <cell r="K21">
            <v>1</v>
          </cell>
          <cell r="L21">
            <v>1</v>
          </cell>
          <cell r="M21">
            <v>1</v>
          </cell>
          <cell r="N21">
            <v>1</v>
          </cell>
          <cell r="O21">
            <v>1</v>
          </cell>
          <cell r="P21">
            <v>1</v>
          </cell>
          <cell r="Q21">
            <v>1</v>
          </cell>
          <cell r="R21">
            <v>1</v>
          </cell>
        </row>
        <row r="22">
          <cell r="D22" t="str">
            <v>End</v>
          </cell>
          <cell r="H22">
            <v>1</v>
          </cell>
          <cell r="I22">
            <v>1</v>
          </cell>
          <cell r="J22">
            <v>1</v>
          </cell>
          <cell r="K22">
            <v>1</v>
          </cell>
          <cell r="L22">
            <v>1</v>
          </cell>
          <cell r="M22">
            <v>1</v>
          </cell>
          <cell r="N22">
            <v>1</v>
          </cell>
          <cell r="O22">
            <v>1</v>
          </cell>
          <cell r="P22">
            <v>1</v>
          </cell>
          <cell r="Q22">
            <v>1</v>
          </cell>
          <cell r="R22">
            <v>1</v>
          </cell>
        </row>
        <row r="23">
          <cell r="C23" t="str">
            <v>KRIND</v>
          </cell>
          <cell r="D23" t="str">
            <v>Period</v>
          </cell>
          <cell r="H23">
            <v>1</v>
          </cell>
          <cell r="I23">
            <v>1</v>
          </cell>
          <cell r="J23">
            <v>1</v>
          </cell>
          <cell r="K23">
            <v>1</v>
          </cell>
          <cell r="L23">
            <v>1</v>
          </cell>
          <cell r="M23">
            <v>1</v>
          </cell>
          <cell r="N23">
            <v>1</v>
          </cell>
          <cell r="O23">
            <v>1</v>
          </cell>
          <cell r="P23">
            <v>1</v>
          </cell>
          <cell r="Q23">
            <v>1</v>
          </cell>
          <cell r="R23">
            <v>1</v>
          </cell>
        </row>
        <row r="25">
          <cell r="D25" t="str">
            <v>Annual eq</v>
          </cell>
          <cell r="I25">
            <v>0</v>
          </cell>
          <cell r="J25">
            <v>0</v>
          </cell>
          <cell r="K25">
            <v>0</v>
          </cell>
          <cell r="L25">
            <v>0</v>
          </cell>
          <cell r="M25">
            <v>0</v>
          </cell>
          <cell r="N25">
            <v>0</v>
          </cell>
          <cell r="O25">
            <v>0</v>
          </cell>
          <cell r="P25">
            <v>0</v>
          </cell>
          <cell r="Q25">
            <v>0</v>
          </cell>
          <cell r="R25">
            <v>0</v>
          </cell>
        </row>
        <row r="26">
          <cell r="D26" t="str">
            <v>Start</v>
          </cell>
          <cell r="H26">
            <v>1</v>
          </cell>
          <cell r="I26">
            <v>1</v>
          </cell>
          <cell r="J26">
            <v>1</v>
          </cell>
          <cell r="K26">
            <v>1</v>
          </cell>
          <cell r="L26">
            <v>1</v>
          </cell>
          <cell r="M26">
            <v>1</v>
          </cell>
          <cell r="N26">
            <v>1</v>
          </cell>
          <cell r="O26">
            <v>1</v>
          </cell>
          <cell r="P26">
            <v>1</v>
          </cell>
          <cell r="Q26">
            <v>1</v>
          </cell>
          <cell r="R26">
            <v>1</v>
          </cell>
        </row>
        <row r="27">
          <cell r="D27" t="str">
            <v>End</v>
          </cell>
          <cell r="H27">
            <v>1</v>
          </cell>
          <cell r="I27">
            <v>1</v>
          </cell>
          <cell r="J27">
            <v>1</v>
          </cell>
          <cell r="K27">
            <v>1</v>
          </cell>
          <cell r="L27">
            <v>1</v>
          </cell>
          <cell r="M27">
            <v>1</v>
          </cell>
          <cell r="N27">
            <v>1</v>
          </cell>
          <cell r="O27">
            <v>1</v>
          </cell>
          <cell r="P27">
            <v>1</v>
          </cell>
          <cell r="Q27">
            <v>1</v>
          </cell>
          <cell r="R27">
            <v>1</v>
          </cell>
        </row>
        <row r="28">
          <cell r="C28" t="str">
            <v>GUIND</v>
          </cell>
          <cell r="D28" t="str">
            <v>Period</v>
          </cell>
          <cell r="H28">
            <v>1</v>
          </cell>
          <cell r="I28">
            <v>1</v>
          </cell>
          <cell r="J28">
            <v>1</v>
          </cell>
          <cell r="K28">
            <v>1</v>
          </cell>
          <cell r="L28">
            <v>1</v>
          </cell>
          <cell r="M28">
            <v>1</v>
          </cell>
          <cell r="N28">
            <v>1</v>
          </cell>
          <cell r="O28">
            <v>1</v>
          </cell>
          <cell r="P28">
            <v>1</v>
          </cell>
          <cell r="Q28">
            <v>1</v>
          </cell>
          <cell r="R28">
            <v>1</v>
          </cell>
        </row>
        <row r="30">
          <cell r="D30" t="str">
            <v>Annual eq</v>
          </cell>
          <cell r="I30">
            <v>0</v>
          </cell>
          <cell r="J30">
            <v>0</v>
          </cell>
          <cell r="K30">
            <v>0</v>
          </cell>
          <cell r="L30">
            <v>0</v>
          </cell>
          <cell r="M30">
            <v>0</v>
          </cell>
          <cell r="N30">
            <v>0</v>
          </cell>
          <cell r="O30">
            <v>0</v>
          </cell>
          <cell r="P30">
            <v>0</v>
          </cell>
          <cell r="Q30">
            <v>0</v>
          </cell>
          <cell r="R30">
            <v>0</v>
          </cell>
        </row>
        <row r="31">
          <cell r="D31" t="str">
            <v>Start</v>
          </cell>
          <cell r="H31">
            <v>1</v>
          </cell>
          <cell r="I31">
            <v>1</v>
          </cell>
          <cell r="J31">
            <v>1</v>
          </cell>
          <cell r="K31">
            <v>1</v>
          </cell>
          <cell r="L31">
            <v>1</v>
          </cell>
          <cell r="M31">
            <v>1</v>
          </cell>
          <cell r="N31">
            <v>1</v>
          </cell>
          <cell r="O31">
            <v>1</v>
          </cell>
          <cell r="P31">
            <v>1</v>
          </cell>
          <cell r="Q31">
            <v>1</v>
          </cell>
          <cell r="R31">
            <v>1</v>
          </cell>
        </row>
        <row r="32">
          <cell r="D32" t="str">
            <v>End</v>
          </cell>
          <cell r="H32">
            <v>1</v>
          </cell>
          <cell r="I32">
            <v>1</v>
          </cell>
          <cell r="J32">
            <v>1</v>
          </cell>
          <cell r="K32">
            <v>1</v>
          </cell>
          <cell r="L32">
            <v>1</v>
          </cell>
          <cell r="M32">
            <v>1</v>
          </cell>
          <cell r="N32">
            <v>1</v>
          </cell>
          <cell r="O32">
            <v>1</v>
          </cell>
          <cell r="P32">
            <v>1</v>
          </cell>
          <cell r="Q32">
            <v>1</v>
          </cell>
          <cell r="R32">
            <v>1</v>
          </cell>
        </row>
        <row r="33">
          <cell r="C33" t="str">
            <v>OTHIND</v>
          </cell>
          <cell r="D33" t="str">
            <v>Period</v>
          </cell>
          <cell r="H33">
            <v>1</v>
          </cell>
          <cell r="I33">
            <v>1</v>
          </cell>
          <cell r="J33">
            <v>1</v>
          </cell>
          <cell r="K33">
            <v>1</v>
          </cell>
          <cell r="L33">
            <v>1</v>
          </cell>
          <cell r="M33">
            <v>1</v>
          </cell>
          <cell r="N33">
            <v>1</v>
          </cell>
          <cell r="O33">
            <v>1</v>
          </cell>
          <cell r="P33">
            <v>1</v>
          </cell>
          <cell r="Q33">
            <v>1</v>
          </cell>
          <cell r="R33">
            <v>1</v>
          </cell>
        </row>
        <row r="35">
          <cell r="D35" t="str">
            <v>Annual eq</v>
          </cell>
          <cell r="I35">
            <v>0</v>
          </cell>
          <cell r="J35">
            <v>0</v>
          </cell>
          <cell r="K35">
            <v>0</v>
          </cell>
          <cell r="L35">
            <v>0</v>
          </cell>
          <cell r="M35">
            <v>0</v>
          </cell>
          <cell r="N35">
            <v>0</v>
          </cell>
          <cell r="O35">
            <v>0</v>
          </cell>
          <cell r="P35">
            <v>0</v>
          </cell>
          <cell r="Q35">
            <v>0</v>
          </cell>
          <cell r="R35">
            <v>0</v>
          </cell>
        </row>
        <row r="36">
          <cell r="D36" t="str">
            <v>Start</v>
          </cell>
          <cell r="H36">
            <v>1</v>
          </cell>
          <cell r="I36">
            <v>1</v>
          </cell>
          <cell r="J36">
            <v>1</v>
          </cell>
          <cell r="K36">
            <v>1</v>
          </cell>
          <cell r="L36">
            <v>1</v>
          </cell>
          <cell r="M36">
            <v>1</v>
          </cell>
          <cell r="N36">
            <v>1</v>
          </cell>
          <cell r="O36">
            <v>1</v>
          </cell>
          <cell r="P36">
            <v>1</v>
          </cell>
          <cell r="Q36">
            <v>1</v>
          </cell>
          <cell r="R36">
            <v>1</v>
          </cell>
        </row>
        <row r="37">
          <cell r="D37" t="str">
            <v>End</v>
          </cell>
          <cell r="H37">
            <v>1</v>
          </cell>
          <cell r="I37">
            <v>1</v>
          </cell>
          <cell r="J37">
            <v>1</v>
          </cell>
          <cell r="K37">
            <v>1</v>
          </cell>
          <cell r="L37">
            <v>1</v>
          </cell>
          <cell r="M37">
            <v>1</v>
          </cell>
          <cell r="N37">
            <v>1</v>
          </cell>
          <cell r="O37">
            <v>1</v>
          </cell>
          <cell r="P37">
            <v>1</v>
          </cell>
          <cell r="Q37">
            <v>1</v>
          </cell>
          <cell r="R37">
            <v>1</v>
          </cell>
        </row>
        <row r="38">
          <cell r="C38" t="str">
            <v>REVIND</v>
          </cell>
          <cell r="D38" t="str">
            <v>Period</v>
          </cell>
          <cell r="H38">
            <v>1</v>
          </cell>
          <cell r="I38">
            <v>1</v>
          </cell>
          <cell r="J38">
            <v>1</v>
          </cell>
          <cell r="K38">
            <v>1</v>
          </cell>
          <cell r="L38">
            <v>1</v>
          </cell>
          <cell r="M38">
            <v>1</v>
          </cell>
          <cell r="N38">
            <v>1</v>
          </cell>
          <cell r="O38">
            <v>1</v>
          </cell>
          <cell r="P38">
            <v>1</v>
          </cell>
          <cell r="Q38">
            <v>1</v>
          </cell>
          <cell r="R38">
            <v>1</v>
          </cell>
        </row>
        <row r="40">
          <cell r="D40" t="str">
            <v>Annual eq</v>
          </cell>
          <cell r="I40">
            <v>0</v>
          </cell>
          <cell r="J40">
            <v>0</v>
          </cell>
          <cell r="K40">
            <v>0</v>
          </cell>
          <cell r="L40">
            <v>0</v>
          </cell>
          <cell r="M40">
            <v>0</v>
          </cell>
          <cell r="N40">
            <v>0</v>
          </cell>
          <cell r="O40">
            <v>0</v>
          </cell>
          <cell r="P40">
            <v>0</v>
          </cell>
          <cell r="Q40">
            <v>0</v>
          </cell>
          <cell r="R40">
            <v>0</v>
          </cell>
        </row>
        <row r="41">
          <cell r="D41" t="str">
            <v>Start</v>
          </cell>
          <cell r="H41">
            <v>1</v>
          </cell>
          <cell r="I41">
            <v>1</v>
          </cell>
          <cell r="J41">
            <v>1</v>
          </cell>
          <cell r="K41">
            <v>1</v>
          </cell>
          <cell r="L41">
            <v>1</v>
          </cell>
          <cell r="M41">
            <v>1</v>
          </cell>
          <cell r="N41">
            <v>1</v>
          </cell>
          <cell r="O41">
            <v>1</v>
          </cell>
          <cell r="P41">
            <v>1</v>
          </cell>
          <cell r="Q41">
            <v>1</v>
          </cell>
          <cell r="R41">
            <v>1</v>
          </cell>
        </row>
        <row r="42">
          <cell r="D42" t="str">
            <v>End</v>
          </cell>
          <cell r="H42">
            <v>1</v>
          </cell>
          <cell r="I42">
            <v>1</v>
          </cell>
          <cell r="J42">
            <v>1</v>
          </cell>
          <cell r="K42">
            <v>1</v>
          </cell>
          <cell r="L42">
            <v>1</v>
          </cell>
          <cell r="M42">
            <v>1</v>
          </cell>
          <cell r="N42">
            <v>1</v>
          </cell>
          <cell r="O42">
            <v>1</v>
          </cell>
          <cell r="P42">
            <v>1</v>
          </cell>
          <cell r="Q42">
            <v>1</v>
          </cell>
          <cell r="R42">
            <v>1</v>
          </cell>
        </row>
        <row r="43">
          <cell r="C43" t="str">
            <v>NONE</v>
          </cell>
          <cell r="D43" t="str">
            <v>Period</v>
          </cell>
          <cell r="H43">
            <v>1</v>
          </cell>
          <cell r="I43">
            <v>1</v>
          </cell>
          <cell r="J43">
            <v>1</v>
          </cell>
          <cell r="K43">
            <v>1</v>
          </cell>
          <cell r="L43">
            <v>1</v>
          </cell>
          <cell r="M43">
            <v>1</v>
          </cell>
          <cell r="N43">
            <v>1</v>
          </cell>
          <cell r="O43">
            <v>1</v>
          </cell>
          <cell r="P43">
            <v>1</v>
          </cell>
          <cell r="Q43">
            <v>1</v>
          </cell>
          <cell r="R43">
            <v>1</v>
          </cell>
        </row>
      </sheetData>
      <sheetData sheetId="22" refreshError="1">
        <row r="67">
          <cell r="G67" t="str">
            <v>PROD1</v>
          </cell>
          <cell r="H67">
            <v>1</v>
          </cell>
          <cell r="I67">
            <v>1</v>
          </cell>
          <cell r="J67">
            <v>1</v>
          </cell>
          <cell r="K67">
            <v>1</v>
          </cell>
          <cell r="L67">
            <v>1</v>
          </cell>
          <cell r="M67">
            <v>1</v>
          </cell>
          <cell r="N67">
            <v>1</v>
          </cell>
          <cell r="O67">
            <v>1</v>
          </cell>
          <cell r="P67">
            <v>1</v>
          </cell>
          <cell r="Q67">
            <v>1</v>
          </cell>
          <cell r="R67">
            <v>1</v>
          </cell>
          <cell r="S67" t="str">
            <v>PROD1</v>
          </cell>
          <cell r="T67">
            <v>1</v>
          </cell>
          <cell r="U67">
            <v>1</v>
          </cell>
          <cell r="V67">
            <v>1</v>
          </cell>
          <cell r="W67">
            <v>1</v>
          </cell>
          <cell r="X67">
            <v>1</v>
          </cell>
          <cell r="Y67">
            <v>1</v>
          </cell>
          <cell r="Z67">
            <v>1</v>
          </cell>
          <cell r="AA67">
            <v>1</v>
          </cell>
          <cell r="AB67">
            <v>1</v>
          </cell>
          <cell r="AC67">
            <v>1</v>
          </cell>
          <cell r="AD67">
            <v>1</v>
          </cell>
          <cell r="AE67">
            <v>1</v>
          </cell>
          <cell r="AF67">
            <v>1</v>
          </cell>
          <cell r="AG67">
            <v>1</v>
          </cell>
          <cell r="AH67">
            <v>1</v>
          </cell>
          <cell r="AI67">
            <v>1</v>
          </cell>
          <cell r="AJ67">
            <v>1</v>
          </cell>
          <cell r="AK67">
            <v>1</v>
          </cell>
          <cell r="AL67">
            <v>1</v>
          </cell>
          <cell r="AM67">
            <v>1</v>
          </cell>
          <cell r="AN67">
            <v>1</v>
          </cell>
          <cell r="AO67">
            <v>1</v>
          </cell>
          <cell r="AP67">
            <v>1</v>
          </cell>
          <cell r="AQ67">
            <v>1</v>
          </cell>
        </row>
        <row r="68">
          <cell r="G68" t="str">
            <v>PROD2</v>
          </cell>
          <cell r="H68">
            <v>1</v>
          </cell>
          <cell r="I68">
            <v>1</v>
          </cell>
          <cell r="J68">
            <v>1</v>
          </cell>
          <cell r="K68">
            <v>1</v>
          </cell>
          <cell r="L68">
            <v>1</v>
          </cell>
          <cell r="M68">
            <v>1</v>
          </cell>
          <cell r="N68">
            <v>1</v>
          </cell>
          <cell r="O68">
            <v>1</v>
          </cell>
          <cell r="P68">
            <v>1</v>
          </cell>
          <cell r="Q68">
            <v>1</v>
          </cell>
          <cell r="R68">
            <v>1</v>
          </cell>
          <cell r="S68" t="str">
            <v>PROD2</v>
          </cell>
          <cell r="T68">
            <v>1</v>
          </cell>
          <cell r="U68">
            <v>1</v>
          </cell>
          <cell r="V68">
            <v>1</v>
          </cell>
          <cell r="W68">
            <v>1</v>
          </cell>
          <cell r="X68">
            <v>1</v>
          </cell>
          <cell r="Y68">
            <v>1</v>
          </cell>
          <cell r="Z68">
            <v>1</v>
          </cell>
          <cell r="AA68">
            <v>1</v>
          </cell>
          <cell r="AB68">
            <v>1</v>
          </cell>
          <cell r="AC68">
            <v>1</v>
          </cell>
          <cell r="AD68">
            <v>1</v>
          </cell>
          <cell r="AE68">
            <v>1</v>
          </cell>
          <cell r="AF68">
            <v>1</v>
          </cell>
          <cell r="AG68">
            <v>1</v>
          </cell>
          <cell r="AH68">
            <v>1</v>
          </cell>
          <cell r="AI68">
            <v>1</v>
          </cell>
          <cell r="AJ68">
            <v>1</v>
          </cell>
          <cell r="AK68">
            <v>1</v>
          </cell>
          <cell r="AL68">
            <v>1</v>
          </cell>
          <cell r="AM68">
            <v>1</v>
          </cell>
          <cell r="AN68">
            <v>1</v>
          </cell>
          <cell r="AO68">
            <v>1</v>
          </cell>
          <cell r="AP68">
            <v>1</v>
          </cell>
          <cell r="AQ68">
            <v>1</v>
          </cell>
        </row>
        <row r="69">
          <cell r="G69" t="str">
            <v>PROD3</v>
          </cell>
          <cell r="H69">
            <v>1</v>
          </cell>
          <cell r="I69">
            <v>1</v>
          </cell>
          <cell r="J69">
            <v>1</v>
          </cell>
          <cell r="K69">
            <v>1</v>
          </cell>
          <cell r="L69">
            <v>1</v>
          </cell>
          <cell r="M69">
            <v>1</v>
          </cell>
          <cell r="N69">
            <v>1</v>
          </cell>
          <cell r="O69">
            <v>1</v>
          </cell>
          <cell r="P69">
            <v>1</v>
          </cell>
          <cell r="Q69">
            <v>1</v>
          </cell>
          <cell r="R69">
            <v>1</v>
          </cell>
          <cell r="S69" t="str">
            <v>PROD3</v>
          </cell>
          <cell r="T69">
            <v>1</v>
          </cell>
          <cell r="U69">
            <v>1</v>
          </cell>
          <cell r="V69">
            <v>1</v>
          </cell>
          <cell r="W69">
            <v>1</v>
          </cell>
          <cell r="X69">
            <v>1</v>
          </cell>
          <cell r="Y69">
            <v>1</v>
          </cell>
          <cell r="Z69">
            <v>1</v>
          </cell>
          <cell r="AA69">
            <v>1</v>
          </cell>
          <cell r="AB69">
            <v>1</v>
          </cell>
          <cell r="AC69">
            <v>1</v>
          </cell>
          <cell r="AD69">
            <v>1</v>
          </cell>
          <cell r="AE69">
            <v>1</v>
          </cell>
          <cell r="AF69">
            <v>1</v>
          </cell>
          <cell r="AG69">
            <v>1</v>
          </cell>
          <cell r="AH69">
            <v>1</v>
          </cell>
          <cell r="AI69">
            <v>1</v>
          </cell>
          <cell r="AJ69">
            <v>1</v>
          </cell>
          <cell r="AK69">
            <v>1</v>
          </cell>
          <cell r="AL69">
            <v>1</v>
          </cell>
          <cell r="AM69">
            <v>1</v>
          </cell>
          <cell r="AN69">
            <v>1</v>
          </cell>
          <cell r="AO69">
            <v>1</v>
          </cell>
          <cell r="AP69">
            <v>1</v>
          </cell>
          <cell r="AQ69">
            <v>1</v>
          </cell>
        </row>
        <row r="70">
          <cell r="G70" t="str">
            <v>PROD4</v>
          </cell>
          <cell r="H70">
            <v>1</v>
          </cell>
          <cell r="I70">
            <v>1</v>
          </cell>
          <cell r="J70">
            <v>1</v>
          </cell>
          <cell r="K70">
            <v>1</v>
          </cell>
          <cell r="L70">
            <v>1</v>
          </cell>
          <cell r="M70">
            <v>1</v>
          </cell>
          <cell r="N70">
            <v>1</v>
          </cell>
          <cell r="O70">
            <v>1</v>
          </cell>
          <cell r="P70">
            <v>1</v>
          </cell>
          <cell r="Q70">
            <v>1</v>
          </cell>
          <cell r="R70">
            <v>1</v>
          </cell>
          <cell r="S70" t="str">
            <v>PROD4</v>
          </cell>
          <cell r="T70">
            <v>1</v>
          </cell>
          <cell r="U70">
            <v>1</v>
          </cell>
          <cell r="V70">
            <v>1</v>
          </cell>
          <cell r="W70">
            <v>1</v>
          </cell>
          <cell r="X70">
            <v>1</v>
          </cell>
          <cell r="Y70">
            <v>1</v>
          </cell>
          <cell r="Z70">
            <v>1</v>
          </cell>
          <cell r="AA70">
            <v>1</v>
          </cell>
          <cell r="AB70">
            <v>1</v>
          </cell>
          <cell r="AC70">
            <v>1</v>
          </cell>
          <cell r="AD70">
            <v>1</v>
          </cell>
          <cell r="AE70">
            <v>1</v>
          </cell>
          <cell r="AF70">
            <v>1</v>
          </cell>
          <cell r="AG70">
            <v>1</v>
          </cell>
          <cell r="AH70">
            <v>1</v>
          </cell>
          <cell r="AI70">
            <v>1</v>
          </cell>
          <cell r="AJ70">
            <v>1</v>
          </cell>
          <cell r="AK70">
            <v>1</v>
          </cell>
          <cell r="AL70">
            <v>1</v>
          </cell>
          <cell r="AM70">
            <v>1</v>
          </cell>
          <cell r="AN70">
            <v>1</v>
          </cell>
          <cell r="AO70">
            <v>1</v>
          </cell>
          <cell r="AP70">
            <v>1</v>
          </cell>
          <cell r="AQ70">
            <v>1</v>
          </cell>
        </row>
        <row r="71">
          <cell r="G71" t="str">
            <v>PROD5</v>
          </cell>
          <cell r="H71">
            <v>1</v>
          </cell>
          <cell r="I71">
            <v>1</v>
          </cell>
          <cell r="J71">
            <v>1</v>
          </cell>
          <cell r="K71">
            <v>1</v>
          </cell>
          <cell r="L71">
            <v>1</v>
          </cell>
          <cell r="M71">
            <v>1</v>
          </cell>
          <cell r="N71">
            <v>1</v>
          </cell>
          <cell r="O71">
            <v>1</v>
          </cell>
          <cell r="P71">
            <v>1</v>
          </cell>
          <cell r="Q71">
            <v>1</v>
          </cell>
          <cell r="R71">
            <v>1</v>
          </cell>
          <cell r="S71" t="str">
            <v>PROD5</v>
          </cell>
          <cell r="T71">
            <v>1</v>
          </cell>
          <cell r="U71">
            <v>1</v>
          </cell>
          <cell r="V71">
            <v>1</v>
          </cell>
          <cell r="W71">
            <v>1</v>
          </cell>
          <cell r="X71">
            <v>1</v>
          </cell>
          <cell r="Y71">
            <v>1</v>
          </cell>
          <cell r="Z71">
            <v>1</v>
          </cell>
          <cell r="AA71">
            <v>1</v>
          </cell>
          <cell r="AB71">
            <v>1</v>
          </cell>
          <cell r="AC71">
            <v>1</v>
          </cell>
          <cell r="AD71">
            <v>1</v>
          </cell>
          <cell r="AE71">
            <v>1</v>
          </cell>
          <cell r="AF71">
            <v>1</v>
          </cell>
          <cell r="AG71">
            <v>1</v>
          </cell>
          <cell r="AH71">
            <v>1</v>
          </cell>
          <cell r="AI71">
            <v>1</v>
          </cell>
          <cell r="AJ71">
            <v>1</v>
          </cell>
          <cell r="AK71">
            <v>1</v>
          </cell>
          <cell r="AL71">
            <v>1</v>
          </cell>
          <cell r="AM71">
            <v>1</v>
          </cell>
          <cell r="AN71">
            <v>1</v>
          </cell>
          <cell r="AO71">
            <v>1</v>
          </cell>
          <cell r="AP71">
            <v>1</v>
          </cell>
          <cell r="AQ71">
            <v>1</v>
          </cell>
        </row>
        <row r="72">
          <cell r="G72" t="str">
            <v>NONE</v>
          </cell>
          <cell r="H72">
            <v>1</v>
          </cell>
          <cell r="I72">
            <v>1</v>
          </cell>
          <cell r="J72">
            <v>1</v>
          </cell>
          <cell r="K72">
            <v>1</v>
          </cell>
          <cell r="L72">
            <v>1</v>
          </cell>
          <cell r="M72">
            <v>1</v>
          </cell>
          <cell r="N72">
            <v>1</v>
          </cell>
          <cell r="O72">
            <v>1</v>
          </cell>
          <cell r="P72">
            <v>1</v>
          </cell>
          <cell r="Q72">
            <v>1</v>
          </cell>
          <cell r="R72">
            <v>1</v>
          </cell>
          <cell r="S72" t="str">
            <v>NONE</v>
          </cell>
          <cell r="T72">
            <v>1</v>
          </cell>
          <cell r="U72">
            <v>1</v>
          </cell>
          <cell r="V72">
            <v>1</v>
          </cell>
          <cell r="W72">
            <v>1</v>
          </cell>
          <cell r="X72">
            <v>1</v>
          </cell>
          <cell r="Y72">
            <v>1</v>
          </cell>
          <cell r="Z72">
            <v>1</v>
          </cell>
          <cell r="AA72">
            <v>1</v>
          </cell>
          <cell r="AB72">
            <v>1</v>
          </cell>
          <cell r="AC72">
            <v>1</v>
          </cell>
          <cell r="AD72">
            <v>1</v>
          </cell>
          <cell r="AE72">
            <v>1</v>
          </cell>
          <cell r="AF72">
            <v>1</v>
          </cell>
          <cell r="AG72">
            <v>1</v>
          </cell>
          <cell r="AH72">
            <v>1</v>
          </cell>
          <cell r="AI72">
            <v>1</v>
          </cell>
          <cell r="AJ72">
            <v>1</v>
          </cell>
          <cell r="AK72">
            <v>1</v>
          </cell>
          <cell r="AL72">
            <v>1</v>
          </cell>
          <cell r="AM72">
            <v>1</v>
          </cell>
          <cell r="AN72">
            <v>1</v>
          </cell>
          <cell r="AO72">
            <v>1</v>
          </cell>
          <cell r="AP72">
            <v>1</v>
          </cell>
          <cell r="AQ72">
            <v>1</v>
          </cell>
        </row>
        <row r="75">
          <cell r="G75" t="str">
            <v>PROD1</v>
          </cell>
          <cell r="H75">
            <v>1</v>
          </cell>
          <cell r="I75">
            <v>1</v>
          </cell>
          <cell r="J75">
            <v>1</v>
          </cell>
          <cell r="K75">
            <v>1</v>
          </cell>
          <cell r="L75">
            <v>1</v>
          </cell>
          <cell r="M75">
            <v>1</v>
          </cell>
          <cell r="N75">
            <v>1</v>
          </cell>
          <cell r="O75">
            <v>1</v>
          </cell>
          <cell r="P75">
            <v>1</v>
          </cell>
          <cell r="Q75">
            <v>1</v>
          </cell>
          <cell r="R75">
            <v>1</v>
          </cell>
          <cell r="S75" t="str">
            <v>PROD1</v>
          </cell>
          <cell r="T75">
            <v>1</v>
          </cell>
          <cell r="U75">
            <v>1</v>
          </cell>
          <cell r="V75">
            <v>1</v>
          </cell>
          <cell r="W75">
            <v>1</v>
          </cell>
          <cell r="X75">
            <v>1</v>
          </cell>
          <cell r="Y75">
            <v>1</v>
          </cell>
          <cell r="Z75">
            <v>1</v>
          </cell>
          <cell r="AA75">
            <v>1</v>
          </cell>
          <cell r="AB75">
            <v>1</v>
          </cell>
          <cell r="AC75">
            <v>1</v>
          </cell>
          <cell r="AD75">
            <v>1</v>
          </cell>
          <cell r="AE75">
            <v>1</v>
          </cell>
          <cell r="AF75">
            <v>1</v>
          </cell>
          <cell r="AG75">
            <v>1</v>
          </cell>
          <cell r="AH75">
            <v>1</v>
          </cell>
          <cell r="AI75">
            <v>1</v>
          </cell>
          <cell r="AJ75">
            <v>1</v>
          </cell>
          <cell r="AK75">
            <v>1</v>
          </cell>
          <cell r="AL75">
            <v>1</v>
          </cell>
          <cell r="AM75">
            <v>1</v>
          </cell>
          <cell r="AN75">
            <v>1</v>
          </cell>
          <cell r="AO75">
            <v>1</v>
          </cell>
          <cell r="AP75">
            <v>1</v>
          </cell>
          <cell r="AQ75">
            <v>1</v>
          </cell>
        </row>
        <row r="76">
          <cell r="G76" t="str">
            <v>PROD2</v>
          </cell>
          <cell r="H76">
            <v>1</v>
          </cell>
          <cell r="I76">
            <v>1</v>
          </cell>
          <cell r="J76">
            <v>1</v>
          </cell>
          <cell r="K76">
            <v>1</v>
          </cell>
          <cell r="L76">
            <v>1</v>
          </cell>
          <cell r="M76">
            <v>1</v>
          </cell>
          <cell r="N76">
            <v>1</v>
          </cell>
          <cell r="O76">
            <v>1</v>
          </cell>
          <cell r="P76">
            <v>1</v>
          </cell>
          <cell r="Q76">
            <v>1</v>
          </cell>
          <cell r="R76">
            <v>1</v>
          </cell>
          <cell r="S76" t="str">
            <v>PROD2</v>
          </cell>
          <cell r="T76">
            <v>1</v>
          </cell>
          <cell r="U76">
            <v>1</v>
          </cell>
          <cell r="V76">
            <v>1</v>
          </cell>
          <cell r="W76">
            <v>1</v>
          </cell>
          <cell r="X76">
            <v>1</v>
          </cell>
          <cell r="Y76">
            <v>1</v>
          </cell>
          <cell r="Z76">
            <v>1</v>
          </cell>
          <cell r="AA76">
            <v>1</v>
          </cell>
          <cell r="AB76">
            <v>1</v>
          </cell>
          <cell r="AC76">
            <v>1</v>
          </cell>
          <cell r="AD76">
            <v>1</v>
          </cell>
          <cell r="AE76">
            <v>1</v>
          </cell>
          <cell r="AF76">
            <v>1</v>
          </cell>
          <cell r="AG76">
            <v>1</v>
          </cell>
          <cell r="AH76">
            <v>1</v>
          </cell>
          <cell r="AI76">
            <v>1</v>
          </cell>
          <cell r="AJ76">
            <v>1</v>
          </cell>
          <cell r="AK76">
            <v>1</v>
          </cell>
          <cell r="AL76">
            <v>1</v>
          </cell>
          <cell r="AM76">
            <v>1</v>
          </cell>
          <cell r="AN76">
            <v>1</v>
          </cell>
          <cell r="AO76">
            <v>1</v>
          </cell>
          <cell r="AP76">
            <v>1</v>
          </cell>
          <cell r="AQ76">
            <v>1</v>
          </cell>
        </row>
        <row r="77">
          <cell r="G77" t="str">
            <v>PROD3</v>
          </cell>
          <cell r="H77">
            <v>1</v>
          </cell>
          <cell r="I77">
            <v>1</v>
          </cell>
          <cell r="J77">
            <v>1</v>
          </cell>
          <cell r="K77">
            <v>1</v>
          </cell>
          <cell r="L77">
            <v>1</v>
          </cell>
          <cell r="M77">
            <v>1</v>
          </cell>
          <cell r="N77">
            <v>1</v>
          </cell>
          <cell r="O77">
            <v>1</v>
          </cell>
          <cell r="P77">
            <v>1</v>
          </cell>
          <cell r="Q77">
            <v>1</v>
          </cell>
          <cell r="R77">
            <v>1</v>
          </cell>
          <cell r="S77" t="str">
            <v>PROD3</v>
          </cell>
          <cell r="T77">
            <v>1</v>
          </cell>
          <cell r="U77">
            <v>1</v>
          </cell>
          <cell r="V77">
            <v>1</v>
          </cell>
          <cell r="W77">
            <v>1</v>
          </cell>
          <cell r="X77">
            <v>1</v>
          </cell>
          <cell r="Y77">
            <v>1</v>
          </cell>
          <cell r="Z77">
            <v>1</v>
          </cell>
          <cell r="AA77">
            <v>1</v>
          </cell>
          <cell r="AB77">
            <v>1</v>
          </cell>
          <cell r="AC77">
            <v>1</v>
          </cell>
          <cell r="AD77">
            <v>1</v>
          </cell>
          <cell r="AE77">
            <v>1</v>
          </cell>
          <cell r="AF77">
            <v>1</v>
          </cell>
          <cell r="AG77">
            <v>1</v>
          </cell>
          <cell r="AH77">
            <v>1</v>
          </cell>
          <cell r="AI77">
            <v>1</v>
          </cell>
          <cell r="AJ77">
            <v>1</v>
          </cell>
          <cell r="AK77">
            <v>1</v>
          </cell>
          <cell r="AL77">
            <v>1</v>
          </cell>
          <cell r="AM77">
            <v>1</v>
          </cell>
          <cell r="AN77">
            <v>1</v>
          </cell>
          <cell r="AO77">
            <v>1</v>
          </cell>
          <cell r="AP77">
            <v>1</v>
          </cell>
          <cell r="AQ77">
            <v>1</v>
          </cell>
        </row>
        <row r="78">
          <cell r="G78" t="str">
            <v>PROD4</v>
          </cell>
          <cell r="H78">
            <v>1</v>
          </cell>
          <cell r="I78">
            <v>1</v>
          </cell>
          <cell r="J78">
            <v>1</v>
          </cell>
          <cell r="K78">
            <v>1</v>
          </cell>
          <cell r="L78">
            <v>1</v>
          </cell>
          <cell r="M78">
            <v>1</v>
          </cell>
          <cell r="N78">
            <v>1</v>
          </cell>
          <cell r="O78">
            <v>1</v>
          </cell>
          <cell r="P78">
            <v>1</v>
          </cell>
          <cell r="Q78">
            <v>1</v>
          </cell>
          <cell r="R78">
            <v>1</v>
          </cell>
          <cell r="S78" t="str">
            <v>PROD4</v>
          </cell>
          <cell r="T78">
            <v>1</v>
          </cell>
          <cell r="U78">
            <v>1</v>
          </cell>
          <cell r="V78">
            <v>1</v>
          </cell>
          <cell r="W78">
            <v>1</v>
          </cell>
          <cell r="X78">
            <v>1</v>
          </cell>
          <cell r="Y78">
            <v>1</v>
          </cell>
          <cell r="Z78">
            <v>1</v>
          </cell>
          <cell r="AA78">
            <v>1</v>
          </cell>
          <cell r="AB78">
            <v>1</v>
          </cell>
          <cell r="AC78">
            <v>1</v>
          </cell>
          <cell r="AD78">
            <v>1</v>
          </cell>
          <cell r="AE78">
            <v>1</v>
          </cell>
          <cell r="AF78">
            <v>1</v>
          </cell>
          <cell r="AG78">
            <v>1</v>
          </cell>
          <cell r="AH78">
            <v>1</v>
          </cell>
          <cell r="AI78">
            <v>1</v>
          </cell>
          <cell r="AJ78">
            <v>1</v>
          </cell>
          <cell r="AK78">
            <v>1</v>
          </cell>
          <cell r="AL78">
            <v>1</v>
          </cell>
          <cell r="AM78">
            <v>1</v>
          </cell>
          <cell r="AN78">
            <v>1</v>
          </cell>
          <cell r="AO78">
            <v>1</v>
          </cell>
          <cell r="AP78">
            <v>1</v>
          </cell>
          <cell r="AQ78">
            <v>1</v>
          </cell>
        </row>
        <row r="79">
          <cell r="G79" t="str">
            <v>PROD5</v>
          </cell>
          <cell r="H79">
            <v>1</v>
          </cell>
          <cell r="I79">
            <v>1</v>
          </cell>
          <cell r="J79">
            <v>1</v>
          </cell>
          <cell r="K79">
            <v>1</v>
          </cell>
          <cell r="L79">
            <v>1</v>
          </cell>
          <cell r="M79">
            <v>1</v>
          </cell>
          <cell r="N79">
            <v>1</v>
          </cell>
          <cell r="O79">
            <v>1</v>
          </cell>
          <cell r="P79">
            <v>1</v>
          </cell>
          <cell r="Q79">
            <v>1</v>
          </cell>
          <cell r="R79">
            <v>1</v>
          </cell>
          <cell r="S79" t="str">
            <v>PROD5</v>
          </cell>
          <cell r="T79">
            <v>1</v>
          </cell>
          <cell r="U79">
            <v>1</v>
          </cell>
          <cell r="V79">
            <v>1</v>
          </cell>
          <cell r="W79">
            <v>1</v>
          </cell>
          <cell r="X79">
            <v>1</v>
          </cell>
          <cell r="Y79">
            <v>1</v>
          </cell>
          <cell r="Z79">
            <v>1</v>
          </cell>
          <cell r="AA79">
            <v>1</v>
          </cell>
          <cell r="AB79">
            <v>1</v>
          </cell>
          <cell r="AC79">
            <v>1</v>
          </cell>
          <cell r="AD79">
            <v>1</v>
          </cell>
          <cell r="AE79">
            <v>1</v>
          </cell>
          <cell r="AF79">
            <v>1</v>
          </cell>
          <cell r="AG79">
            <v>1</v>
          </cell>
          <cell r="AH79">
            <v>1</v>
          </cell>
          <cell r="AI79">
            <v>1</v>
          </cell>
          <cell r="AJ79">
            <v>1</v>
          </cell>
          <cell r="AK79">
            <v>1</v>
          </cell>
          <cell r="AL79">
            <v>1</v>
          </cell>
          <cell r="AM79">
            <v>1</v>
          </cell>
          <cell r="AN79">
            <v>1</v>
          </cell>
          <cell r="AO79">
            <v>1</v>
          </cell>
          <cell r="AP79">
            <v>1</v>
          </cell>
          <cell r="AQ79">
            <v>1</v>
          </cell>
        </row>
        <row r="80">
          <cell r="G80" t="str">
            <v>NONE</v>
          </cell>
          <cell r="H80">
            <v>1</v>
          </cell>
          <cell r="I80">
            <v>1</v>
          </cell>
          <cell r="J80">
            <v>1</v>
          </cell>
          <cell r="K80">
            <v>1</v>
          </cell>
          <cell r="L80">
            <v>1</v>
          </cell>
          <cell r="M80">
            <v>1</v>
          </cell>
          <cell r="N80">
            <v>1</v>
          </cell>
          <cell r="O80">
            <v>1</v>
          </cell>
          <cell r="P80">
            <v>1</v>
          </cell>
          <cell r="Q80">
            <v>1</v>
          </cell>
          <cell r="R80">
            <v>1</v>
          </cell>
          <cell r="S80" t="str">
            <v>NONE</v>
          </cell>
          <cell r="T80">
            <v>1</v>
          </cell>
          <cell r="U80">
            <v>1</v>
          </cell>
          <cell r="V80">
            <v>1</v>
          </cell>
          <cell r="W80">
            <v>1</v>
          </cell>
          <cell r="X80">
            <v>1</v>
          </cell>
          <cell r="Y80">
            <v>1</v>
          </cell>
          <cell r="Z80">
            <v>1</v>
          </cell>
          <cell r="AA80">
            <v>1</v>
          </cell>
          <cell r="AB80">
            <v>1</v>
          </cell>
          <cell r="AC80">
            <v>1</v>
          </cell>
          <cell r="AD80">
            <v>1</v>
          </cell>
          <cell r="AE80">
            <v>1</v>
          </cell>
          <cell r="AF80">
            <v>1</v>
          </cell>
          <cell r="AG80">
            <v>1</v>
          </cell>
          <cell r="AH80">
            <v>1</v>
          </cell>
          <cell r="AI80">
            <v>1</v>
          </cell>
          <cell r="AJ80">
            <v>1</v>
          </cell>
          <cell r="AK80">
            <v>1</v>
          </cell>
          <cell r="AL80">
            <v>1</v>
          </cell>
          <cell r="AM80">
            <v>1</v>
          </cell>
          <cell r="AN80">
            <v>1</v>
          </cell>
          <cell r="AO80">
            <v>1</v>
          </cell>
          <cell r="AP80">
            <v>1</v>
          </cell>
          <cell r="AQ80">
            <v>1</v>
          </cell>
        </row>
      </sheetData>
      <sheetData sheetId="23" refreshError="1">
        <row r="6">
          <cell r="B6" t="str">
            <v>KR-R</v>
          </cell>
        </row>
        <row r="7">
          <cell r="B7" t="str">
            <v>BPO-R</v>
          </cell>
        </row>
        <row r="8">
          <cell r="B8" t="str">
            <v>Gain</v>
          </cell>
        </row>
        <row r="9">
          <cell r="B9" t="str">
            <v>CSTS-R</v>
          </cell>
        </row>
        <row r="10">
          <cell r="B10" t="str">
            <v>Exp-R</v>
          </cell>
        </row>
        <row r="11">
          <cell r="B11" t="str">
            <v>Pass-R</v>
          </cell>
        </row>
        <row r="13">
          <cell r="B13" t="str">
            <v>KR-T</v>
          </cell>
        </row>
        <row r="14">
          <cell r="B14" t="str">
            <v>Exp-T</v>
          </cell>
        </row>
        <row r="15">
          <cell r="B15" t="str">
            <v>Transf-T</v>
          </cell>
        </row>
        <row r="16">
          <cell r="B16" t="str">
            <v>Transf-Exp</v>
          </cell>
        </row>
        <row r="17">
          <cell r="B17" t="str">
            <v>Setup-T</v>
          </cell>
        </row>
        <row r="18">
          <cell r="B18" t="str">
            <v>Pass-T</v>
          </cell>
        </row>
        <row r="23">
          <cell r="B23" t="str">
            <v>Z</v>
          </cell>
        </row>
        <row r="24">
          <cell r="B24" t="str">
            <v>CNY</v>
          </cell>
        </row>
        <row r="25">
          <cell r="B25" t="str">
            <v>€</v>
          </cell>
        </row>
        <row r="26">
          <cell r="B26" t="str">
            <v>US$</v>
          </cell>
        </row>
        <row r="27">
          <cell r="B27" t="str">
            <v>£</v>
          </cell>
        </row>
        <row r="28">
          <cell r="B28" t="str">
            <v>TBA1</v>
          </cell>
        </row>
        <row r="29">
          <cell r="B29" t="str">
            <v>TBA1</v>
          </cell>
        </row>
        <row r="33">
          <cell r="B33" t="str">
            <v>Z-US$</v>
          </cell>
        </row>
        <row r="34">
          <cell r="B34" t="str">
            <v>CNY-US$</v>
          </cell>
        </row>
        <row r="35">
          <cell r="B35" t="str">
            <v>US$-US$</v>
          </cell>
        </row>
        <row r="36">
          <cell r="B36" t="str">
            <v>£-US$</v>
          </cell>
        </row>
        <row r="37">
          <cell r="B37" t="str">
            <v>TBA1-US$</v>
          </cell>
        </row>
        <row r="38">
          <cell r="B38" t="str">
            <v>TBA2-US$</v>
          </cell>
        </row>
        <row r="39">
          <cell r="B39" t="str">
            <v>€-US$</v>
          </cell>
        </row>
        <row r="43">
          <cell r="B43" t="str">
            <v>KRIND</v>
          </cell>
        </row>
        <row r="44">
          <cell r="B44" t="str">
            <v>GUIND</v>
          </cell>
        </row>
        <row r="45">
          <cell r="B45" t="str">
            <v>OTHIND</v>
          </cell>
        </row>
        <row r="46">
          <cell r="B46" t="str">
            <v>REVIND</v>
          </cell>
        </row>
        <row r="47">
          <cell r="B47" t="str">
            <v>NONE</v>
          </cell>
        </row>
      </sheetData>
      <sheetData sheetId="24" refreshError="1"/>
      <sheetData sheetId="25" refreshError="1"/>
      <sheetData sheetId="26" refreshError="1"/>
      <sheetData sheetId="27" refreshError="1"/>
      <sheetData sheetId="28"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R Support"/>
      <sheetName val="Input - US Route Acctg"/>
      <sheetName val="Input - US Collections 2"/>
      <sheetName val="Output - Forecast Summary"/>
      <sheetName val="Output - Forecast Detail"/>
      <sheetName val="Drop_Down_Lists"/>
      <sheetName val="Cost_Rates"/>
      <sheetName val="Input_-_US_AR_Support"/>
      <sheetName val="Input_-_US_Route_Acctg"/>
      <sheetName val="Input_-_US_Collections_2"/>
      <sheetName val="Output_-_Forecast_Summary"/>
      <sheetName val="Output_-_Forecast_Detail"/>
    </sheetNames>
    <sheetDataSet>
      <sheetData sheetId="0" refreshError="1">
        <row r="8">
          <cell r="B8" t="str">
            <v>US</v>
          </cell>
          <cell r="C8" t="str">
            <v>Collections</v>
          </cell>
        </row>
        <row r="9">
          <cell r="B9" t="str">
            <v>Canada</v>
          </cell>
          <cell r="C9" t="str">
            <v>Dispute Mgmt</v>
          </cell>
        </row>
        <row r="10">
          <cell r="B10" t="str">
            <v>GB</v>
          </cell>
          <cell r="C10" t="str">
            <v>Cash App</v>
          </cell>
        </row>
        <row r="11">
          <cell r="B11" t="str">
            <v>France</v>
          </cell>
          <cell r="C11" t="str">
            <v>AR Support</v>
          </cell>
        </row>
        <row r="12">
          <cell r="B12" t="str">
            <v>Benelux</v>
          </cell>
          <cell r="C12" t="str">
            <v>Master Data</v>
          </cell>
        </row>
        <row r="13">
          <cell r="B13" t="str">
            <v>Non-Specific</v>
          </cell>
          <cell r="C13" t="str">
            <v>Route Acctg</v>
          </cell>
        </row>
        <row r="14">
          <cell r="C14" t="str">
            <v>AP</v>
          </cell>
        </row>
        <row r="15">
          <cell r="C15" t="str">
            <v>GL</v>
          </cell>
        </row>
        <row r="16">
          <cell r="C16" t="str">
            <v>Fixed Assets</v>
          </cell>
        </row>
        <row r="17">
          <cell r="C17" t="str">
            <v>DM</v>
          </cell>
        </row>
        <row r="18">
          <cell r="C18" t="str">
            <v>Customer Service</v>
          </cell>
        </row>
        <row r="19">
          <cell r="C19" t="str">
            <v>Credit</v>
          </cell>
        </row>
        <row r="20">
          <cell r="C20" t="str">
            <v>Collections_US_2</v>
          </cell>
        </row>
        <row r="21">
          <cell r="C21" t="str">
            <v>Non-Specific</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INPUT - Model Structure"/>
      <sheetName val="INPUT - Custom Cost Rates"/>
      <sheetName val="Std grade levels"/>
      <sheetName val="Lookups"/>
      <sheetName val="INPUT - Staffing (Delivery)"/>
      <sheetName val="INPUT - Staffing (Transition)"/>
      <sheetName val="INPUT - FTE-Related Expenses"/>
      <sheetName val="INPUT - Other Expenses"/>
      <sheetName val="INPUT - Capital Expenditures"/>
      <sheetName val="Expenses Calc Template"/>
      <sheetName val="CODEc 6 2 Input Template v18 (2"/>
    </sheetNames>
    <sheetDataSet>
      <sheetData sheetId="0"/>
      <sheetData sheetId="1"/>
      <sheetData sheetId="2"/>
      <sheetData sheetId="3"/>
      <sheetData sheetId="4">
        <row r="8">
          <cell r="P8" t="str">
            <v>Hardware</v>
          </cell>
        </row>
        <row r="9">
          <cell r="P9" t="str">
            <v>Software</v>
          </cell>
        </row>
        <row r="10">
          <cell r="P10" t="str">
            <v>Network</v>
          </cell>
        </row>
        <row r="11">
          <cell r="P11" t="str">
            <v>Lease</v>
          </cell>
        </row>
        <row r="12">
          <cell r="P12" t="str">
            <v>3rd-party</v>
          </cell>
        </row>
        <row r="13">
          <cell r="P13" t="str">
            <v>Travel</v>
          </cell>
        </row>
        <row r="14">
          <cell r="P14" t="str">
            <v>FTE-related</v>
          </cell>
        </row>
        <row r="15">
          <cell r="P15" t="str">
            <v>Passthrough</v>
          </cell>
        </row>
        <row r="16">
          <cell r="P16" t="str">
            <v>Incremental SG&amp;A</v>
          </cell>
        </row>
        <row r="17">
          <cell r="P17" t="str">
            <v>Restructuring</v>
          </cell>
        </row>
        <row r="18">
          <cell r="P18" t="str">
            <v>Other</v>
          </cell>
        </row>
      </sheetData>
      <sheetData sheetId="5"/>
      <sheetData sheetId="6"/>
      <sheetData sheetId="7"/>
      <sheetData sheetId="8"/>
      <sheetData sheetId="9"/>
      <sheetData sheetId="10"/>
      <sheetData sheetId="11"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and ID"/>
      <sheetName val="Headcount Statistics"/>
      <sheetName val="Headcount Level Activities"/>
      <sheetName val="Process Headcount and Cost"/>
      <sheetName val="Key Metrics"/>
      <sheetName val="Systems Inventory"/>
      <sheetName val="Third Party &amp; Vendor Inventory"/>
      <sheetName val="Process Definitions"/>
      <sheetName val="Cost Category Definitions"/>
      <sheetName val="Process and Instructions"/>
      <sheetName val="Output"/>
    </sheetNames>
    <sheetDataSet>
      <sheetData sheetId="0"/>
      <sheetData sheetId="1"/>
      <sheetData sheetId="2"/>
      <sheetData sheetId="3"/>
      <sheetData sheetId="4" refreshError="1"/>
      <sheetData sheetId="5" refreshError="1"/>
      <sheetData sheetId="6" refreshError="1"/>
      <sheetData sheetId="7" refreshError="1"/>
      <sheetData sheetId="8"/>
      <sheetData sheetId="9" refreshError="1"/>
      <sheetData sheetId="10"/>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Change Log"/>
      <sheetName val="Scratch Sheet"/>
      <sheetName val="INPUT - Global Variables"/>
      <sheetName val="CALCULATION - List Lookup"/>
      <sheetName val="--------- DEAL REVIEW --------&gt;"/>
      <sheetName val="All Towers Internal View"/>
      <sheetName val="Review Template Instructions"/>
      <sheetName val="Service Lines"/>
      <sheetName val="Summary - P&amp;L"/>
      <sheetName val="Summary - Cashflows &amp; KPIs"/>
      <sheetName val="Notes"/>
      <sheetName val="----------- OUTPUTS ----------&gt;"/>
      <sheetName val="OUTPUT - Review Financials"/>
      <sheetName val="OUTPUT - Review Scenarios"/>
      <sheetName val="OUTPUT - Termination Schedule"/>
      <sheetName val="OUTPUT - Investment Analysis"/>
      <sheetName val="OUTPUT- Consolidated Financials"/>
      <sheetName val="OUTPUT - Individual P&amp;L"/>
      <sheetName val="OUTPUT - Inflationary View"/>
      <sheetName val="OUTPUT - Service Revenue"/>
      <sheetName val="OUTPUT - Direct Expenses"/>
      <sheetName val="OUTPUT - Contribution"/>
      <sheetName val="OUTPUT - Contribution %"/>
      <sheetName val="OUTPUT - SG&amp;A"/>
      <sheetName val="OUTPUT - GOP"/>
      <sheetName val="OUTPUT - GOP %"/>
      <sheetName val="OUTPUT - Staffing Plan"/>
      <sheetName val="----------- INPUTS -----------&gt;"/>
      <sheetName val="INPUT - Pricing Options"/>
      <sheetName val="INPUT - Manual Pricing"/>
      <sheetName val="INPUT - Standard Compensation"/>
      <sheetName val="INPUT - Staffing Plan"/>
      <sheetName val="INPUT - FTE-Related Expenses"/>
      <sheetName val="INPUT - Other Expenses"/>
      <sheetName val="INPUT - Capital Expenditures"/>
      <sheetName val="Lookups"/>
    </sheetNames>
    <sheetDataSet>
      <sheetData sheetId="0"/>
      <sheetData sheetId="1"/>
      <sheetData sheetId="2"/>
      <sheetData sheetId="3"/>
      <sheetData sheetId="4" refreshError="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Pricing Parametres"/>
      <sheetName val="INPUT Rates"/>
      <sheetName val="INPUT Grade Mix"/>
      <sheetName val="INPUT Language Requirements"/>
      <sheetName val="INPUT Base Data"/>
      <sheetName val="INPUT Transition Staffing"/>
      <sheetName val="INPUT Transition Plan"/>
      <sheetName val="INPUT Efficiency"/>
      <sheetName val="INPUT TXN Matrix"/>
      <sheetName val="INPUT Manual FTE"/>
      <sheetName val="INPUT Non FTE costs"/>
      <sheetName val="WORKINGS_Scanning Price"/>
      <sheetName val="Defined 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4">
          <cell r="E4" t="str">
            <v>Stnd</v>
          </cell>
          <cell r="H4" t="str">
            <v>Run Delivery</v>
          </cell>
          <cell r="I4" t="str">
            <v>India</v>
          </cell>
          <cell r="J4" t="str">
            <v>VP</v>
          </cell>
          <cell r="K4" t="str">
            <v>Fixed</v>
          </cell>
        </row>
        <row r="5">
          <cell r="E5" t="str">
            <v>Non-Stnd L1</v>
          </cell>
          <cell r="H5" t="str">
            <v>Run Management</v>
          </cell>
          <cell r="I5" t="str">
            <v>Guatemala</v>
          </cell>
          <cell r="J5" t="str">
            <v>O10</v>
          </cell>
          <cell r="K5" t="str">
            <v>Variable</v>
          </cell>
        </row>
        <row r="6">
          <cell r="E6" t="str">
            <v>Non-Stnd L2</v>
          </cell>
          <cell r="H6" t="str">
            <v>Command Center</v>
          </cell>
          <cell r="I6" t="str">
            <v>Brazil</v>
          </cell>
          <cell r="J6" t="str">
            <v>O9</v>
          </cell>
        </row>
        <row r="7">
          <cell r="E7" t="str">
            <v>Non-Stnd L3</v>
          </cell>
          <cell r="H7" t="str">
            <v>PMO</v>
          </cell>
          <cell r="I7" t="str">
            <v>Chile</v>
          </cell>
          <cell r="J7" t="str">
            <v>O8</v>
          </cell>
        </row>
        <row r="8">
          <cell r="E8" t="str">
            <v>Non-Stnd L4</v>
          </cell>
          <cell r="H8" t="str">
            <v>Transition Team</v>
          </cell>
          <cell r="I8" t="str">
            <v>Morocco</v>
          </cell>
          <cell r="J8" t="str">
            <v>O7</v>
          </cell>
        </row>
        <row r="9">
          <cell r="H9" t="str">
            <v>Tools and Technology</v>
          </cell>
          <cell r="I9" t="str">
            <v>Poland</v>
          </cell>
          <cell r="J9" t="str">
            <v>O6</v>
          </cell>
        </row>
        <row r="10">
          <cell r="I10" t="str">
            <v>China</v>
          </cell>
          <cell r="J10" t="str">
            <v>O5</v>
          </cell>
        </row>
        <row r="11">
          <cell r="I11" t="str">
            <v>UK</v>
          </cell>
          <cell r="J11" t="str">
            <v>O4</v>
          </cell>
        </row>
        <row r="12">
          <cell r="I12" t="str">
            <v>IT SW HW</v>
          </cell>
          <cell r="J12" t="str">
            <v>O3</v>
          </cell>
        </row>
        <row r="13">
          <cell r="I13" t="str">
            <v>Recruitment</v>
          </cell>
          <cell r="J13" t="str">
            <v>O2</v>
          </cell>
        </row>
        <row r="14">
          <cell r="I14" t="str">
            <v>Travel</v>
          </cell>
          <cell r="J14" t="str">
            <v>O1</v>
          </cell>
        </row>
        <row r="15">
          <cell r="I15" t="str">
            <v>Xerox</v>
          </cell>
          <cell r="J15" t="str">
            <v>C4</v>
          </cell>
        </row>
        <row r="16">
          <cell r="I16" t="str">
            <v>IT Effort</v>
          </cell>
        </row>
        <row r="17">
          <cell r="I17" t="str">
            <v>US</v>
          </cell>
        </row>
        <row r="18">
          <cell r="I18" t="str">
            <v>UK P&amp;C</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Baseline costs"/>
      <sheetName val="Retained costs"/>
      <sheetName val="Client one off costs"/>
      <sheetName val="Capgemini charges"/>
      <sheetName val="Client CM &amp; Transition"/>
      <sheetName val="Business case detail"/>
      <sheetName val="Transformation Costs"/>
      <sheetName val="Calculation Gain --&gt;Sourcing"/>
      <sheetName val="Dynamic"/>
      <sheetName val="Client View - Business Case"/>
      <sheetName val="---&gt; Base Data"/>
      <sheetName val="Savings Profile"/>
      <sheetName val="---&gt; not relevant"/>
      <sheetName val="not use_BC Summary_Conservative"/>
      <sheetName val="not use_BC Summary_Maximum"/>
      <sheetName val="not use_Michelin View"/>
      <sheetName val="INPUT - Global Variables"/>
    </sheetNames>
    <sheetDataSet>
      <sheetData sheetId="0" refreshError="1">
        <row r="1">
          <cell r="C1" t="str">
            <v>BPO - Client Business Case</v>
          </cell>
        </row>
        <row r="28">
          <cell r="C28" t="str">
            <v>€</v>
          </cell>
        </row>
      </sheetData>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Voldriver"/>
      <sheetName val="Vol by ctry"/>
      <sheetName val="Baseline FTE"/>
      <sheetName val="Baseline Cost"/>
      <sheetName val="AP"/>
      <sheetName val="TE"/>
      <sheetName val="AR"/>
      <sheetName val="ICO"/>
      <sheetName val="FA"/>
      <sheetName val="Inflation"/>
      <sheetName val="Issues Assumptions"/>
      <sheetName val="Recruitment"/>
      <sheetName val="Transition Analysis"/>
      <sheetName val="Exchange Rates"/>
      <sheetName val="Travel assumptions"/>
      <sheetName val="Capricorn Sub-process"/>
      <sheetName val="Capricorn"/>
      <sheetName val="Capricorn wave2"/>
      <sheetName val="Wave 2 charge"/>
      <sheetName val="Wave 2 FC working"/>
      <sheetName val="Summary IT"/>
      <sheetName val="Applications"/>
      <sheetName val="Websphere"/>
      <sheetName val="LAN"/>
      <sheetName val="Connectivity"/>
      <sheetName val="Summary"/>
      <sheetName val="One off"/>
      <sheetName val="Detailed Base"/>
      <sheetName val="Sheet1"/>
      <sheetName val="Adj Detailed Base"/>
      <sheetName val="ARCs RRCs"/>
      <sheetName val="Supp Investments"/>
      <sheetName val="Termination Fees"/>
      <sheetName val="Term Fees Cal"/>
      <sheetName val="CVP"/>
      <sheetName val="Analysis"/>
      <sheetName val="Retained Cost"/>
      <sheetName val="Rev Profile"/>
      <sheetName val="Operational Variance"/>
      <sheetName val="Greek Costs"/>
      <sheetName val="Weighted RA"/>
      <sheetName val="Client View"/>
      <sheetName val="Blank sheet 5"/>
      <sheetName val="Blank sheet 6"/>
      <sheetName val="CHECKS"/>
      <sheetName val="Rates"/>
      <sheetName val="Mappings"/>
      <sheetName val="Exceptions Log"/>
      <sheetName val="Dolphin"/>
      <sheetName val="Tables"/>
      <sheetName val="Hidden calculations"/>
      <sheetName val="BTODSD Export"/>
      <sheetName val="LastSheet"/>
      <sheetName val="Lists"/>
    </sheetNames>
    <sheetDataSet>
      <sheetData sheetId="0" refreshError="1"/>
      <sheetData sheetId="1" refreshError="1"/>
      <sheetData sheetId="2" refreshError="1">
        <row r="14">
          <cell r="B14" t="str">
            <v>US$</v>
          </cell>
        </row>
        <row r="15">
          <cell r="B15" t="str">
            <v>GBP</v>
          </cell>
        </row>
        <row r="16">
          <cell r="B16" t="str">
            <v>JPY</v>
          </cell>
        </row>
        <row r="17">
          <cell r="B17" t="str">
            <v>PLN</v>
          </cell>
        </row>
        <row r="18">
          <cell r="B18" t="str">
            <v>INR</v>
          </cell>
        </row>
        <row r="19">
          <cell r="B19" t="str">
            <v>ZZZ</v>
          </cell>
        </row>
        <row r="20">
          <cell r="B20" t="str">
            <v>ZZZ</v>
          </cell>
        </row>
        <row r="21">
          <cell r="B21" t="str">
            <v>ZZZ</v>
          </cell>
        </row>
        <row r="22">
          <cell r="B22" t="str">
            <v>ZZZ</v>
          </cell>
        </row>
        <row r="23">
          <cell r="B23" t="str">
            <v>ZZZ</v>
          </cell>
        </row>
        <row r="24">
          <cell r="B24" t="str">
            <v>ZZZ</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Baseline costs"/>
      <sheetName val="Retained costs"/>
      <sheetName val="Client one off costs"/>
      <sheetName val="Capgemini charges"/>
      <sheetName val="Business case detail"/>
      <sheetName val="Business case summary"/>
      <sheetName val="Assumptions"/>
      <sheetName val="Graph 1"/>
      <sheetName val="Graph2"/>
      <sheetName val="Graph 3"/>
      <sheetName val="Graph data"/>
    </sheetNames>
    <sheetDataSet>
      <sheetData sheetId="0" refreshError="1">
        <row r="28">
          <cell r="C28" t="str">
            <v>€</v>
          </cell>
        </row>
      </sheetData>
      <sheetData sheetId="1"/>
      <sheetData sheetId="2"/>
      <sheetData sheetId="3"/>
      <sheetData sheetId="4"/>
      <sheetData sheetId="5"/>
      <sheetData sheetId="6"/>
      <sheetData sheetId="7"/>
      <sheetData sheetId="8" refreshError="1"/>
      <sheetData sheetId="9" refreshError="1"/>
      <sheetData sheetId="10" refreshError="1"/>
      <sheetData sheetId="1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Output - High_level_summary"/>
      <sheetName val="Output - detail_summary"/>
      <sheetName val="Input - Transition resources"/>
      <sheetName val="Input - PMO resources"/>
      <sheetName val="Sheet3"/>
      <sheetName val="Solution Detail"/>
      <sheetName val="Transition Timeline"/>
      <sheetName val="data"/>
    </sheetNames>
    <sheetDataSet>
      <sheetData sheetId="0" refreshError="1"/>
      <sheetData sheetId="1" refreshError="1"/>
      <sheetData sheetId="2" refreshError="1"/>
      <sheetData sheetId="3">
        <row r="5">
          <cell r="BR5" t="str">
            <v>N</v>
          </cell>
        </row>
      </sheetData>
      <sheetData sheetId="4">
        <row r="5">
          <cell r="BC5" t="str">
            <v>Due Diligence</v>
          </cell>
          <cell r="BD5" t="str">
            <v>Programme team</v>
          </cell>
          <cell r="BE5" t="str">
            <v>Transition support</v>
          </cell>
          <cell r="BF5" t="str">
            <v>Enablment</v>
          </cell>
          <cell r="BH5" t="str">
            <v>Programme Director</v>
          </cell>
          <cell r="BI5" t="str">
            <v>Transition Manager</v>
          </cell>
          <cell r="BJ5" t="str">
            <v>Transition Leader</v>
          </cell>
          <cell r="BK5" t="str">
            <v>Transition support</v>
          </cell>
          <cell r="BL5" t="str">
            <v>Transition PMO</v>
          </cell>
        </row>
      </sheetData>
      <sheetData sheetId="5" refreshError="1"/>
      <sheetData sheetId="6" refreshError="1"/>
      <sheetData sheetId="7"/>
      <sheetData sheetId="8">
        <row r="4">
          <cell r="B4" t="str">
            <v>Poland - Europe</v>
          </cell>
          <cell r="C4" t="str">
            <v>Europe</v>
          </cell>
          <cell r="D4">
            <v>271.0720588235294</v>
          </cell>
          <cell r="E4">
            <v>878.6044117647059</v>
          </cell>
          <cell r="F4">
            <v>136.65808823529409</v>
          </cell>
          <cell r="G4">
            <v>31.985294117647058</v>
          </cell>
          <cell r="H4">
            <v>20.205882352941178</v>
          </cell>
          <cell r="I4">
            <v>39.999580882352944</v>
          </cell>
          <cell r="J4">
            <v>28.294117647058822</v>
          </cell>
          <cell r="K4">
            <v>1.75</v>
          </cell>
        </row>
        <row r="5">
          <cell r="B5" t="str">
            <v>Poland - N Europe</v>
          </cell>
          <cell r="C5" t="str">
            <v>N Europe</v>
          </cell>
          <cell r="D5">
            <v>201.5</v>
          </cell>
          <cell r="E5">
            <v>939.5</v>
          </cell>
          <cell r="F5">
            <v>157.29</v>
          </cell>
          <cell r="G5">
            <v>36.190000000000005</v>
          </cell>
          <cell r="H5">
            <v>20</v>
          </cell>
          <cell r="I5">
            <v>43.167500000000004</v>
          </cell>
          <cell r="J5">
            <v>28</v>
          </cell>
          <cell r="K5">
            <v>0</v>
          </cell>
        </row>
        <row r="6">
          <cell r="B6" t="str">
            <v>Poland - Denmark</v>
          </cell>
          <cell r="C6" t="str">
            <v>N Europe</v>
          </cell>
          <cell r="D6">
            <v>221</v>
          </cell>
          <cell r="E6">
            <v>892</v>
          </cell>
          <cell r="F6">
            <v>181.09</v>
          </cell>
          <cell r="G6">
            <v>40.24</v>
          </cell>
          <cell r="H6">
            <v>20</v>
          </cell>
          <cell r="I6">
            <v>43.46</v>
          </cell>
          <cell r="J6">
            <v>28</v>
          </cell>
          <cell r="K6">
            <v>0</v>
          </cell>
        </row>
        <row r="7">
          <cell r="B7" t="str">
            <v>Poland - Finland</v>
          </cell>
          <cell r="C7" t="str">
            <v>N Europe</v>
          </cell>
          <cell r="D7">
            <v>260</v>
          </cell>
          <cell r="E7">
            <v>1000</v>
          </cell>
          <cell r="F7">
            <v>150</v>
          </cell>
          <cell r="G7">
            <v>30</v>
          </cell>
          <cell r="H7">
            <v>20</v>
          </cell>
          <cell r="I7">
            <v>42</v>
          </cell>
          <cell r="J7">
            <v>28</v>
          </cell>
          <cell r="K7">
            <v>0</v>
          </cell>
        </row>
        <row r="8">
          <cell r="B8" t="str">
            <v>Poland - Norway</v>
          </cell>
          <cell r="C8" t="str">
            <v>N Europe</v>
          </cell>
          <cell r="D8">
            <v>101</v>
          </cell>
          <cell r="E8">
            <v>976</v>
          </cell>
          <cell r="F8">
            <v>149.54</v>
          </cell>
          <cell r="G8">
            <v>37.39</v>
          </cell>
          <cell r="H8">
            <v>20</v>
          </cell>
          <cell r="I8">
            <v>49.97</v>
          </cell>
          <cell r="J8">
            <v>28</v>
          </cell>
          <cell r="K8">
            <v>0</v>
          </cell>
        </row>
        <row r="9">
          <cell r="B9" t="str">
            <v>Poland - Sweden</v>
          </cell>
          <cell r="C9" t="str">
            <v>N Europe</v>
          </cell>
          <cell r="D9">
            <v>224</v>
          </cell>
          <cell r="E9">
            <v>890</v>
          </cell>
          <cell r="F9">
            <v>148.53</v>
          </cell>
          <cell r="G9">
            <v>37.130000000000003</v>
          </cell>
          <cell r="H9">
            <v>20</v>
          </cell>
          <cell r="I9">
            <v>37.24</v>
          </cell>
          <cell r="J9">
            <v>28</v>
          </cell>
          <cell r="K9">
            <v>0</v>
          </cell>
        </row>
        <row r="10">
          <cell r="B10" t="str">
            <v>Poland - E Europe</v>
          </cell>
          <cell r="C10" t="str">
            <v>E Europe</v>
          </cell>
          <cell r="D10">
            <v>269</v>
          </cell>
          <cell r="E10">
            <v>798.2</v>
          </cell>
          <cell r="F10">
            <v>125</v>
          </cell>
          <cell r="G10">
            <v>30</v>
          </cell>
          <cell r="H10">
            <v>20</v>
          </cell>
          <cell r="I10">
            <v>35.851999999999997</v>
          </cell>
          <cell r="J10">
            <v>28</v>
          </cell>
          <cell r="K10">
            <v>5</v>
          </cell>
        </row>
        <row r="11">
          <cell r="B11" t="str">
            <v>Poland - Bulgaria</v>
          </cell>
          <cell r="C11" t="str">
            <v>E Europe</v>
          </cell>
          <cell r="D11">
            <v>250</v>
          </cell>
          <cell r="E11">
            <v>807</v>
          </cell>
          <cell r="F11">
            <v>125</v>
          </cell>
          <cell r="G11">
            <v>30</v>
          </cell>
          <cell r="H11">
            <v>20</v>
          </cell>
          <cell r="I11">
            <v>36</v>
          </cell>
          <cell r="J11">
            <v>28</v>
          </cell>
          <cell r="K11">
            <v>0</v>
          </cell>
        </row>
        <row r="12">
          <cell r="B12" t="str">
            <v>Poland - Czech Republic</v>
          </cell>
          <cell r="C12" t="str">
            <v>E Europe</v>
          </cell>
          <cell r="D12">
            <v>185</v>
          </cell>
          <cell r="E12">
            <v>657</v>
          </cell>
          <cell r="F12">
            <v>125</v>
          </cell>
          <cell r="G12">
            <v>30</v>
          </cell>
          <cell r="H12">
            <v>20</v>
          </cell>
          <cell r="I12">
            <v>33</v>
          </cell>
          <cell r="J12">
            <v>28</v>
          </cell>
          <cell r="K12">
            <v>0</v>
          </cell>
        </row>
        <row r="13">
          <cell r="B13" t="str">
            <v>Poland - Estonia</v>
          </cell>
          <cell r="C13" t="str">
            <v>E Europe</v>
          </cell>
          <cell r="D13">
            <v>355</v>
          </cell>
          <cell r="E13">
            <v>1035</v>
          </cell>
          <cell r="F13">
            <v>125</v>
          </cell>
          <cell r="G13">
            <v>30</v>
          </cell>
          <cell r="H13">
            <v>20</v>
          </cell>
          <cell r="I13">
            <v>39</v>
          </cell>
          <cell r="J13">
            <v>28</v>
          </cell>
          <cell r="K13">
            <v>0</v>
          </cell>
        </row>
        <row r="14">
          <cell r="B14" t="str">
            <v>Poland - Hungary</v>
          </cell>
          <cell r="C14" t="str">
            <v>E Europe</v>
          </cell>
          <cell r="D14">
            <v>242</v>
          </cell>
          <cell r="E14">
            <v>705</v>
          </cell>
          <cell r="F14">
            <v>125</v>
          </cell>
          <cell r="G14">
            <v>30</v>
          </cell>
          <cell r="H14">
            <v>20</v>
          </cell>
          <cell r="I14">
            <v>33</v>
          </cell>
          <cell r="J14">
            <v>28</v>
          </cell>
          <cell r="K14">
            <v>0</v>
          </cell>
        </row>
        <row r="15">
          <cell r="B15" t="str">
            <v>Poland - Latvia</v>
          </cell>
          <cell r="C15" t="str">
            <v>E Europe</v>
          </cell>
          <cell r="D15">
            <v>247</v>
          </cell>
          <cell r="E15">
            <v>653</v>
          </cell>
          <cell r="F15">
            <v>125</v>
          </cell>
          <cell r="G15">
            <v>30</v>
          </cell>
          <cell r="H15">
            <v>20</v>
          </cell>
          <cell r="I15">
            <v>48</v>
          </cell>
          <cell r="J15">
            <v>28</v>
          </cell>
          <cell r="K15">
            <v>0</v>
          </cell>
        </row>
        <row r="16">
          <cell r="B16" t="str">
            <v>Poland - Lithuania</v>
          </cell>
          <cell r="C16" t="str">
            <v>E Europe</v>
          </cell>
          <cell r="D16">
            <v>222</v>
          </cell>
          <cell r="E16">
            <v>505</v>
          </cell>
          <cell r="F16">
            <v>125</v>
          </cell>
          <cell r="G16">
            <v>30</v>
          </cell>
          <cell r="H16">
            <v>20</v>
          </cell>
          <cell r="I16">
            <v>33</v>
          </cell>
          <cell r="J16">
            <v>28</v>
          </cell>
          <cell r="K16">
            <v>0</v>
          </cell>
        </row>
        <row r="17">
          <cell r="B17" t="str">
            <v>Poland - Romania</v>
          </cell>
          <cell r="C17" t="str">
            <v>E Europe</v>
          </cell>
          <cell r="D17">
            <v>298</v>
          </cell>
          <cell r="E17">
            <v>830</v>
          </cell>
          <cell r="F17">
            <v>125</v>
          </cell>
          <cell r="G17">
            <v>30</v>
          </cell>
          <cell r="H17">
            <v>20</v>
          </cell>
          <cell r="I17">
            <v>36</v>
          </cell>
          <cell r="J17">
            <v>28</v>
          </cell>
          <cell r="K17">
            <v>0</v>
          </cell>
        </row>
        <row r="18">
          <cell r="B18" t="str">
            <v>Poland - Russia</v>
          </cell>
          <cell r="C18" t="str">
            <v>E Europe</v>
          </cell>
          <cell r="D18">
            <v>314</v>
          </cell>
          <cell r="E18">
            <v>945</v>
          </cell>
          <cell r="F18">
            <v>125</v>
          </cell>
          <cell r="G18">
            <v>30</v>
          </cell>
          <cell r="H18">
            <v>20</v>
          </cell>
          <cell r="I18">
            <v>34.450000000000003</v>
          </cell>
          <cell r="J18">
            <v>28</v>
          </cell>
          <cell r="K18">
            <v>50</v>
          </cell>
        </row>
        <row r="19">
          <cell r="B19" t="str">
            <v>Poland - Slovakia</v>
          </cell>
          <cell r="C19" t="str">
            <v>E Europe</v>
          </cell>
          <cell r="D19">
            <v>292</v>
          </cell>
          <cell r="E19">
            <v>973</v>
          </cell>
          <cell r="F19">
            <v>125</v>
          </cell>
          <cell r="G19">
            <v>30</v>
          </cell>
          <cell r="H19">
            <v>20</v>
          </cell>
          <cell r="I19">
            <v>33</v>
          </cell>
          <cell r="J19">
            <v>28</v>
          </cell>
          <cell r="K19">
            <v>0</v>
          </cell>
        </row>
        <row r="20">
          <cell r="B20" t="str">
            <v>Poland - Ukraine</v>
          </cell>
          <cell r="C20" t="str">
            <v>E Europe</v>
          </cell>
          <cell r="D20">
            <v>285</v>
          </cell>
          <cell r="E20">
            <v>872</v>
          </cell>
          <cell r="F20">
            <v>125</v>
          </cell>
          <cell r="G20">
            <v>30</v>
          </cell>
          <cell r="H20">
            <v>20</v>
          </cell>
          <cell r="I20">
            <v>33.07</v>
          </cell>
          <cell r="J20">
            <v>28</v>
          </cell>
          <cell r="K20">
            <v>0</v>
          </cell>
        </row>
        <row r="21">
          <cell r="B21" t="str">
            <v>Poland - W Europe</v>
          </cell>
          <cell r="C21" t="str">
            <v>W Europe</v>
          </cell>
          <cell r="D21">
            <v>282.58823529411762</v>
          </cell>
          <cell r="E21">
            <v>804.11764705882354</v>
          </cell>
          <cell r="F21">
            <v>139.34235294117644</v>
          </cell>
          <cell r="G21">
            <v>31.751176470588234</v>
          </cell>
          <cell r="H21">
            <v>20.823529411764707</v>
          </cell>
          <cell r="I21">
            <v>44.97882352941177</v>
          </cell>
          <cell r="J21">
            <v>29.176470588235293</v>
          </cell>
          <cell r="K21">
            <v>0</v>
          </cell>
        </row>
        <row r="22">
          <cell r="B22" t="str">
            <v>Poland - Austria</v>
          </cell>
          <cell r="C22" t="str">
            <v>W Europe</v>
          </cell>
          <cell r="D22">
            <v>101</v>
          </cell>
          <cell r="E22">
            <v>859</v>
          </cell>
          <cell r="F22">
            <v>125</v>
          </cell>
          <cell r="G22">
            <v>25</v>
          </cell>
          <cell r="H22">
            <v>20</v>
          </cell>
          <cell r="I22">
            <v>45</v>
          </cell>
          <cell r="J22">
            <v>28</v>
          </cell>
          <cell r="K22">
            <v>0</v>
          </cell>
        </row>
        <row r="23">
          <cell r="B23" t="str">
            <v>Poland - Belgium</v>
          </cell>
          <cell r="C23" t="str">
            <v>W Europe</v>
          </cell>
          <cell r="D23">
            <v>183</v>
          </cell>
          <cell r="E23">
            <v>407</v>
          </cell>
          <cell r="F23">
            <v>150</v>
          </cell>
          <cell r="G23">
            <v>30</v>
          </cell>
          <cell r="H23">
            <v>20</v>
          </cell>
          <cell r="I23">
            <v>45</v>
          </cell>
          <cell r="J23">
            <v>28</v>
          </cell>
          <cell r="K23">
            <v>0</v>
          </cell>
        </row>
        <row r="24">
          <cell r="B24" t="str">
            <v>Poland - Croatia</v>
          </cell>
          <cell r="C24" t="str">
            <v>W Europe</v>
          </cell>
          <cell r="D24">
            <v>330</v>
          </cell>
          <cell r="E24">
            <v>969</v>
          </cell>
          <cell r="F24">
            <v>125</v>
          </cell>
          <cell r="G24">
            <v>30</v>
          </cell>
          <cell r="H24">
            <v>20</v>
          </cell>
          <cell r="I24">
            <v>36</v>
          </cell>
          <cell r="J24">
            <v>28</v>
          </cell>
          <cell r="K24">
            <v>0</v>
          </cell>
        </row>
        <row r="25">
          <cell r="B25" t="str">
            <v>Poland - France(Paris &amp; "petite couronne")</v>
          </cell>
          <cell r="C25" t="str">
            <v>W Europe</v>
          </cell>
          <cell r="D25">
            <v>227</v>
          </cell>
          <cell r="E25">
            <v>1029</v>
          </cell>
          <cell r="F25">
            <v>160</v>
          </cell>
          <cell r="G25">
            <v>30</v>
          </cell>
          <cell r="H25">
            <v>20</v>
          </cell>
          <cell r="I25">
            <v>45</v>
          </cell>
          <cell r="J25">
            <v>28</v>
          </cell>
          <cell r="K25">
            <v>0</v>
          </cell>
        </row>
        <row r="26">
          <cell r="B26" t="str">
            <v>Poland - France(Province)</v>
          </cell>
          <cell r="C26" t="str">
            <v>W Europe</v>
          </cell>
          <cell r="D26">
            <v>227</v>
          </cell>
          <cell r="E26">
            <v>1029</v>
          </cell>
          <cell r="F26">
            <v>100</v>
          </cell>
          <cell r="G26">
            <v>25</v>
          </cell>
          <cell r="H26">
            <v>20</v>
          </cell>
          <cell r="I26">
            <v>45</v>
          </cell>
          <cell r="J26">
            <v>28</v>
          </cell>
          <cell r="K26">
            <v>0</v>
          </cell>
        </row>
        <row r="27">
          <cell r="B27" t="str">
            <v>Poland - Germany</v>
          </cell>
          <cell r="C27" t="str">
            <v>W Europe</v>
          </cell>
          <cell r="D27">
            <v>198</v>
          </cell>
          <cell r="E27">
            <v>844</v>
          </cell>
          <cell r="F27">
            <v>150</v>
          </cell>
          <cell r="G27">
            <v>30</v>
          </cell>
          <cell r="H27">
            <v>20</v>
          </cell>
          <cell r="I27">
            <v>42</v>
          </cell>
          <cell r="J27">
            <v>28</v>
          </cell>
          <cell r="K27">
            <v>0</v>
          </cell>
        </row>
        <row r="28">
          <cell r="B28" t="str">
            <v>Poland - Iceland</v>
          </cell>
          <cell r="C28" t="str">
            <v>W Europe</v>
          </cell>
          <cell r="D28">
            <v>840</v>
          </cell>
          <cell r="E28">
            <v>1571</v>
          </cell>
          <cell r="F28">
            <v>125</v>
          </cell>
          <cell r="G28">
            <v>30</v>
          </cell>
          <cell r="H28">
            <v>20</v>
          </cell>
          <cell r="I28">
            <v>36</v>
          </cell>
          <cell r="J28">
            <v>28</v>
          </cell>
          <cell r="K28">
            <v>0</v>
          </cell>
        </row>
        <row r="29">
          <cell r="B29" t="str">
            <v>Poland - Ireland</v>
          </cell>
          <cell r="C29" t="str">
            <v>W Europe</v>
          </cell>
          <cell r="D29">
            <v>370</v>
          </cell>
          <cell r="E29">
            <v>0</v>
          </cell>
          <cell r="F29">
            <v>150</v>
          </cell>
          <cell r="G29">
            <v>51</v>
          </cell>
          <cell r="H29">
            <v>27</v>
          </cell>
          <cell r="I29">
            <v>62</v>
          </cell>
          <cell r="J29">
            <v>38</v>
          </cell>
          <cell r="K29">
            <v>0</v>
          </cell>
        </row>
        <row r="30">
          <cell r="B30" t="str">
            <v>Poland - Italy</v>
          </cell>
          <cell r="C30" t="str">
            <v>W Europe</v>
          </cell>
          <cell r="D30">
            <v>273</v>
          </cell>
          <cell r="E30">
            <v>889</v>
          </cell>
          <cell r="F30">
            <v>145</v>
          </cell>
          <cell r="G30">
            <v>30</v>
          </cell>
          <cell r="H30">
            <v>20</v>
          </cell>
          <cell r="I30">
            <v>42</v>
          </cell>
          <cell r="J30">
            <v>28</v>
          </cell>
          <cell r="K30">
            <v>0</v>
          </cell>
        </row>
        <row r="31">
          <cell r="B31" t="str">
            <v>Poland - Malta</v>
          </cell>
          <cell r="C31" t="str">
            <v>W Europe</v>
          </cell>
          <cell r="D31">
            <v>386</v>
          </cell>
          <cell r="E31">
            <v>1088</v>
          </cell>
          <cell r="F31">
            <v>125</v>
          </cell>
          <cell r="G31">
            <v>30</v>
          </cell>
          <cell r="H31">
            <v>20</v>
          </cell>
          <cell r="I31">
            <v>42</v>
          </cell>
          <cell r="J31">
            <v>28</v>
          </cell>
          <cell r="K31">
            <v>0</v>
          </cell>
        </row>
        <row r="32">
          <cell r="B32" t="str">
            <v>Poland - Netherlands</v>
          </cell>
          <cell r="C32" t="str">
            <v>W Europe</v>
          </cell>
          <cell r="D32">
            <v>235</v>
          </cell>
          <cell r="E32">
            <v>899</v>
          </cell>
          <cell r="F32">
            <v>140</v>
          </cell>
          <cell r="G32">
            <v>30</v>
          </cell>
          <cell r="H32">
            <v>20</v>
          </cell>
          <cell r="I32">
            <v>42</v>
          </cell>
          <cell r="J32">
            <v>28</v>
          </cell>
          <cell r="K32">
            <v>0</v>
          </cell>
        </row>
        <row r="33">
          <cell r="B33" t="str">
            <v>Poland - Portugal</v>
          </cell>
          <cell r="C33" t="str">
            <v>W Europe</v>
          </cell>
          <cell r="D33">
            <v>337</v>
          </cell>
          <cell r="E33">
            <v>1130</v>
          </cell>
          <cell r="F33">
            <v>125</v>
          </cell>
          <cell r="G33">
            <v>25</v>
          </cell>
          <cell r="H33">
            <v>20</v>
          </cell>
          <cell r="I33">
            <v>48</v>
          </cell>
          <cell r="J33">
            <v>28</v>
          </cell>
          <cell r="K33">
            <v>0</v>
          </cell>
        </row>
        <row r="34">
          <cell r="B34" t="str">
            <v>Poland - Slovenia</v>
          </cell>
          <cell r="C34" t="str">
            <v>W Europe</v>
          </cell>
          <cell r="D34">
            <v>290</v>
          </cell>
          <cell r="E34">
            <v>863</v>
          </cell>
          <cell r="F34">
            <v>125</v>
          </cell>
          <cell r="G34">
            <v>30</v>
          </cell>
          <cell r="H34">
            <v>20</v>
          </cell>
          <cell r="I34">
            <v>36</v>
          </cell>
          <cell r="J34">
            <v>28</v>
          </cell>
          <cell r="K34">
            <v>0</v>
          </cell>
        </row>
        <row r="35">
          <cell r="B35" t="str">
            <v>Poland - Spain</v>
          </cell>
          <cell r="C35" t="str">
            <v>W Europe</v>
          </cell>
          <cell r="D35">
            <v>242</v>
          </cell>
          <cell r="E35">
            <v>990</v>
          </cell>
          <cell r="F35">
            <v>125</v>
          </cell>
          <cell r="G35">
            <v>25</v>
          </cell>
          <cell r="H35">
            <v>20</v>
          </cell>
          <cell r="I35">
            <v>48</v>
          </cell>
          <cell r="J35">
            <v>28</v>
          </cell>
          <cell r="K35">
            <v>0</v>
          </cell>
        </row>
        <row r="36">
          <cell r="B36" t="str">
            <v>Poland - Switzerland</v>
          </cell>
          <cell r="C36" t="str">
            <v>W Europe</v>
          </cell>
          <cell r="D36">
            <v>217</v>
          </cell>
          <cell r="E36">
            <v>826</v>
          </cell>
          <cell r="F36">
            <v>156.08000000000001</v>
          </cell>
          <cell r="G36">
            <v>31.22</v>
          </cell>
          <cell r="H36">
            <v>20</v>
          </cell>
          <cell r="I36">
            <v>48.7</v>
          </cell>
          <cell r="J36">
            <v>28</v>
          </cell>
          <cell r="K36">
            <v>0</v>
          </cell>
        </row>
        <row r="37">
          <cell r="B37" t="str">
            <v>Poland - UK(London)</v>
          </cell>
          <cell r="C37" t="str">
            <v>W Europe</v>
          </cell>
          <cell r="D37">
            <v>250</v>
          </cell>
          <cell r="E37">
            <v>0</v>
          </cell>
          <cell r="F37">
            <v>175</v>
          </cell>
          <cell r="G37">
            <v>54</v>
          </cell>
          <cell r="H37">
            <v>27</v>
          </cell>
          <cell r="I37">
            <v>59</v>
          </cell>
          <cell r="J37">
            <v>38</v>
          </cell>
          <cell r="K37">
            <v>0</v>
          </cell>
        </row>
        <row r="38">
          <cell r="B38" t="str">
            <v>Poland - UK(Others)</v>
          </cell>
          <cell r="C38" t="str">
            <v>W Europe</v>
          </cell>
          <cell r="D38">
            <v>98</v>
          </cell>
          <cell r="E38">
            <v>277</v>
          </cell>
          <cell r="F38">
            <v>167.74</v>
          </cell>
          <cell r="G38">
            <v>33.549999999999997</v>
          </cell>
          <cell r="H38">
            <v>20</v>
          </cell>
          <cell r="I38">
            <v>42.94</v>
          </cell>
          <cell r="J38">
            <v>28</v>
          </cell>
          <cell r="K38">
            <v>0</v>
          </cell>
        </row>
        <row r="39">
          <cell r="B39" t="str">
            <v>Poland - S Europe</v>
          </cell>
          <cell r="C39" t="str">
            <v>S Europe</v>
          </cell>
          <cell r="D39">
            <v>331.2</v>
          </cell>
          <cell r="E39">
            <v>972.6</v>
          </cell>
          <cell r="F39">
            <v>125</v>
          </cell>
          <cell r="G39">
            <v>30</v>
          </cell>
          <cell r="H39">
            <v>20</v>
          </cell>
          <cell r="I39">
            <v>36</v>
          </cell>
          <cell r="J39">
            <v>28</v>
          </cell>
          <cell r="K39">
            <v>2</v>
          </cell>
        </row>
        <row r="40">
          <cell r="B40" t="str">
            <v>Poland - Cyprus</v>
          </cell>
          <cell r="C40" t="str">
            <v>S Europe</v>
          </cell>
          <cell r="D40">
            <v>422</v>
          </cell>
          <cell r="E40">
            <v>826</v>
          </cell>
          <cell r="F40">
            <v>125</v>
          </cell>
          <cell r="G40">
            <v>30</v>
          </cell>
          <cell r="H40">
            <v>20</v>
          </cell>
          <cell r="I40">
            <v>33</v>
          </cell>
          <cell r="J40">
            <v>28</v>
          </cell>
          <cell r="K40">
            <v>0</v>
          </cell>
        </row>
        <row r="41">
          <cell r="B41" t="str">
            <v>Poland - Greece</v>
          </cell>
          <cell r="C41" t="str">
            <v>S Europe</v>
          </cell>
          <cell r="D41">
            <v>360</v>
          </cell>
          <cell r="E41">
            <v>1056</v>
          </cell>
          <cell r="F41">
            <v>125</v>
          </cell>
          <cell r="G41">
            <v>30</v>
          </cell>
          <cell r="H41">
            <v>20</v>
          </cell>
          <cell r="I41">
            <v>45</v>
          </cell>
          <cell r="J41">
            <v>28</v>
          </cell>
          <cell r="K41">
            <v>0</v>
          </cell>
        </row>
        <row r="42">
          <cell r="B42" t="str">
            <v>Poland - Macedonia</v>
          </cell>
          <cell r="C42" t="str">
            <v>S Europe</v>
          </cell>
          <cell r="D42">
            <v>270</v>
          </cell>
          <cell r="E42">
            <v>1000</v>
          </cell>
          <cell r="F42">
            <v>125</v>
          </cell>
          <cell r="G42">
            <v>30</v>
          </cell>
          <cell r="H42">
            <v>20</v>
          </cell>
          <cell r="I42">
            <v>33</v>
          </cell>
          <cell r="J42">
            <v>28</v>
          </cell>
          <cell r="K42">
            <v>0</v>
          </cell>
        </row>
        <row r="43">
          <cell r="B43" t="str">
            <v>Poland - Serbia &amp; Montenegro</v>
          </cell>
          <cell r="C43" t="str">
            <v>S Europe</v>
          </cell>
          <cell r="D43">
            <v>318</v>
          </cell>
          <cell r="E43">
            <v>992</v>
          </cell>
          <cell r="F43">
            <v>125</v>
          </cell>
          <cell r="G43">
            <v>30</v>
          </cell>
          <cell r="H43">
            <v>20</v>
          </cell>
          <cell r="I43">
            <v>36</v>
          </cell>
          <cell r="J43">
            <v>28</v>
          </cell>
          <cell r="K43">
            <v>0</v>
          </cell>
        </row>
        <row r="44">
          <cell r="B44" t="str">
            <v>Poland - Turkey</v>
          </cell>
          <cell r="C44" t="str">
            <v>S Europe</v>
          </cell>
          <cell r="D44">
            <v>286</v>
          </cell>
          <cell r="E44">
            <v>989</v>
          </cell>
          <cell r="F44">
            <v>125</v>
          </cell>
          <cell r="G44">
            <v>30</v>
          </cell>
          <cell r="H44">
            <v>20</v>
          </cell>
          <cell r="I44">
            <v>33</v>
          </cell>
          <cell r="J44">
            <v>28</v>
          </cell>
          <cell r="K44">
            <v>10</v>
          </cell>
        </row>
        <row r="45">
          <cell r="B45" t="str">
            <v>Poland - APAC</v>
          </cell>
          <cell r="C45" t="str">
            <v>APAC</v>
          </cell>
          <cell r="D45">
            <v>959.14285714285711</v>
          </cell>
          <cell r="E45">
            <v>3351.2857142857142</v>
          </cell>
          <cell r="F45">
            <v>126.19928571428569</v>
          </cell>
          <cell r="G45">
            <v>29.261428571428574</v>
          </cell>
          <cell r="H45">
            <v>20.357142857142858</v>
          </cell>
          <cell r="I45">
            <v>33.61785714285714</v>
          </cell>
          <cell r="J45">
            <v>28.5</v>
          </cell>
          <cell r="K45">
            <v>37.857142857142854</v>
          </cell>
        </row>
        <row r="46">
          <cell r="B46" t="str">
            <v>Poland - Australia</v>
          </cell>
          <cell r="C46" t="str">
            <v>APAC</v>
          </cell>
          <cell r="D46">
            <v>1441</v>
          </cell>
          <cell r="E46">
            <v>5573</v>
          </cell>
          <cell r="F46">
            <v>123.27</v>
          </cell>
          <cell r="G46">
            <v>30.82</v>
          </cell>
          <cell r="H46">
            <v>20</v>
          </cell>
          <cell r="I46">
            <v>53.62</v>
          </cell>
          <cell r="J46">
            <v>28</v>
          </cell>
          <cell r="K46">
            <v>45</v>
          </cell>
        </row>
        <row r="47">
          <cell r="B47" t="str">
            <v>Poland - China (Guangzhou)</v>
          </cell>
          <cell r="C47" t="str">
            <v>APAC</v>
          </cell>
          <cell r="D47">
            <v>931</v>
          </cell>
          <cell r="E47">
            <v>3484</v>
          </cell>
          <cell r="F47">
            <v>119.86</v>
          </cell>
          <cell r="G47">
            <v>14.38</v>
          </cell>
          <cell r="H47">
            <v>20</v>
          </cell>
          <cell r="I47">
            <v>31.7</v>
          </cell>
          <cell r="J47">
            <v>28</v>
          </cell>
          <cell r="K47">
            <v>55</v>
          </cell>
        </row>
        <row r="48">
          <cell r="B48" t="str">
            <v>Poland - China (Hong Kong)</v>
          </cell>
          <cell r="C48" t="str">
            <v>APAC</v>
          </cell>
          <cell r="D48">
            <v>969</v>
          </cell>
          <cell r="E48">
            <v>5344</v>
          </cell>
          <cell r="F48">
            <v>141.32</v>
          </cell>
          <cell r="G48">
            <v>17.670000000000002</v>
          </cell>
          <cell r="H48">
            <v>20</v>
          </cell>
          <cell r="I48">
            <v>31.7</v>
          </cell>
          <cell r="J48">
            <v>28</v>
          </cell>
          <cell r="K48">
            <v>0</v>
          </cell>
        </row>
        <row r="49">
          <cell r="B49" t="str">
            <v>Poland - India (Bangalore)</v>
          </cell>
          <cell r="C49" t="str">
            <v>APAC</v>
          </cell>
          <cell r="D49">
            <v>768</v>
          </cell>
          <cell r="E49">
            <v>2314</v>
          </cell>
          <cell r="F49">
            <v>130.51</v>
          </cell>
          <cell r="G49">
            <v>43.5</v>
          </cell>
          <cell r="H49">
            <v>20</v>
          </cell>
          <cell r="I49">
            <v>28.94</v>
          </cell>
          <cell r="J49">
            <v>28</v>
          </cell>
          <cell r="K49">
            <v>83</v>
          </cell>
        </row>
        <row r="50">
          <cell r="B50" t="str">
            <v>Poland - India (Chennai)</v>
          </cell>
          <cell r="C50" t="str">
            <v>APAC</v>
          </cell>
          <cell r="D50">
            <v>1300</v>
          </cell>
          <cell r="E50">
            <v>2300</v>
          </cell>
          <cell r="F50">
            <v>168</v>
          </cell>
          <cell r="G50">
            <v>56</v>
          </cell>
          <cell r="H50">
            <v>25</v>
          </cell>
          <cell r="I50">
            <v>37</v>
          </cell>
          <cell r="J50">
            <v>35</v>
          </cell>
          <cell r="K50">
            <v>106</v>
          </cell>
        </row>
        <row r="51">
          <cell r="B51" t="str">
            <v>Poland - India (Kolkata)</v>
          </cell>
          <cell r="C51" t="str">
            <v>APAC</v>
          </cell>
          <cell r="D51">
            <v>968</v>
          </cell>
          <cell r="E51">
            <v>3300</v>
          </cell>
          <cell r="F51">
            <v>130.51</v>
          </cell>
          <cell r="G51">
            <v>43.5</v>
          </cell>
          <cell r="H51">
            <v>20</v>
          </cell>
          <cell r="I51">
            <v>28.94</v>
          </cell>
          <cell r="J51">
            <v>28</v>
          </cell>
          <cell r="K51">
            <v>83</v>
          </cell>
        </row>
        <row r="52">
          <cell r="B52" t="str">
            <v>Poland - India (Mumbai)</v>
          </cell>
          <cell r="C52" t="str">
            <v>APAC</v>
          </cell>
          <cell r="D52">
            <v>733</v>
          </cell>
          <cell r="E52">
            <v>3200</v>
          </cell>
          <cell r="F52">
            <v>130.51</v>
          </cell>
          <cell r="G52">
            <v>43.5</v>
          </cell>
          <cell r="H52">
            <v>20</v>
          </cell>
          <cell r="I52">
            <v>28.94</v>
          </cell>
          <cell r="J52">
            <v>28</v>
          </cell>
          <cell r="K52">
            <v>83</v>
          </cell>
        </row>
        <row r="53">
          <cell r="B53" t="str">
            <v>Poland - Japan</v>
          </cell>
          <cell r="C53" t="str">
            <v>APAC</v>
          </cell>
          <cell r="D53">
            <v>906</v>
          </cell>
          <cell r="E53">
            <v>3040</v>
          </cell>
          <cell r="F53">
            <v>202.14</v>
          </cell>
          <cell r="G53">
            <v>32.090000000000003</v>
          </cell>
          <cell r="H53">
            <v>20</v>
          </cell>
          <cell r="I53">
            <v>44.28</v>
          </cell>
          <cell r="J53">
            <v>28</v>
          </cell>
          <cell r="K53">
            <v>0</v>
          </cell>
        </row>
        <row r="54">
          <cell r="B54" t="str">
            <v>Poland - Malaysia</v>
          </cell>
          <cell r="C54" t="str">
            <v>APAC</v>
          </cell>
          <cell r="D54">
            <v>1048</v>
          </cell>
          <cell r="E54">
            <v>3462</v>
          </cell>
          <cell r="F54">
            <v>60.77</v>
          </cell>
          <cell r="G54">
            <v>8.5299999999999994</v>
          </cell>
          <cell r="H54">
            <v>20</v>
          </cell>
          <cell r="I54">
            <v>28.94</v>
          </cell>
          <cell r="J54">
            <v>28</v>
          </cell>
          <cell r="K54">
            <v>0</v>
          </cell>
        </row>
        <row r="55">
          <cell r="B55" t="str">
            <v>Poland - Philippines</v>
          </cell>
          <cell r="C55" t="str">
            <v>APAC</v>
          </cell>
          <cell r="D55">
            <v>852</v>
          </cell>
          <cell r="E55">
            <v>3081</v>
          </cell>
          <cell r="F55">
            <v>125</v>
          </cell>
          <cell r="G55">
            <v>30</v>
          </cell>
          <cell r="H55">
            <v>20</v>
          </cell>
          <cell r="I55">
            <v>28.94</v>
          </cell>
          <cell r="J55">
            <v>28</v>
          </cell>
          <cell r="K55">
            <v>0</v>
          </cell>
        </row>
        <row r="56">
          <cell r="B56" t="str">
            <v>Poland - Singapore</v>
          </cell>
          <cell r="C56" t="str">
            <v>APAC</v>
          </cell>
          <cell r="D56">
            <v>834</v>
          </cell>
          <cell r="E56">
            <v>2960</v>
          </cell>
          <cell r="F56">
            <v>92.32</v>
          </cell>
          <cell r="G56">
            <v>19.440000000000001</v>
          </cell>
          <cell r="H56">
            <v>20</v>
          </cell>
          <cell r="I56">
            <v>31.01</v>
          </cell>
          <cell r="J56">
            <v>28</v>
          </cell>
          <cell r="K56">
            <v>0</v>
          </cell>
        </row>
        <row r="57">
          <cell r="B57" t="str">
            <v>Poland - South Korea</v>
          </cell>
          <cell r="C57" t="str">
            <v>APAC</v>
          </cell>
          <cell r="D57">
            <v>973</v>
          </cell>
          <cell r="E57">
            <v>3236</v>
          </cell>
          <cell r="F57">
            <v>125</v>
          </cell>
          <cell r="G57">
            <v>30</v>
          </cell>
          <cell r="H57">
            <v>20</v>
          </cell>
          <cell r="I57">
            <v>36</v>
          </cell>
          <cell r="J57">
            <v>28</v>
          </cell>
          <cell r="K57">
            <v>0</v>
          </cell>
        </row>
        <row r="58">
          <cell r="B58" t="str">
            <v>Poland - Taiwan</v>
          </cell>
          <cell r="C58" t="str">
            <v>APAC</v>
          </cell>
          <cell r="D58">
            <v>937</v>
          </cell>
          <cell r="E58">
            <v>3396</v>
          </cell>
          <cell r="F58">
            <v>92.58</v>
          </cell>
          <cell r="G58">
            <v>10.23</v>
          </cell>
          <cell r="H58">
            <v>20</v>
          </cell>
          <cell r="I58">
            <v>31.7</v>
          </cell>
          <cell r="J58">
            <v>28</v>
          </cell>
          <cell r="K58">
            <v>55</v>
          </cell>
        </row>
        <row r="59">
          <cell r="B59" t="str">
            <v>Poland - Thailand</v>
          </cell>
          <cell r="C59" t="str">
            <v>APAC</v>
          </cell>
          <cell r="D59">
            <v>768</v>
          </cell>
          <cell r="E59">
            <v>2228</v>
          </cell>
          <cell r="F59">
            <v>125</v>
          </cell>
          <cell r="G59">
            <v>30</v>
          </cell>
          <cell r="H59">
            <v>20</v>
          </cell>
          <cell r="I59">
            <v>28.94</v>
          </cell>
          <cell r="J59">
            <v>28</v>
          </cell>
          <cell r="K59">
            <v>20</v>
          </cell>
        </row>
        <row r="60">
          <cell r="B60" t="str">
            <v>Poland - NA</v>
          </cell>
          <cell r="C60" t="str">
            <v>NA</v>
          </cell>
          <cell r="D60">
            <v>650.22222222222217</v>
          </cell>
          <cell r="E60">
            <v>2367.3333333333335</v>
          </cell>
          <cell r="F60">
            <v>163.62</v>
          </cell>
          <cell r="G60">
            <v>30.278888888888886</v>
          </cell>
          <cell r="H60">
            <v>20.777777777777779</v>
          </cell>
          <cell r="I60">
            <v>34.218888888888884</v>
          </cell>
          <cell r="J60">
            <v>29.111111111111111</v>
          </cell>
          <cell r="K60">
            <v>95</v>
          </cell>
        </row>
        <row r="61">
          <cell r="B61" t="str">
            <v>Poland - Canada</v>
          </cell>
          <cell r="C61" t="str">
            <v>NA</v>
          </cell>
          <cell r="D61">
            <v>740</v>
          </cell>
          <cell r="E61">
            <v>2603</v>
          </cell>
          <cell r="F61">
            <v>158.62</v>
          </cell>
          <cell r="G61">
            <v>30.82</v>
          </cell>
          <cell r="H61">
            <v>20</v>
          </cell>
          <cell r="I61">
            <v>46.21</v>
          </cell>
          <cell r="J61">
            <v>28</v>
          </cell>
          <cell r="K61">
            <v>165</v>
          </cell>
        </row>
        <row r="62">
          <cell r="B62" t="str">
            <v>Poland - Mexico</v>
          </cell>
          <cell r="C62" t="str">
            <v>NA</v>
          </cell>
          <cell r="D62">
            <v>770</v>
          </cell>
          <cell r="E62">
            <v>3798</v>
          </cell>
          <cell r="F62">
            <v>125</v>
          </cell>
          <cell r="G62">
            <v>30</v>
          </cell>
          <cell r="H62">
            <v>20</v>
          </cell>
          <cell r="I62">
            <v>27.56</v>
          </cell>
          <cell r="J62">
            <v>28</v>
          </cell>
          <cell r="K62">
            <v>0</v>
          </cell>
        </row>
        <row r="63">
          <cell r="B63" t="str">
            <v>Poland - USA (Chicago)</v>
          </cell>
          <cell r="C63" t="str">
            <v>NA</v>
          </cell>
          <cell r="D63">
            <v>422</v>
          </cell>
          <cell r="E63">
            <v>2093</v>
          </cell>
          <cell r="F63">
            <v>196.38</v>
          </cell>
          <cell r="G63">
            <v>27.56</v>
          </cell>
          <cell r="H63">
            <v>20</v>
          </cell>
          <cell r="I63">
            <v>31.7</v>
          </cell>
          <cell r="J63">
            <v>28</v>
          </cell>
          <cell r="K63">
            <v>90</v>
          </cell>
        </row>
        <row r="64">
          <cell r="B64" t="str">
            <v>Poland - USA (Dallas)</v>
          </cell>
          <cell r="C64" t="str">
            <v>NA</v>
          </cell>
          <cell r="D64">
            <v>491</v>
          </cell>
          <cell r="E64">
            <v>2145</v>
          </cell>
          <cell r="F64">
            <v>155.03</v>
          </cell>
          <cell r="G64">
            <v>27.56</v>
          </cell>
          <cell r="H64">
            <v>20</v>
          </cell>
          <cell r="I64">
            <v>31.7</v>
          </cell>
          <cell r="J64">
            <v>28</v>
          </cell>
          <cell r="K64">
            <v>90</v>
          </cell>
        </row>
        <row r="65">
          <cell r="B65" t="str">
            <v>Poland - USA (Houston)</v>
          </cell>
          <cell r="C65" t="str">
            <v>NA</v>
          </cell>
          <cell r="D65">
            <v>578</v>
          </cell>
          <cell r="E65">
            <v>3325</v>
          </cell>
          <cell r="F65">
            <v>155.03</v>
          </cell>
          <cell r="G65">
            <v>27.56</v>
          </cell>
          <cell r="H65">
            <v>20</v>
          </cell>
          <cell r="I65">
            <v>31.7</v>
          </cell>
          <cell r="J65">
            <v>28</v>
          </cell>
          <cell r="K65">
            <v>90</v>
          </cell>
        </row>
        <row r="66">
          <cell r="B66" t="str">
            <v>Poland - USA (LA)</v>
          </cell>
          <cell r="C66" t="str">
            <v>NA</v>
          </cell>
          <cell r="D66">
            <v>511</v>
          </cell>
          <cell r="E66">
            <v>2700</v>
          </cell>
          <cell r="F66">
            <v>177</v>
          </cell>
          <cell r="G66">
            <v>29</v>
          </cell>
          <cell r="H66">
            <v>20</v>
          </cell>
          <cell r="I66">
            <v>31.7</v>
          </cell>
          <cell r="J66">
            <v>28</v>
          </cell>
          <cell r="K66">
            <v>90</v>
          </cell>
        </row>
        <row r="67">
          <cell r="B67" t="str">
            <v>Poland - USA (Miami)</v>
          </cell>
          <cell r="C67" t="str">
            <v>NA</v>
          </cell>
          <cell r="D67">
            <v>435</v>
          </cell>
          <cell r="E67">
            <v>2737</v>
          </cell>
          <cell r="F67">
            <v>155.03</v>
          </cell>
          <cell r="G67">
            <v>27.56</v>
          </cell>
          <cell r="H67">
            <v>20</v>
          </cell>
          <cell r="I67">
            <v>31.7</v>
          </cell>
          <cell r="J67">
            <v>28</v>
          </cell>
          <cell r="K67">
            <v>90</v>
          </cell>
        </row>
        <row r="68">
          <cell r="B68" t="str">
            <v>Poland - USA (NY)</v>
          </cell>
          <cell r="C68" t="str">
            <v>NA</v>
          </cell>
          <cell r="D68">
            <v>405</v>
          </cell>
          <cell r="E68">
            <v>1905</v>
          </cell>
          <cell r="F68">
            <v>220.49</v>
          </cell>
          <cell r="G68">
            <v>34.450000000000003</v>
          </cell>
          <cell r="H68">
            <v>20</v>
          </cell>
          <cell r="I68">
            <v>31.7</v>
          </cell>
          <cell r="J68">
            <v>28</v>
          </cell>
          <cell r="K68">
            <v>90</v>
          </cell>
        </row>
        <row r="69">
          <cell r="B69" t="str">
            <v>Poland - USA (San Francisco)</v>
          </cell>
          <cell r="C69" t="str">
            <v>NA</v>
          </cell>
          <cell r="D69">
            <v>1500</v>
          </cell>
          <cell r="E69">
            <v>0</v>
          </cell>
          <cell r="F69">
            <v>130</v>
          </cell>
          <cell r="G69">
            <v>38</v>
          </cell>
          <cell r="H69">
            <v>27</v>
          </cell>
          <cell r="I69">
            <v>44</v>
          </cell>
          <cell r="J69">
            <v>38</v>
          </cell>
          <cell r="K69">
            <v>150</v>
          </cell>
        </row>
        <row r="70">
          <cell r="B70" t="str">
            <v>Poland - LATAM</v>
          </cell>
          <cell r="C70" t="str">
            <v>LATAM</v>
          </cell>
          <cell r="D70">
            <v>1126.7</v>
          </cell>
          <cell r="E70">
            <v>4024.85</v>
          </cell>
          <cell r="F70">
            <v>125</v>
          </cell>
          <cell r="G70">
            <v>30</v>
          </cell>
          <cell r="H70">
            <v>20</v>
          </cell>
          <cell r="I70">
            <v>29.697000000000003</v>
          </cell>
          <cell r="J70">
            <v>28</v>
          </cell>
          <cell r="K70">
            <v>5.75</v>
          </cell>
        </row>
        <row r="71">
          <cell r="B71" t="str">
            <v>Poland - Argentina</v>
          </cell>
          <cell r="C71" t="str">
            <v>LATAM</v>
          </cell>
          <cell r="D71">
            <v>1052</v>
          </cell>
          <cell r="E71">
            <v>3683</v>
          </cell>
          <cell r="F71">
            <v>125</v>
          </cell>
          <cell r="G71">
            <v>30</v>
          </cell>
          <cell r="H71">
            <v>20</v>
          </cell>
          <cell r="I71">
            <v>32.380000000000003</v>
          </cell>
          <cell r="J71">
            <v>28</v>
          </cell>
          <cell r="K71">
            <v>0</v>
          </cell>
        </row>
        <row r="72">
          <cell r="B72" t="str">
            <v>Poland - Bolivia</v>
          </cell>
          <cell r="C72" t="str">
            <v>LATAM</v>
          </cell>
          <cell r="D72">
            <v>1662</v>
          </cell>
          <cell r="E72">
            <v>5610</v>
          </cell>
          <cell r="F72">
            <v>125</v>
          </cell>
          <cell r="G72">
            <v>30</v>
          </cell>
          <cell r="H72">
            <v>20</v>
          </cell>
          <cell r="I72">
            <v>28.94</v>
          </cell>
          <cell r="J72">
            <v>28</v>
          </cell>
          <cell r="K72">
            <v>0</v>
          </cell>
        </row>
        <row r="73">
          <cell r="B73" t="str">
            <v>Poland - Brazil (Brasilia)</v>
          </cell>
          <cell r="C73" t="str">
            <v>LATAM</v>
          </cell>
          <cell r="D73">
            <v>1136</v>
          </cell>
          <cell r="E73">
            <v>4792</v>
          </cell>
          <cell r="F73">
            <v>125</v>
          </cell>
          <cell r="G73">
            <v>30</v>
          </cell>
          <cell r="H73">
            <v>20</v>
          </cell>
          <cell r="I73">
            <v>34.450000000000003</v>
          </cell>
          <cell r="J73">
            <v>28</v>
          </cell>
          <cell r="K73">
            <v>0</v>
          </cell>
        </row>
        <row r="74">
          <cell r="B74" t="str">
            <v>Poland - Brazil (Sao Paulo)</v>
          </cell>
          <cell r="C74" t="str">
            <v>LATAM</v>
          </cell>
          <cell r="D74">
            <v>1180</v>
          </cell>
          <cell r="E74">
            <v>4779</v>
          </cell>
          <cell r="F74">
            <v>125</v>
          </cell>
          <cell r="G74">
            <v>30</v>
          </cell>
          <cell r="H74">
            <v>20</v>
          </cell>
          <cell r="I74">
            <v>34.450000000000003</v>
          </cell>
          <cell r="J74">
            <v>28</v>
          </cell>
          <cell r="K74">
            <v>0</v>
          </cell>
        </row>
        <row r="75">
          <cell r="B75" t="str">
            <v>Poland - Chile</v>
          </cell>
          <cell r="C75" t="str">
            <v>LATAM</v>
          </cell>
          <cell r="D75">
            <v>947</v>
          </cell>
          <cell r="E75">
            <v>3561</v>
          </cell>
          <cell r="F75">
            <v>125</v>
          </cell>
          <cell r="G75">
            <v>30</v>
          </cell>
          <cell r="H75">
            <v>20</v>
          </cell>
          <cell r="I75">
            <v>28.94</v>
          </cell>
          <cell r="J75">
            <v>28</v>
          </cell>
          <cell r="K75">
            <v>0</v>
          </cell>
        </row>
        <row r="76">
          <cell r="B76" t="str">
            <v>Poland - Colombia</v>
          </cell>
          <cell r="C76" t="str">
            <v>LATAM</v>
          </cell>
          <cell r="D76">
            <v>1025</v>
          </cell>
          <cell r="E76">
            <v>4541</v>
          </cell>
          <cell r="F76">
            <v>125</v>
          </cell>
          <cell r="G76">
            <v>30</v>
          </cell>
          <cell r="H76">
            <v>20</v>
          </cell>
          <cell r="I76">
            <v>28.25</v>
          </cell>
          <cell r="J76">
            <v>28</v>
          </cell>
          <cell r="K76">
            <v>70</v>
          </cell>
        </row>
        <row r="77">
          <cell r="B77" t="str">
            <v>Poland - Costa Rica</v>
          </cell>
          <cell r="C77" t="str">
            <v>LATAM</v>
          </cell>
          <cell r="D77">
            <v>1141</v>
          </cell>
          <cell r="E77">
            <v>5329</v>
          </cell>
          <cell r="F77">
            <v>125</v>
          </cell>
          <cell r="G77">
            <v>30</v>
          </cell>
          <cell r="H77">
            <v>20</v>
          </cell>
          <cell r="I77">
            <v>26.18</v>
          </cell>
          <cell r="J77">
            <v>28</v>
          </cell>
          <cell r="K77">
            <v>0</v>
          </cell>
        </row>
        <row r="78">
          <cell r="B78" t="str">
            <v>Poland - Dominican Republic</v>
          </cell>
          <cell r="C78" t="str">
            <v>LATAM</v>
          </cell>
          <cell r="D78">
            <v>850</v>
          </cell>
          <cell r="E78">
            <v>4000</v>
          </cell>
          <cell r="F78">
            <v>125</v>
          </cell>
          <cell r="G78">
            <v>30</v>
          </cell>
          <cell r="H78">
            <v>20</v>
          </cell>
          <cell r="I78">
            <v>28.94</v>
          </cell>
          <cell r="J78">
            <v>28</v>
          </cell>
          <cell r="K78">
            <v>0</v>
          </cell>
        </row>
        <row r="79">
          <cell r="B79" t="str">
            <v>Poland - Ecuador</v>
          </cell>
          <cell r="C79" t="str">
            <v>LATAM</v>
          </cell>
          <cell r="D79">
            <v>1142</v>
          </cell>
          <cell r="E79">
            <v>3200</v>
          </cell>
          <cell r="F79">
            <v>125</v>
          </cell>
          <cell r="G79">
            <v>30</v>
          </cell>
          <cell r="H79">
            <v>20</v>
          </cell>
          <cell r="I79">
            <v>30.32</v>
          </cell>
          <cell r="J79">
            <v>28</v>
          </cell>
          <cell r="K79">
            <v>0</v>
          </cell>
        </row>
        <row r="80">
          <cell r="B80" t="str">
            <v>Poland - El Salvador</v>
          </cell>
          <cell r="C80" t="str">
            <v>LATAM</v>
          </cell>
          <cell r="D80">
            <v>1015</v>
          </cell>
          <cell r="E80">
            <v>3300</v>
          </cell>
          <cell r="F80">
            <v>125</v>
          </cell>
          <cell r="G80">
            <v>30</v>
          </cell>
          <cell r="H80">
            <v>20</v>
          </cell>
          <cell r="I80">
            <v>28.94</v>
          </cell>
          <cell r="J80">
            <v>28</v>
          </cell>
          <cell r="K80">
            <v>0</v>
          </cell>
        </row>
        <row r="81">
          <cell r="B81" t="str">
            <v>Poland - Guatemala</v>
          </cell>
          <cell r="C81" t="str">
            <v>LATAM</v>
          </cell>
          <cell r="D81">
            <v>1049</v>
          </cell>
          <cell r="E81">
            <v>3768</v>
          </cell>
          <cell r="F81">
            <v>125</v>
          </cell>
          <cell r="G81">
            <v>30</v>
          </cell>
          <cell r="H81">
            <v>20</v>
          </cell>
          <cell r="I81">
            <v>28.94</v>
          </cell>
          <cell r="J81">
            <v>28</v>
          </cell>
          <cell r="K81">
            <v>0</v>
          </cell>
        </row>
        <row r="82">
          <cell r="B82" t="str">
            <v>Poland - Honduras</v>
          </cell>
          <cell r="C82" t="str">
            <v>LATAM</v>
          </cell>
          <cell r="D82">
            <v>2080</v>
          </cell>
          <cell r="E82">
            <v>3500</v>
          </cell>
          <cell r="F82">
            <v>125</v>
          </cell>
          <cell r="G82">
            <v>30</v>
          </cell>
          <cell r="H82">
            <v>20</v>
          </cell>
          <cell r="I82">
            <v>28.94</v>
          </cell>
          <cell r="J82">
            <v>28</v>
          </cell>
          <cell r="K82">
            <v>0</v>
          </cell>
        </row>
        <row r="83">
          <cell r="B83" t="str">
            <v>Poland - Jamaica</v>
          </cell>
          <cell r="C83" t="str">
            <v>LATAM</v>
          </cell>
          <cell r="D83">
            <v>1650</v>
          </cell>
          <cell r="E83">
            <v>3037</v>
          </cell>
          <cell r="F83">
            <v>125</v>
          </cell>
          <cell r="G83">
            <v>30</v>
          </cell>
          <cell r="H83">
            <v>20</v>
          </cell>
          <cell r="I83">
            <v>28.94</v>
          </cell>
          <cell r="J83">
            <v>28</v>
          </cell>
          <cell r="K83">
            <v>45</v>
          </cell>
        </row>
        <row r="84">
          <cell r="B84" t="str">
            <v>Poland - Panama</v>
          </cell>
          <cell r="C84" t="str">
            <v>LATAM</v>
          </cell>
          <cell r="D84">
            <v>1078</v>
          </cell>
          <cell r="E84">
            <v>3554</v>
          </cell>
          <cell r="F84">
            <v>125</v>
          </cell>
          <cell r="G84">
            <v>30</v>
          </cell>
          <cell r="H84">
            <v>20</v>
          </cell>
          <cell r="I84">
            <v>28.94</v>
          </cell>
          <cell r="J84">
            <v>28</v>
          </cell>
          <cell r="K84">
            <v>0</v>
          </cell>
        </row>
        <row r="85">
          <cell r="B85" t="str">
            <v>Poland - Paraguay</v>
          </cell>
          <cell r="C85" t="str">
            <v>LATAM</v>
          </cell>
          <cell r="D85">
            <v>994</v>
          </cell>
          <cell r="E85">
            <v>5225</v>
          </cell>
          <cell r="F85">
            <v>125</v>
          </cell>
          <cell r="G85">
            <v>30</v>
          </cell>
          <cell r="H85">
            <v>20</v>
          </cell>
          <cell r="I85">
            <v>28.94</v>
          </cell>
          <cell r="J85">
            <v>28</v>
          </cell>
          <cell r="K85">
            <v>0</v>
          </cell>
        </row>
        <row r="86">
          <cell r="B86" t="str">
            <v>Poland - Peru</v>
          </cell>
          <cell r="C86" t="str">
            <v>LATAM</v>
          </cell>
          <cell r="D86">
            <v>1124</v>
          </cell>
          <cell r="E86">
            <v>4204</v>
          </cell>
          <cell r="F86">
            <v>125</v>
          </cell>
          <cell r="G86">
            <v>30</v>
          </cell>
          <cell r="H86">
            <v>20</v>
          </cell>
          <cell r="I86">
            <v>29.63</v>
          </cell>
          <cell r="J86">
            <v>28</v>
          </cell>
          <cell r="K86">
            <v>0</v>
          </cell>
        </row>
        <row r="87">
          <cell r="B87" t="str">
            <v>Poland - Puerto Rico</v>
          </cell>
          <cell r="C87" t="str">
            <v>LATAM</v>
          </cell>
          <cell r="D87">
            <v>726</v>
          </cell>
          <cell r="E87">
            <v>2960</v>
          </cell>
          <cell r="F87">
            <v>125</v>
          </cell>
          <cell r="G87">
            <v>30</v>
          </cell>
          <cell r="H87">
            <v>20</v>
          </cell>
          <cell r="I87">
            <v>28.94</v>
          </cell>
          <cell r="J87">
            <v>28</v>
          </cell>
          <cell r="K87">
            <v>0</v>
          </cell>
        </row>
        <row r="88">
          <cell r="B88" t="str">
            <v>Poland - Trinidad</v>
          </cell>
          <cell r="C88" t="str">
            <v>LATAM</v>
          </cell>
          <cell r="D88">
            <v>825</v>
          </cell>
          <cell r="E88">
            <v>3173</v>
          </cell>
          <cell r="F88">
            <v>125</v>
          </cell>
          <cell r="G88">
            <v>30</v>
          </cell>
          <cell r="H88">
            <v>20</v>
          </cell>
          <cell r="I88">
            <v>28.94</v>
          </cell>
          <cell r="J88">
            <v>28</v>
          </cell>
          <cell r="K88">
            <v>0</v>
          </cell>
        </row>
        <row r="89">
          <cell r="B89" t="str">
            <v>Poland - Uruguay</v>
          </cell>
          <cell r="C89" t="str">
            <v>LATAM</v>
          </cell>
          <cell r="D89">
            <v>983</v>
          </cell>
          <cell r="E89">
            <v>4748</v>
          </cell>
          <cell r="F89">
            <v>125</v>
          </cell>
          <cell r="G89">
            <v>30</v>
          </cell>
          <cell r="H89">
            <v>20</v>
          </cell>
          <cell r="I89">
            <v>33.07</v>
          </cell>
          <cell r="J89">
            <v>28</v>
          </cell>
          <cell r="K89">
            <v>0</v>
          </cell>
        </row>
        <row r="90">
          <cell r="B90" t="str">
            <v>Poland - Venezuela</v>
          </cell>
          <cell r="C90" t="str">
            <v>LATAM</v>
          </cell>
          <cell r="D90">
            <v>875</v>
          </cell>
          <cell r="E90">
            <v>3533</v>
          </cell>
          <cell r="F90">
            <v>125</v>
          </cell>
          <cell r="G90">
            <v>30</v>
          </cell>
          <cell r="H90">
            <v>20</v>
          </cell>
          <cell r="I90">
            <v>26.87</v>
          </cell>
          <cell r="J90">
            <v>28</v>
          </cell>
          <cell r="K90">
            <v>0</v>
          </cell>
        </row>
        <row r="91">
          <cell r="B91" t="str">
            <v>Poland - Africa</v>
          </cell>
          <cell r="C91" t="str">
            <v>Africa</v>
          </cell>
          <cell r="D91">
            <v>572.79999999999995</v>
          </cell>
          <cell r="E91">
            <v>2025.6</v>
          </cell>
          <cell r="F91">
            <v>125</v>
          </cell>
          <cell r="G91">
            <v>30</v>
          </cell>
          <cell r="H91">
            <v>20</v>
          </cell>
          <cell r="I91">
            <v>33.107999999999997</v>
          </cell>
          <cell r="J91">
            <v>28</v>
          </cell>
          <cell r="K91">
            <v>19</v>
          </cell>
        </row>
        <row r="92">
          <cell r="B92" t="str">
            <v>Poland - Egypt</v>
          </cell>
          <cell r="C92" t="str">
            <v>Africa</v>
          </cell>
          <cell r="D92">
            <v>414</v>
          </cell>
          <cell r="E92">
            <v>1473</v>
          </cell>
          <cell r="F92">
            <v>125</v>
          </cell>
          <cell r="G92">
            <v>30</v>
          </cell>
          <cell r="H92">
            <v>20</v>
          </cell>
          <cell r="I92">
            <v>33.76</v>
          </cell>
          <cell r="J92">
            <v>28</v>
          </cell>
          <cell r="K92">
            <v>40</v>
          </cell>
        </row>
        <row r="93">
          <cell r="B93" t="str">
            <v>Poland - Lebanon</v>
          </cell>
          <cell r="C93" t="str">
            <v>Africa</v>
          </cell>
          <cell r="D93">
            <v>470</v>
          </cell>
          <cell r="E93">
            <v>1972</v>
          </cell>
          <cell r="F93">
            <v>125</v>
          </cell>
          <cell r="G93">
            <v>30</v>
          </cell>
          <cell r="H93">
            <v>20</v>
          </cell>
          <cell r="I93">
            <v>33.76</v>
          </cell>
          <cell r="J93">
            <v>28</v>
          </cell>
          <cell r="K93">
            <v>25</v>
          </cell>
        </row>
        <row r="94">
          <cell r="B94" t="str">
            <v>Poland - Morocco</v>
          </cell>
          <cell r="C94" t="str">
            <v>Africa</v>
          </cell>
          <cell r="D94">
            <v>812</v>
          </cell>
          <cell r="E94">
            <v>2004</v>
          </cell>
          <cell r="F94">
            <v>125</v>
          </cell>
          <cell r="G94">
            <v>30</v>
          </cell>
          <cell r="H94">
            <v>20</v>
          </cell>
          <cell r="I94">
            <v>36</v>
          </cell>
          <cell r="J94">
            <v>28</v>
          </cell>
          <cell r="K94">
            <v>0</v>
          </cell>
        </row>
        <row r="95">
          <cell r="B95" t="str">
            <v>Poland - South Africa</v>
          </cell>
          <cell r="C95" t="str">
            <v>Africa</v>
          </cell>
          <cell r="D95">
            <v>765</v>
          </cell>
          <cell r="E95">
            <v>3307</v>
          </cell>
          <cell r="F95">
            <v>125</v>
          </cell>
          <cell r="G95">
            <v>30</v>
          </cell>
          <cell r="H95">
            <v>20</v>
          </cell>
          <cell r="I95">
            <v>31.01</v>
          </cell>
          <cell r="J95">
            <v>28</v>
          </cell>
          <cell r="K95">
            <v>0</v>
          </cell>
        </row>
        <row r="96">
          <cell r="B96" t="str">
            <v>Poland - Tunisia</v>
          </cell>
          <cell r="C96" t="str">
            <v>Africa</v>
          </cell>
          <cell r="D96">
            <v>403</v>
          </cell>
          <cell r="E96">
            <v>1372</v>
          </cell>
          <cell r="F96">
            <v>125</v>
          </cell>
          <cell r="G96">
            <v>30</v>
          </cell>
          <cell r="H96">
            <v>20</v>
          </cell>
          <cell r="I96">
            <v>31.01</v>
          </cell>
          <cell r="J96">
            <v>28</v>
          </cell>
          <cell r="K96">
            <v>30</v>
          </cell>
        </row>
        <row r="97">
          <cell r="B97" t="str">
            <v>Poland - Middle East</v>
          </cell>
          <cell r="C97" t="str">
            <v>Middle East</v>
          </cell>
          <cell r="D97">
            <v>725.125</v>
          </cell>
          <cell r="E97">
            <v>2244</v>
          </cell>
          <cell r="F97">
            <v>125</v>
          </cell>
          <cell r="G97">
            <v>30</v>
          </cell>
          <cell r="H97">
            <v>20</v>
          </cell>
          <cell r="I97">
            <v>30.454999999999998</v>
          </cell>
          <cell r="J97">
            <v>28</v>
          </cell>
          <cell r="K97">
            <v>39.5625</v>
          </cell>
        </row>
        <row r="98">
          <cell r="B98" t="str">
            <v>Poland - Israel</v>
          </cell>
          <cell r="C98" t="str">
            <v>Middle East</v>
          </cell>
          <cell r="D98">
            <v>531</v>
          </cell>
          <cell r="E98">
            <v>1038</v>
          </cell>
          <cell r="F98">
            <v>125</v>
          </cell>
          <cell r="G98">
            <v>30</v>
          </cell>
          <cell r="H98">
            <v>20</v>
          </cell>
          <cell r="I98">
            <v>33.76</v>
          </cell>
          <cell r="J98">
            <v>28</v>
          </cell>
          <cell r="K98">
            <v>0</v>
          </cell>
        </row>
        <row r="99">
          <cell r="B99" t="str">
            <v>Poland - Jordan</v>
          </cell>
          <cell r="C99" t="str">
            <v>Middle East</v>
          </cell>
          <cell r="D99">
            <v>696</v>
          </cell>
          <cell r="E99">
            <v>1652</v>
          </cell>
          <cell r="F99">
            <v>125</v>
          </cell>
          <cell r="G99">
            <v>30</v>
          </cell>
          <cell r="H99">
            <v>20</v>
          </cell>
          <cell r="I99">
            <v>26.18</v>
          </cell>
          <cell r="J99">
            <v>28</v>
          </cell>
          <cell r="K99">
            <v>16.5</v>
          </cell>
        </row>
        <row r="100">
          <cell r="B100" t="str">
            <v xml:space="preserve">Poland - Kuwait </v>
          </cell>
          <cell r="C100" t="str">
            <v>Middle East</v>
          </cell>
          <cell r="D100">
            <v>668</v>
          </cell>
          <cell r="E100">
            <v>2142</v>
          </cell>
          <cell r="F100">
            <v>125</v>
          </cell>
          <cell r="G100">
            <v>30</v>
          </cell>
          <cell r="H100">
            <v>20</v>
          </cell>
          <cell r="I100">
            <v>39</v>
          </cell>
          <cell r="J100">
            <v>28</v>
          </cell>
          <cell r="K100">
            <v>50</v>
          </cell>
        </row>
        <row r="101">
          <cell r="B101" t="str">
            <v>Poland - Oman</v>
          </cell>
          <cell r="C101" t="str">
            <v>Middle East</v>
          </cell>
          <cell r="D101">
            <v>858</v>
          </cell>
          <cell r="E101">
            <v>3332</v>
          </cell>
          <cell r="F101">
            <v>125</v>
          </cell>
          <cell r="G101">
            <v>30</v>
          </cell>
          <cell r="H101">
            <v>20</v>
          </cell>
          <cell r="I101">
            <v>28.94</v>
          </cell>
          <cell r="J101">
            <v>28</v>
          </cell>
          <cell r="K101">
            <v>50</v>
          </cell>
        </row>
        <row r="102">
          <cell r="B102" t="str">
            <v>Poland - Pakistan</v>
          </cell>
          <cell r="C102" t="str">
            <v>Middle East</v>
          </cell>
          <cell r="D102">
            <v>980</v>
          </cell>
          <cell r="E102">
            <v>3318</v>
          </cell>
          <cell r="F102">
            <v>125</v>
          </cell>
          <cell r="G102">
            <v>30</v>
          </cell>
          <cell r="H102">
            <v>20</v>
          </cell>
          <cell r="I102">
            <v>28.94</v>
          </cell>
          <cell r="J102">
            <v>28</v>
          </cell>
          <cell r="K102">
            <v>50</v>
          </cell>
        </row>
        <row r="103">
          <cell r="B103" t="str">
            <v>Poland - Qatar</v>
          </cell>
          <cell r="C103" t="str">
            <v>Middle East</v>
          </cell>
          <cell r="D103">
            <v>785</v>
          </cell>
          <cell r="E103">
            <v>2340</v>
          </cell>
          <cell r="F103">
            <v>125</v>
          </cell>
          <cell r="G103">
            <v>30</v>
          </cell>
          <cell r="H103">
            <v>20</v>
          </cell>
          <cell r="I103">
            <v>28.94</v>
          </cell>
          <cell r="J103">
            <v>28</v>
          </cell>
          <cell r="K103">
            <v>50</v>
          </cell>
        </row>
        <row r="104">
          <cell r="B104" t="str">
            <v>Poland - Saudi Arabia</v>
          </cell>
          <cell r="C104" t="str">
            <v>Middle East</v>
          </cell>
          <cell r="D104">
            <v>603</v>
          </cell>
          <cell r="E104">
            <v>2315</v>
          </cell>
          <cell r="F104">
            <v>125</v>
          </cell>
          <cell r="G104">
            <v>30</v>
          </cell>
          <cell r="H104">
            <v>20</v>
          </cell>
          <cell r="I104">
            <v>31.7</v>
          </cell>
          <cell r="J104">
            <v>28</v>
          </cell>
          <cell r="K104">
            <v>50</v>
          </cell>
        </row>
        <row r="105">
          <cell r="B105" t="str">
            <v>Poland - UAE</v>
          </cell>
          <cell r="C105" t="str">
            <v>Middle East</v>
          </cell>
          <cell r="D105">
            <v>680</v>
          </cell>
          <cell r="E105">
            <v>1815</v>
          </cell>
          <cell r="F105">
            <v>125</v>
          </cell>
          <cell r="G105">
            <v>30</v>
          </cell>
          <cell r="H105">
            <v>20</v>
          </cell>
          <cell r="I105">
            <v>26.18</v>
          </cell>
          <cell r="J105">
            <v>28</v>
          </cell>
          <cell r="K105">
            <v>50</v>
          </cell>
        </row>
        <row r="106">
          <cell r="B106" t="str">
            <v>UK - Europe</v>
          </cell>
          <cell r="C106" t="str">
            <v>Europe</v>
          </cell>
          <cell r="D106">
            <v>231.5789618386932</v>
          </cell>
          <cell r="E106">
            <v>642.06227306538858</v>
          </cell>
          <cell r="F106">
            <v>135.25716666666665</v>
          </cell>
          <cell r="G106">
            <v>31.351166666666668</v>
          </cell>
          <cell r="H106">
            <v>20</v>
          </cell>
          <cell r="I106">
            <v>38.75</v>
          </cell>
          <cell r="J106">
            <v>28</v>
          </cell>
          <cell r="K106">
            <v>0</v>
          </cell>
        </row>
        <row r="107">
          <cell r="B107" t="str">
            <v>UK - N Europe</v>
          </cell>
          <cell r="C107" t="str">
            <v>N Europe</v>
          </cell>
          <cell r="D107">
            <v>207.99310804772298</v>
          </cell>
          <cell r="E107">
            <v>670.94550983136457</v>
          </cell>
          <cell r="F107">
            <v>157.29</v>
          </cell>
          <cell r="G107">
            <v>36.190000000000005</v>
          </cell>
          <cell r="H107">
            <v>20</v>
          </cell>
          <cell r="I107">
            <v>43</v>
          </cell>
          <cell r="J107">
            <v>28</v>
          </cell>
          <cell r="K107">
            <v>0</v>
          </cell>
        </row>
        <row r="108">
          <cell r="B108" t="str">
            <v>UK - Denmark</v>
          </cell>
          <cell r="C108" t="str">
            <v>N Europe</v>
          </cell>
          <cell r="D108">
            <v>187.86474275278206</v>
          </cell>
          <cell r="E108">
            <v>670.94550983136457</v>
          </cell>
          <cell r="F108">
            <v>181.09</v>
          </cell>
          <cell r="G108">
            <v>40.24</v>
          </cell>
          <cell r="H108">
            <v>20</v>
          </cell>
          <cell r="I108">
            <v>43</v>
          </cell>
          <cell r="J108">
            <v>28</v>
          </cell>
          <cell r="K108">
            <v>0</v>
          </cell>
        </row>
        <row r="109">
          <cell r="B109" t="str">
            <v>UK - Finland</v>
          </cell>
          <cell r="C109" t="str">
            <v>N Europe</v>
          </cell>
          <cell r="D109">
            <v>268.37820393254583</v>
          </cell>
          <cell r="E109">
            <v>738.04006081450098</v>
          </cell>
          <cell r="F109">
            <v>150</v>
          </cell>
          <cell r="G109">
            <v>30</v>
          </cell>
          <cell r="H109">
            <v>20</v>
          </cell>
          <cell r="I109">
            <v>43</v>
          </cell>
          <cell r="J109">
            <v>28</v>
          </cell>
          <cell r="K109">
            <v>0</v>
          </cell>
        </row>
        <row r="110">
          <cell r="B110" t="str">
            <v>UK - Norway</v>
          </cell>
          <cell r="C110" t="str">
            <v>N Europe</v>
          </cell>
          <cell r="D110">
            <v>187.86474275278206</v>
          </cell>
          <cell r="E110">
            <v>670.94550983136457</v>
          </cell>
          <cell r="F110">
            <v>149.54</v>
          </cell>
          <cell r="G110">
            <v>37.39</v>
          </cell>
          <cell r="H110">
            <v>20</v>
          </cell>
          <cell r="I110">
            <v>43</v>
          </cell>
          <cell r="J110">
            <v>28</v>
          </cell>
          <cell r="K110">
            <v>0</v>
          </cell>
        </row>
        <row r="111">
          <cell r="B111" t="str">
            <v>UK - Sweden</v>
          </cell>
          <cell r="C111" t="str">
            <v>N Europe</v>
          </cell>
          <cell r="D111">
            <v>187.86474275278206</v>
          </cell>
          <cell r="E111">
            <v>603.85095884822806</v>
          </cell>
          <cell r="F111">
            <v>148.53</v>
          </cell>
          <cell r="G111">
            <v>37.130000000000003</v>
          </cell>
          <cell r="H111">
            <v>20</v>
          </cell>
          <cell r="I111">
            <v>43</v>
          </cell>
          <cell r="J111">
            <v>28</v>
          </cell>
          <cell r="K111">
            <v>0</v>
          </cell>
        </row>
        <row r="112">
          <cell r="B112" t="str">
            <v>UK - E Europe</v>
          </cell>
          <cell r="C112" t="str">
            <v>E Europe</v>
          </cell>
          <cell r="D112">
            <v>242.48818373464619</v>
          </cell>
          <cell r="E112">
            <v>682.44491262886572</v>
          </cell>
          <cell r="F112">
            <v>125</v>
          </cell>
          <cell r="G112">
            <v>30</v>
          </cell>
          <cell r="H112">
            <v>20</v>
          </cell>
          <cell r="I112">
            <v>33</v>
          </cell>
          <cell r="J112">
            <v>28</v>
          </cell>
          <cell r="K112">
            <v>0</v>
          </cell>
        </row>
        <row r="113">
          <cell r="B113" t="str">
            <v>UK - Bulgaria</v>
          </cell>
          <cell r="C113" t="str">
            <v>E Europe</v>
          </cell>
          <cell r="D113">
            <v>201.28365294940937</v>
          </cell>
          <cell r="E113">
            <v>563.59422825834622</v>
          </cell>
          <cell r="F113">
            <v>125</v>
          </cell>
          <cell r="G113">
            <v>30</v>
          </cell>
          <cell r="H113">
            <v>20</v>
          </cell>
          <cell r="I113">
            <v>33</v>
          </cell>
          <cell r="J113">
            <v>28</v>
          </cell>
          <cell r="K113">
            <v>0</v>
          </cell>
        </row>
        <row r="114">
          <cell r="B114" t="str">
            <v>UK - Czech Republic</v>
          </cell>
          <cell r="C114" t="str">
            <v>E Europe</v>
          </cell>
          <cell r="D114">
            <v>174.44583255615478</v>
          </cell>
          <cell r="E114">
            <v>469.6618568819552</v>
          </cell>
          <cell r="F114">
            <v>125</v>
          </cell>
          <cell r="G114">
            <v>30</v>
          </cell>
          <cell r="H114">
            <v>20</v>
          </cell>
          <cell r="I114">
            <v>33</v>
          </cell>
          <cell r="J114">
            <v>28</v>
          </cell>
          <cell r="K114">
            <v>0</v>
          </cell>
        </row>
        <row r="115">
          <cell r="B115" t="str">
            <v>UK - Estonia</v>
          </cell>
          <cell r="C115" t="str">
            <v>E Europe</v>
          </cell>
          <cell r="D115">
            <v>248.24983863760488</v>
          </cell>
          <cell r="E115">
            <v>872.22916278077389</v>
          </cell>
          <cell r="F115">
            <v>125</v>
          </cell>
          <cell r="G115">
            <v>30</v>
          </cell>
          <cell r="H115">
            <v>20</v>
          </cell>
          <cell r="I115">
            <v>33</v>
          </cell>
          <cell r="J115">
            <v>28</v>
          </cell>
          <cell r="K115">
            <v>0</v>
          </cell>
        </row>
        <row r="116">
          <cell r="B116" t="str">
            <v>UK - Hungary</v>
          </cell>
          <cell r="C116" t="str">
            <v>E Europe</v>
          </cell>
          <cell r="D116">
            <v>167.73637745784114</v>
          </cell>
          <cell r="E116">
            <v>469.6618568819552</v>
          </cell>
          <cell r="F116">
            <v>125</v>
          </cell>
          <cell r="G116">
            <v>30</v>
          </cell>
          <cell r="H116">
            <v>20</v>
          </cell>
          <cell r="I116">
            <v>33</v>
          </cell>
          <cell r="J116">
            <v>28</v>
          </cell>
          <cell r="K116">
            <v>0</v>
          </cell>
        </row>
        <row r="117">
          <cell r="B117" t="str">
            <v>UK - Latvia</v>
          </cell>
          <cell r="C117" t="str">
            <v>E Europe</v>
          </cell>
          <cell r="D117">
            <v>241.54038353929124</v>
          </cell>
          <cell r="E117">
            <v>791.71570160101021</v>
          </cell>
          <cell r="F117">
            <v>125</v>
          </cell>
          <cell r="G117">
            <v>30</v>
          </cell>
          <cell r="H117">
            <v>20</v>
          </cell>
          <cell r="I117">
            <v>33</v>
          </cell>
          <cell r="J117">
            <v>28</v>
          </cell>
          <cell r="K117">
            <v>0</v>
          </cell>
        </row>
        <row r="118">
          <cell r="B118" t="str">
            <v>UK - Lithuania</v>
          </cell>
          <cell r="C118" t="str">
            <v>E Europe</v>
          </cell>
          <cell r="D118">
            <v>295.21602432580039</v>
          </cell>
          <cell r="E118">
            <v>791.71570160101021</v>
          </cell>
          <cell r="F118">
            <v>125</v>
          </cell>
          <cell r="G118">
            <v>30</v>
          </cell>
          <cell r="H118">
            <v>20</v>
          </cell>
          <cell r="I118">
            <v>33</v>
          </cell>
          <cell r="J118">
            <v>28</v>
          </cell>
          <cell r="K118">
            <v>0</v>
          </cell>
        </row>
        <row r="119">
          <cell r="B119" t="str">
            <v>UK - Poland</v>
          </cell>
          <cell r="C119" t="str">
            <v>E Europe</v>
          </cell>
          <cell r="D119">
            <v>205</v>
          </cell>
          <cell r="E119">
            <v>415</v>
          </cell>
          <cell r="F119">
            <v>125</v>
          </cell>
          <cell r="G119">
            <v>30</v>
          </cell>
          <cell r="H119">
            <v>20</v>
          </cell>
          <cell r="I119">
            <v>33</v>
          </cell>
          <cell r="J119">
            <v>28</v>
          </cell>
          <cell r="K119">
            <v>0</v>
          </cell>
        </row>
        <row r="120">
          <cell r="B120" t="str">
            <v>UK - Romania</v>
          </cell>
          <cell r="C120" t="str">
            <v>E Europe</v>
          </cell>
          <cell r="D120">
            <v>234.8309284409776</v>
          </cell>
          <cell r="E120">
            <v>590.43204865160078</v>
          </cell>
          <cell r="F120">
            <v>125</v>
          </cell>
          <cell r="G120">
            <v>30</v>
          </cell>
          <cell r="H120">
            <v>20</v>
          </cell>
          <cell r="I120">
            <v>33</v>
          </cell>
          <cell r="J120">
            <v>28</v>
          </cell>
          <cell r="K120">
            <v>0</v>
          </cell>
        </row>
        <row r="121">
          <cell r="B121" t="str">
            <v>UK - Russia</v>
          </cell>
          <cell r="C121" t="str">
            <v>E Europe</v>
          </cell>
          <cell r="D121">
            <v>308.63493452242767</v>
          </cell>
          <cell r="E121">
            <v>899.06698317402845</v>
          </cell>
          <cell r="F121">
            <v>125</v>
          </cell>
          <cell r="G121">
            <v>30</v>
          </cell>
          <cell r="H121">
            <v>20</v>
          </cell>
          <cell r="I121">
            <v>33</v>
          </cell>
          <cell r="J121">
            <v>28</v>
          </cell>
          <cell r="K121">
            <v>0</v>
          </cell>
        </row>
        <row r="122">
          <cell r="B122" t="str">
            <v>UK - Slovakia</v>
          </cell>
          <cell r="C122" t="str">
            <v>E Europe</v>
          </cell>
          <cell r="D122">
            <v>261.66874883423219</v>
          </cell>
          <cell r="E122">
            <v>838.68188728920563</v>
          </cell>
          <cell r="F122">
            <v>125</v>
          </cell>
          <cell r="G122">
            <v>30</v>
          </cell>
          <cell r="H122">
            <v>20</v>
          </cell>
          <cell r="I122">
            <v>33</v>
          </cell>
          <cell r="J122">
            <v>28</v>
          </cell>
          <cell r="K122">
            <v>0</v>
          </cell>
        </row>
        <row r="123">
          <cell r="B123" t="str">
            <v>UK - Ukraine</v>
          </cell>
          <cell r="C123" t="str">
            <v>E Europe</v>
          </cell>
          <cell r="D123">
            <v>328.76329981736865</v>
          </cell>
          <cell r="E123">
            <v>805.13461179763749</v>
          </cell>
          <cell r="F123">
            <v>125</v>
          </cell>
          <cell r="G123">
            <v>30</v>
          </cell>
          <cell r="H123">
            <v>20</v>
          </cell>
          <cell r="I123">
            <v>33</v>
          </cell>
          <cell r="J123">
            <v>28</v>
          </cell>
          <cell r="K123">
            <v>0</v>
          </cell>
        </row>
        <row r="124">
          <cell r="B124" t="str">
            <v>UK - W Europe</v>
          </cell>
          <cell r="C124" t="str">
            <v>W Europe</v>
          </cell>
          <cell r="D124">
            <v>173.9090761482897</v>
          </cell>
          <cell r="E124">
            <v>479.50239102614853</v>
          </cell>
          <cell r="F124">
            <v>133.73866666666666</v>
          </cell>
          <cell r="G124">
            <v>29.21466666666667</v>
          </cell>
          <cell r="H124">
            <v>20</v>
          </cell>
          <cell r="I124">
            <v>43</v>
          </cell>
          <cell r="J124">
            <v>28</v>
          </cell>
          <cell r="K124">
            <v>0</v>
          </cell>
        </row>
        <row r="125">
          <cell r="B125" t="str">
            <v>UK - Austria</v>
          </cell>
          <cell r="C125" t="str">
            <v>W Europe</v>
          </cell>
          <cell r="D125">
            <v>174.44583255615478</v>
          </cell>
          <cell r="E125">
            <v>516.62804257015068</v>
          </cell>
          <cell r="F125">
            <v>125</v>
          </cell>
          <cell r="G125">
            <v>25</v>
          </cell>
          <cell r="H125">
            <v>20</v>
          </cell>
          <cell r="I125">
            <v>43</v>
          </cell>
          <cell r="J125">
            <v>28</v>
          </cell>
          <cell r="K125">
            <v>0</v>
          </cell>
        </row>
        <row r="126">
          <cell r="B126" t="str">
            <v xml:space="preserve">UK - Belgium </v>
          </cell>
          <cell r="C126" t="str">
            <v>W Europe</v>
          </cell>
          <cell r="D126">
            <v>120.77019176964562</v>
          </cell>
          <cell r="E126">
            <v>402.56730589881874</v>
          </cell>
          <cell r="F126">
            <v>150</v>
          </cell>
          <cell r="G126">
            <v>30</v>
          </cell>
          <cell r="H126">
            <v>20</v>
          </cell>
          <cell r="I126">
            <v>43</v>
          </cell>
          <cell r="J126">
            <v>28</v>
          </cell>
          <cell r="K126">
            <v>0</v>
          </cell>
        </row>
        <row r="127">
          <cell r="B127" t="str">
            <v>UK - Croatia</v>
          </cell>
          <cell r="C127" t="str">
            <v>W Europe</v>
          </cell>
          <cell r="D127">
            <v>268.37820393254583</v>
          </cell>
          <cell r="E127">
            <v>744.74951591281467</v>
          </cell>
          <cell r="F127">
            <v>125</v>
          </cell>
          <cell r="G127">
            <v>30</v>
          </cell>
          <cell r="H127">
            <v>20</v>
          </cell>
          <cell r="I127">
            <v>43</v>
          </cell>
          <cell r="J127">
            <v>28</v>
          </cell>
          <cell r="K127">
            <v>0</v>
          </cell>
        </row>
        <row r="128">
          <cell r="B128" t="str">
            <v>UK - France (Paris &amp; "petite couronne")</v>
          </cell>
          <cell r="C128" t="str">
            <v>W Europe</v>
          </cell>
          <cell r="D128">
            <v>150.29179420222565</v>
          </cell>
          <cell r="E128">
            <v>322.05384471905495</v>
          </cell>
          <cell r="F128">
            <v>160</v>
          </cell>
          <cell r="G128">
            <v>30</v>
          </cell>
          <cell r="H128">
            <v>20</v>
          </cell>
          <cell r="I128">
            <v>43</v>
          </cell>
          <cell r="J128">
            <v>28</v>
          </cell>
          <cell r="K128">
            <v>0</v>
          </cell>
        </row>
        <row r="129">
          <cell r="B129" t="str">
            <v>UK - France (Province)</v>
          </cell>
          <cell r="C129" t="str">
            <v>W Europe</v>
          </cell>
          <cell r="D129">
            <v>150.29179420222565</v>
          </cell>
          <cell r="E129">
            <v>322.05384471905495</v>
          </cell>
          <cell r="F129">
            <v>100</v>
          </cell>
          <cell r="G129">
            <v>25</v>
          </cell>
          <cell r="H129">
            <v>20</v>
          </cell>
          <cell r="I129">
            <v>43</v>
          </cell>
          <cell r="J129">
            <v>28</v>
          </cell>
          <cell r="K129">
            <v>0</v>
          </cell>
        </row>
        <row r="130">
          <cell r="B130" t="str">
            <v>UK - Germany</v>
          </cell>
          <cell r="C130" t="str">
            <v>W Europe</v>
          </cell>
          <cell r="D130">
            <v>167.73637745784114</v>
          </cell>
          <cell r="E130">
            <v>670.94550983136457</v>
          </cell>
          <cell r="F130">
            <v>150</v>
          </cell>
          <cell r="G130">
            <v>30</v>
          </cell>
          <cell r="H130">
            <v>20</v>
          </cell>
          <cell r="I130">
            <v>43</v>
          </cell>
          <cell r="J130">
            <v>28</v>
          </cell>
          <cell r="K130">
            <v>0</v>
          </cell>
        </row>
        <row r="131">
          <cell r="B131" t="str">
            <v>UK - Iceland</v>
          </cell>
          <cell r="C131" t="str">
            <v>W Europe</v>
          </cell>
          <cell r="D131">
            <v>348.89166511230957</v>
          </cell>
          <cell r="E131">
            <v>939.3237137639104</v>
          </cell>
          <cell r="F131">
            <v>125</v>
          </cell>
          <cell r="G131">
            <v>30</v>
          </cell>
          <cell r="H131">
            <v>20</v>
          </cell>
          <cell r="I131">
            <v>43</v>
          </cell>
          <cell r="J131">
            <v>28</v>
          </cell>
          <cell r="K131">
            <v>0</v>
          </cell>
        </row>
        <row r="132">
          <cell r="B132" t="str">
            <v>UK - Ireland</v>
          </cell>
          <cell r="C132" t="str">
            <v>W Europe</v>
          </cell>
          <cell r="D132">
            <v>114.06073667133197</v>
          </cell>
          <cell r="E132">
            <v>369.02003040725049</v>
          </cell>
          <cell r="F132">
            <v>130</v>
          </cell>
          <cell r="G132">
            <v>37</v>
          </cell>
          <cell r="H132">
            <v>20</v>
          </cell>
          <cell r="I132">
            <v>43</v>
          </cell>
          <cell r="J132">
            <v>28</v>
          </cell>
          <cell r="K132">
            <v>0</v>
          </cell>
        </row>
        <row r="133">
          <cell r="B133" t="str">
            <v>UK - Italy</v>
          </cell>
          <cell r="C133" t="str">
            <v>W Europe</v>
          </cell>
          <cell r="D133">
            <v>167.73637745784114</v>
          </cell>
          <cell r="E133">
            <v>442.82403648870059</v>
          </cell>
          <cell r="F133">
            <v>145</v>
          </cell>
          <cell r="G133">
            <v>30</v>
          </cell>
          <cell r="H133">
            <v>20</v>
          </cell>
          <cell r="I133">
            <v>43</v>
          </cell>
          <cell r="J133">
            <v>28</v>
          </cell>
          <cell r="K133">
            <v>0</v>
          </cell>
        </row>
        <row r="134">
          <cell r="B134" t="str">
            <v>UK - Malta</v>
          </cell>
          <cell r="C134" t="str">
            <v>W Europe</v>
          </cell>
          <cell r="D134">
            <v>161.02692235952748</v>
          </cell>
          <cell r="E134">
            <v>335.47275491568229</v>
          </cell>
          <cell r="F134">
            <v>125</v>
          </cell>
          <cell r="G134">
            <v>30</v>
          </cell>
          <cell r="H134">
            <v>20</v>
          </cell>
          <cell r="I134">
            <v>43</v>
          </cell>
          <cell r="J134">
            <v>28</v>
          </cell>
          <cell r="K134">
            <v>0</v>
          </cell>
        </row>
        <row r="135">
          <cell r="B135" t="str">
            <v>UK - Netherlands</v>
          </cell>
          <cell r="C135" t="str">
            <v>W Europe</v>
          </cell>
          <cell r="D135">
            <v>107.35128157301833</v>
          </cell>
          <cell r="E135">
            <v>281.79711412917311</v>
          </cell>
          <cell r="F135">
            <v>140</v>
          </cell>
          <cell r="G135">
            <v>30</v>
          </cell>
          <cell r="H135">
            <v>20</v>
          </cell>
          <cell r="I135">
            <v>43</v>
          </cell>
          <cell r="J135">
            <v>28</v>
          </cell>
          <cell r="K135">
            <v>0</v>
          </cell>
        </row>
        <row r="136">
          <cell r="B136" t="str">
            <v>UK - Portugal</v>
          </cell>
          <cell r="C136" t="str">
            <v>W Europe</v>
          </cell>
          <cell r="D136">
            <v>140.89855706458656</v>
          </cell>
          <cell r="E136">
            <v>402.56730589881874</v>
          </cell>
          <cell r="F136">
            <v>125</v>
          </cell>
          <cell r="G136">
            <v>25</v>
          </cell>
          <cell r="H136">
            <v>20</v>
          </cell>
          <cell r="I136">
            <v>43</v>
          </cell>
          <cell r="J136">
            <v>28</v>
          </cell>
          <cell r="K136">
            <v>0</v>
          </cell>
        </row>
        <row r="137">
          <cell r="B137" t="str">
            <v>UK - Slovenia</v>
          </cell>
          <cell r="C137" t="str">
            <v>W Europe</v>
          </cell>
          <cell r="D137">
            <v>268.37820393254583</v>
          </cell>
          <cell r="E137">
            <v>704.49278532293272</v>
          </cell>
          <cell r="F137">
            <v>125</v>
          </cell>
          <cell r="G137">
            <v>30</v>
          </cell>
          <cell r="H137">
            <v>20</v>
          </cell>
          <cell r="I137">
            <v>43</v>
          </cell>
          <cell r="J137">
            <v>28</v>
          </cell>
          <cell r="K137">
            <v>0</v>
          </cell>
        </row>
        <row r="138">
          <cell r="B138" t="str">
            <v>UK - Spain</v>
          </cell>
          <cell r="C138" t="str">
            <v>W Europe</v>
          </cell>
          <cell r="D138">
            <v>134.18910196627291</v>
          </cell>
          <cell r="E138">
            <v>335.47275491568229</v>
          </cell>
          <cell r="F138">
            <v>125</v>
          </cell>
          <cell r="G138">
            <v>25</v>
          </cell>
          <cell r="H138">
            <v>20</v>
          </cell>
          <cell r="I138">
            <v>43</v>
          </cell>
          <cell r="J138">
            <v>28</v>
          </cell>
          <cell r="K138">
            <v>0</v>
          </cell>
        </row>
        <row r="139">
          <cell r="B139" t="str">
            <v>UK - Switzerland</v>
          </cell>
          <cell r="C139" t="str">
            <v>W Europe</v>
          </cell>
          <cell r="D139">
            <v>134.18910196627291</v>
          </cell>
          <cell r="E139">
            <v>402.56730589881874</v>
          </cell>
          <cell r="F139">
            <v>156.08000000000001</v>
          </cell>
          <cell r="G139">
            <v>31.22</v>
          </cell>
          <cell r="H139">
            <v>20</v>
          </cell>
          <cell r="I139">
            <v>43</v>
          </cell>
          <cell r="J139">
            <v>28</v>
          </cell>
          <cell r="K139">
            <v>0</v>
          </cell>
        </row>
        <row r="140">
          <cell r="B140" t="str">
            <v>UK - S Europe</v>
          </cell>
          <cell r="C140" t="str">
            <v>S Europe</v>
          </cell>
          <cell r="D140">
            <v>301.92547942411403</v>
          </cell>
          <cell r="E140">
            <v>735.3562787751755</v>
          </cell>
          <cell r="F140">
            <v>125</v>
          </cell>
          <cell r="G140">
            <v>30</v>
          </cell>
          <cell r="H140">
            <v>20</v>
          </cell>
          <cell r="I140">
            <v>36</v>
          </cell>
          <cell r="J140">
            <v>28</v>
          </cell>
          <cell r="K140">
            <v>0</v>
          </cell>
        </row>
        <row r="141">
          <cell r="B141" t="str">
            <v>UK - Cyprus</v>
          </cell>
          <cell r="C141" t="str">
            <v>S Europe</v>
          </cell>
          <cell r="D141">
            <v>322.05384471905495</v>
          </cell>
          <cell r="E141">
            <v>697.78333022461914</v>
          </cell>
          <cell r="F141">
            <v>125</v>
          </cell>
          <cell r="G141">
            <v>30</v>
          </cell>
          <cell r="H141">
            <v>20</v>
          </cell>
          <cell r="I141">
            <v>36</v>
          </cell>
          <cell r="J141">
            <v>28</v>
          </cell>
          <cell r="K141">
            <v>0</v>
          </cell>
        </row>
        <row r="142">
          <cell r="B142" t="str">
            <v>UK - Greece</v>
          </cell>
          <cell r="C142" t="str">
            <v>S Europe</v>
          </cell>
          <cell r="D142">
            <v>254.95929373591852</v>
          </cell>
          <cell r="E142">
            <v>644.1076894381099</v>
          </cell>
          <cell r="F142">
            <v>125</v>
          </cell>
          <cell r="G142">
            <v>30</v>
          </cell>
          <cell r="H142">
            <v>20</v>
          </cell>
          <cell r="I142">
            <v>36</v>
          </cell>
          <cell r="J142">
            <v>28</v>
          </cell>
          <cell r="K142">
            <v>0</v>
          </cell>
        </row>
        <row r="143">
          <cell r="B143" t="str">
            <v>UK - Macedonia</v>
          </cell>
          <cell r="C143" t="str">
            <v>S Europe</v>
          </cell>
          <cell r="D143">
            <v>308.63493452242767</v>
          </cell>
          <cell r="E143">
            <v>603.85095884822806</v>
          </cell>
          <cell r="F143">
            <v>125</v>
          </cell>
          <cell r="G143">
            <v>30</v>
          </cell>
          <cell r="H143">
            <v>20</v>
          </cell>
          <cell r="I143">
            <v>36</v>
          </cell>
          <cell r="J143">
            <v>28</v>
          </cell>
          <cell r="K143">
            <v>0</v>
          </cell>
        </row>
        <row r="144">
          <cell r="B144" t="str">
            <v>UK - Serbia &amp; Montenegro</v>
          </cell>
          <cell r="C144" t="str">
            <v>S Europe</v>
          </cell>
          <cell r="D144">
            <v>254.95929373591852</v>
          </cell>
          <cell r="E144">
            <v>791.71570160101021</v>
          </cell>
          <cell r="F144">
            <v>125</v>
          </cell>
          <cell r="G144">
            <v>30</v>
          </cell>
          <cell r="H144">
            <v>20</v>
          </cell>
          <cell r="I144">
            <v>36</v>
          </cell>
          <cell r="J144">
            <v>28</v>
          </cell>
          <cell r="K144">
            <v>0</v>
          </cell>
        </row>
        <row r="145">
          <cell r="B145" t="str">
            <v>UK - Turkey</v>
          </cell>
          <cell r="C145" t="str">
            <v>S Europe</v>
          </cell>
          <cell r="D145">
            <v>369.02003040725049</v>
          </cell>
          <cell r="E145">
            <v>939.3237137639104</v>
          </cell>
          <cell r="F145">
            <v>125</v>
          </cell>
          <cell r="G145">
            <v>30</v>
          </cell>
          <cell r="H145">
            <v>20</v>
          </cell>
          <cell r="I145">
            <v>36</v>
          </cell>
          <cell r="J145">
            <v>28</v>
          </cell>
          <cell r="K145">
            <v>0</v>
          </cell>
        </row>
        <row r="146">
          <cell r="B146" t="str">
            <v>UK - APAC</v>
          </cell>
          <cell r="C146" t="str">
            <v>APAC</v>
          </cell>
          <cell r="D146">
            <v>868.58688715597509</v>
          </cell>
          <cell r="E146">
            <v>3163.6997775719788</v>
          </cell>
          <cell r="F146">
            <v>123.52142857142857</v>
          </cell>
          <cell r="G146">
            <v>28.368571428571432</v>
          </cell>
          <cell r="H146">
            <v>20</v>
          </cell>
          <cell r="I146">
            <v>33</v>
          </cell>
          <cell r="J146">
            <v>28</v>
          </cell>
          <cell r="K146">
            <v>0</v>
          </cell>
        </row>
        <row r="147">
          <cell r="B147" t="str">
            <v>UK - Australia</v>
          </cell>
          <cell r="C147" t="str">
            <v>APAC</v>
          </cell>
          <cell r="D147">
            <v>1341.8910196627291</v>
          </cell>
          <cell r="E147">
            <v>6038.5095884822813</v>
          </cell>
          <cell r="F147">
            <v>123.27</v>
          </cell>
          <cell r="G147">
            <v>30.82</v>
          </cell>
          <cell r="H147">
            <v>20</v>
          </cell>
          <cell r="I147">
            <v>33</v>
          </cell>
          <cell r="J147">
            <v>28</v>
          </cell>
          <cell r="K147">
            <v>0</v>
          </cell>
        </row>
        <row r="148">
          <cell r="B148" t="str">
            <v>UK - China (Guangzhou)</v>
          </cell>
          <cell r="C148" t="str">
            <v>APAC</v>
          </cell>
          <cell r="D148">
            <v>868.20348972178567</v>
          </cell>
          <cell r="E148">
            <v>3162.8371333450523</v>
          </cell>
          <cell r="F148">
            <v>119.86</v>
          </cell>
          <cell r="G148">
            <v>14.38</v>
          </cell>
          <cell r="H148">
            <v>20</v>
          </cell>
          <cell r="I148">
            <v>33</v>
          </cell>
          <cell r="J148">
            <v>28</v>
          </cell>
          <cell r="K148">
            <v>0</v>
          </cell>
        </row>
        <row r="149">
          <cell r="B149" t="str">
            <v>UK - China (Hong Kong)</v>
          </cell>
          <cell r="C149" t="str">
            <v>APAC</v>
          </cell>
          <cell r="D149">
            <v>724.6211506178737</v>
          </cell>
          <cell r="E149">
            <v>3623.1057530893686</v>
          </cell>
          <cell r="F149">
            <v>141.32</v>
          </cell>
          <cell r="G149">
            <v>17.670000000000002</v>
          </cell>
          <cell r="H149">
            <v>20</v>
          </cell>
          <cell r="I149">
            <v>33</v>
          </cell>
          <cell r="J149">
            <v>28</v>
          </cell>
          <cell r="K149">
            <v>0</v>
          </cell>
        </row>
        <row r="150">
          <cell r="B150" t="str">
            <v>UK - India (Bangalore)</v>
          </cell>
          <cell r="C150" t="str">
            <v>APAC</v>
          </cell>
          <cell r="D150">
            <v>704.49278532293272</v>
          </cell>
          <cell r="E150">
            <v>2012.8365294940936</v>
          </cell>
          <cell r="F150">
            <v>130.51</v>
          </cell>
          <cell r="G150">
            <v>43.5</v>
          </cell>
          <cell r="H150">
            <v>20</v>
          </cell>
          <cell r="I150">
            <v>33</v>
          </cell>
          <cell r="J150">
            <v>28</v>
          </cell>
          <cell r="K150">
            <v>0</v>
          </cell>
        </row>
        <row r="151">
          <cell r="B151" t="str">
            <v>UK - India (Chennai)</v>
          </cell>
          <cell r="C151" t="str">
            <v>APAC</v>
          </cell>
          <cell r="D151">
            <v>670.94550983136457</v>
          </cell>
          <cell r="E151">
            <v>1945.7419785109571</v>
          </cell>
          <cell r="F151">
            <v>130.51</v>
          </cell>
          <cell r="G151">
            <v>43.5</v>
          </cell>
          <cell r="H151">
            <v>20</v>
          </cell>
          <cell r="I151">
            <v>33</v>
          </cell>
          <cell r="J151">
            <v>28</v>
          </cell>
          <cell r="K151">
            <v>0</v>
          </cell>
        </row>
        <row r="152">
          <cell r="B152" t="str">
            <v>UK - India (Kolkata)</v>
          </cell>
          <cell r="C152" t="str">
            <v>APAC</v>
          </cell>
          <cell r="D152">
            <v>738.04006081450098</v>
          </cell>
          <cell r="E152">
            <v>2348.309284409776</v>
          </cell>
          <cell r="F152">
            <v>130.51</v>
          </cell>
          <cell r="G152">
            <v>43.5</v>
          </cell>
          <cell r="H152">
            <v>20</v>
          </cell>
          <cell r="I152">
            <v>33</v>
          </cell>
          <cell r="J152">
            <v>28</v>
          </cell>
          <cell r="K152">
            <v>0</v>
          </cell>
        </row>
        <row r="153">
          <cell r="B153" t="str">
            <v>UK - India (Mumbai)</v>
          </cell>
          <cell r="C153" t="str">
            <v>APAC</v>
          </cell>
          <cell r="D153">
            <v>536.75640786509166</v>
          </cell>
          <cell r="E153">
            <v>1945.7419785109571</v>
          </cell>
          <cell r="F153">
            <v>130.51</v>
          </cell>
          <cell r="G153">
            <v>43.5</v>
          </cell>
          <cell r="H153">
            <v>20</v>
          </cell>
          <cell r="I153">
            <v>33</v>
          </cell>
          <cell r="J153">
            <v>28</v>
          </cell>
          <cell r="K153">
            <v>0</v>
          </cell>
        </row>
        <row r="154">
          <cell r="B154" t="str">
            <v>UK - Japan</v>
          </cell>
          <cell r="C154" t="str">
            <v>APAC</v>
          </cell>
          <cell r="D154">
            <v>952.74262396053768</v>
          </cell>
          <cell r="E154">
            <v>2952.1602432580039</v>
          </cell>
          <cell r="F154">
            <v>202.14</v>
          </cell>
          <cell r="G154">
            <v>32.090000000000003</v>
          </cell>
          <cell r="H154">
            <v>20</v>
          </cell>
          <cell r="I154">
            <v>33</v>
          </cell>
          <cell r="J154">
            <v>28</v>
          </cell>
          <cell r="K154">
            <v>0</v>
          </cell>
        </row>
        <row r="155">
          <cell r="B155" t="str">
            <v>UK - Malaysia</v>
          </cell>
          <cell r="C155" t="str">
            <v>APAC</v>
          </cell>
          <cell r="D155">
            <v>972.87098925547855</v>
          </cell>
          <cell r="E155">
            <v>4025.6730589881872</v>
          </cell>
          <cell r="F155">
            <v>60.77</v>
          </cell>
          <cell r="G155">
            <v>8.5299999999999994</v>
          </cell>
          <cell r="H155">
            <v>20</v>
          </cell>
          <cell r="I155">
            <v>33</v>
          </cell>
          <cell r="J155">
            <v>28</v>
          </cell>
          <cell r="K155">
            <v>0</v>
          </cell>
        </row>
        <row r="156">
          <cell r="B156" t="str">
            <v>UK - Philippines</v>
          </cell>
          <cell r="C156" t="str">
            <v>APAC</v>
          </cell>
          <cell r="D156">
            <v>992.99935455041953</v>
          </cell>
          <cell r="E156">
            <v>4025.6730589881872</v>
          </cell>
          <cell r="F156">
            <v>125</v>
          </cell>
          <cell r="G156">
            <v>30</v>
          </cell>
          <cell r="H156">
            <v>20</v>
          </cell>
          <cell r="I156">
            <v>33</v>
          </cell>
          <cell r="J156">
            <v>28</v>
          </cell>
          <cell r="K156">
            <v>0</v>
          </cell>
        </row>
        <row r="157">
          <cell r="B157" t="str">
            <v>UK - Singapore</v>
          </cell>
          <cell r="C157" t="str">
            <v>APAC</v>
          </cell>
          <cell r="D157">
            <v>878.93861787908759</v>
          </cell>
          <cell r="E157">
            <v>3757.2948550556416</v>
          </cell>
          <cell r="F157">
            <v>92.32</v>
          </cell>
          <cell r="G157">
            <v>19.440000000000001</v>
          </cell>
          <cell r="H157">
            <v>20</v>
          </cell>
          <cell r="I157">
            <v>33</v>
          </cell>
          <cell r="J157">
            <v>28</v>
          </cell>
          <cell r="K157">
            <v>0</v>
          </cell>
        </row>
        <row r="158">
          <cell r="B158" t="str">
            <v>UK - South Korea</v>
          </cell>
          <cell r="C158" t="str">
            <v>APAC</v>
          </cell>
          <cell r="D158">
            <v>939.3237137639104</v>
          </cell>
          <cell r="E158">
            <v>2750.8765903085946</v>
          </cell>
          <cell r="F158">
            <v>125</v>
          </cell>
          <cell r="G158">
            <v>30</v>
          </cell>
          <cell r="H158">
            <v>20</v>
          </cell>
          <cell r="I158">
            <v>33</v>
          </cell>
          <cell r="J158">
            <v>28</v>
          </cell>
          <cell r="K158">
            <v>0</v>
          </cell>
        </row>
        <row r="159">
          <cell r="B159" t="str">
            <v>UK - Taiwan</v>
          </cell>
          <cell r="C159" t="str">
            <v>APAC</v>
          </cell>
          <cell r="D159">
            <v>905.77643827234215</v>
          </cell>
          <cell r="E159">
            <v>3086.3493452242769</v>
          </cell>
          <cell r="F159">
            <v>92.58</v>
          </cell>
          <cell r="G159">
            <v>10.23</v>
          </cell>
          <cell r="H159">
            <v>20</v>
          </cell>
          <cell r="I159">
            <v>33</v>
          </cell>
          <cell r="J159">
            <v>28</v>
          </cell>
          <cell r="K159">
            <v>0</v>
          </cell>
        </row>
        <row r="160">
          <cell r="B160" t="str">
            <v>UK - Thailand</v>
          </cell>
          <cell r="C160" t="str">
            <v>APAC</v>
          </cell>
          <cell r="D160">
            <v>932.61425866559671</v>
          </cell>
          <cell r="E160">
            <v>2616.6874883423216</v>
          </cell>
          <cell r="F160">
            <v>125</v>
          </cell>
          <cell r="G160">
            <v>30</v>
          </cell>
          <cell r="H160">
            <v>20</v>
          </cell>
          <cell r="I160">
            <v>33</v>
          </cell>
          <cell r="J160">
            <v>28</v>
          </cell>
          <cell r="K160">
            <v>0</v>
          </cell>
        </row>
        <row r="161">
          <cell r="B161" t="str">
            <v>UK - NA</v>
          </cell>
          <cell r="C161" t="str">
            <v>NA</v>
          </cell>
          <cell r="D161">
            <v>514.39155753737953</v>
          </cell>
          <cell r="E161">
            <v>3429.2770502491962</v>
          </cell>
          <cell r="F161">
            <v>170.99555555555557</v>
          </cell>
          <cell r="G161">
            <v>29.11888888888889</v>
          </cell>
          <cell r="H161">
            <v>20</v>
          </cell>
          <cell r="I161">
            <v>33.555555555555557</v>
          </cell>
          <cell r="J161">
            <v>28</v>
          </cell>
          <cell r="K161">
            <v>0</v>
          </cell>
        </row>
        <row r="162">
          <cell r="B162" t="str">
            <v>UK - Canada</v>
          </cell>
          <cell r="C162" t="str">
            <v>NA</v>
          </cell>
          <cell r="D162">
            <v>577.0131384549735</v>
          </cell>
          <cell r="E162">
            <v>3086.3493452242769</v>
          </cell>
          <cell r="F162">
            <v>158.62</v>
          </cell>
          <cell r="G162">
            <v>30.82</v>
          </cell>
          <cell r="H162">
            <v>20</v>
          </cell>
          <cell r="I162">
            <v>34</v>
          </cell>
          <cell r="J162">
            <v>28</v>
          </cell>
          <cell r="K162">
            <v>0</v>
          </cell>
        </row>
        <row r="163">
          <cell r="B163" t="str">
            <v>UK - Mexico</v>
          </cell>
          <cell r="C163" t="str">
            <v>NA</v>
          </cell>
          <cell r="D163">
            <v>744.74951591281467</v>
          </cell>
          <cell r="E163">
            <v>2885.0656922748676</v>
          </cell>
          <cell r="F163">
            <v>125</v>
          </cell>
          <cell r="G163">
            <v>30</v>
          </cell>
          <cell r="H163">
            <v>20</v>
          </cell>
          <cell r="I163">
            <v>30</v>
          </cell>
          <cell r="J163">
            <v>28</v>
          </cell>
          <cell r="K163">
            <v>0</v>
          </cell>
        </row>
        <row r="164">
          <cell r="B164" t="str">
            <v>UK - USA (Chicago)</v>
          </cell>
          <cell r="C164" t="str">
            <v>NA</v>
          </cell>
          <cell r="D164">
            <v>436.11458139038695</v>
          </cell>
          <cell r="E164">
            <v>2952.1602432580039</v>
          </cell>
          <cell r="F164">
            <v>196.38</v>
          </cell>
          <cell r="G164">
            <v>27.56</v>
          </cell>
          <cell r="H164">
            <v>20</v>
          </cell>
          <cell r="I164">
            <v>34</v>
          </cell>
          <cell r="J164">
            <v>28</v>
          </cell>
          <cell r="K164">
            <v>0</v>
          </cell>
        </row>
        <row r="165">
          <cell r="B165" t="str">
            <v>UK - USA (Dallas)</v>
          </cell>
          <cell r="C165" t="str">
            <v>NA</v>
          </cell>
          <cell r="D165">
            <v>489.79022217689612</v>
          </cell>
          <cell r="E165">
            <v>4696.6185688195519</v>
          </cell>
          <cell r="F165">
            <v>155.03</v>
          </cell>
          <cell r="G165">
            <v>27.56</v>
          </cell>
          <cell r="H165">
            <v>20</v>
          </cell>
          <cell r="I165">
            <v>34</v>
          </cell>
          <cell r="J165">
            <v>28</v>
          </cell>
          <cell r="K165">
            <v>0</v>
          </cell>
        </row>
        <row r="166">
          <cell r="B166" t="str">
            <v>UK - USA (Houston)</v>
          </cell>
          <cell r="C166" t="str">
            <v>NA</v>
          </cell>
          <cell r="D166">
            <v>489.79022217689612</v>
          </cell>
          <cell r="E166">
            <v>4495.3349158701421</v>
          </cell>
          <cell r="F166">
            <v>155.03</v>
          </cell>
          <cell r="G166">
            <v>27.56</v>
          </cell>
          <cell r="H166">
            <v>20</v>
          </cell>
          <cell r="I166">
            <v>34</v>
          </cell>
          <cell r="J166">
            <v>28</v>
          </cell>
          <cell r="K166">
            <v>0</v>
          </cell>
        </row>
        <row r="167">
          <cell r="B167" t="str">
            <v>UK - USA (LA)</v>
          </cell>
          <cell r="C167" t="str">
            <v>NA</v>
          </cell>
          <cell r="D167">
            <v>496.49967727520976</v>
          </cell>
          <cell r="E167">
            <v>2952.1602432580039</v>
          </cell>
          <cell r="F167">
            <v>177</v>
          </cell>
          <cell r="G167">
            <v>29</v>
          </cell>
          <cell r="H167">
            <v>20</v>
          </cell>
          <cell r="I167">
            <v>34</v>
          </cell>
          <cell r="J167">
            <v>28</v>
          </cell>
          <cell r="K167">
            <v>0</v>
          </cell>
        </row>
        <row r="168">
          <cell r="B168" t="str">
            <v>UK - USA (Miami)</v>
          </cell>
          <cell r="C168" t="str">
            <v>NA</v>
          </cell>
          <cell r="D168">
            <v>523.33749766846438</v>
          </cell>
          <cell r="E168">
            <v>4830.8076707858245</v>
          </cell>
          <cell r="F168">
            <v>155.03</v>
          </cell>
          <cell r="G168">
            <v>27.56</v>
          </cell>
          <cell r="H168">
            <v>20</v>
          </cell>
          <cell r="I168">
            <v>34</v>
          </cell>
          <cell r="J168">
            <v>28</v>
          </cell>
          <cell r="K168">
            <v>0</v>
          </cell>
        </row>
        <row r="169">
          <cell r="B169" t="str">
            <v>UK - USA (NY)</v>
          </cell>
          <cell r="C169" t="str">
            <v>NA</v>
          </cell>
          <cell r="D169">
            <v>402.56730589881874</v>
          </cell>
          <cell r="E169">
            <v>1878.6474275278208</v>
          </cell>
          <cell r="F169">
            <v>220.49</v>
          </cell>
          <cell r="G169">
            <v>34.450000000000003</v>
          </cell>
          <cell r="H169">
            <v>20</v>
          </cell>
          <cell r="I169">
            <v>34</v>
          </cell>
          <cell r="J169">
            <v>28</v>
          </cell>
          <cell r="K169">
            <v>0</v>
          </cell>
        </row>
        <row r="170">
          <cell r="B170" t="str">
            <v>UK - USA (San Francisco)</v>
          </cell>
          <cell r="C170" t="str">
            <v>NA</v>
          </cell>
          <cell r="D170">
            <v>469.6618568819552</v>
          </cell>
          <cell r="E170">
            <v>3086.3493452242769</v>
          </cell>
          <cell r="F170">
            <v>196.38</v>
          </cell>
          <cell r="G170">
            <v>27.56</v>
          </cell>
          <cell r="H170">
            <v>20</v>
          </cell>
          <cell r="I170">
            <v>34</v>
          </cell>
          <cell r="J170">
            <v>28</v>
          </cell>
          <cell r="K170">
            <v>0</v>
          </cell>
        </row>
        <row r="171">
          <cell r="B171" t="str">
            <v>UK - LATAM</v>
          </cell>
          <cell r="C171" t="str">
            <v>LATAM</v>
          </cell>
          <cell r="D171">
            <v>1149.5980365450603</v>
          </cell>
          <cell r="E171">
            <v>6001.4063017886065</v>
          </cell>
          <cell r="F171">
            <v>125</v>
          </cell>
          <cell r="G171">
            <v>30</v>
          </cell>
          <cell r="H171">
            <v>20</v>
          </cell>
          <cell r="I171">
            <v>30</v>
          </cell>
          <cell r="J171">
            <v>28</v>
          </cell>
          <cell r="K171">
            <v>0</v>
          </cell>
        </row>
        <row r="172">
          <cell r="B172" t="str">
            <v>UK - Argentina</v>
          </cell>
          <cell r="C172" t="str">
            <v>LATAM</v>
          </cell>
          <cell r="D172">
            <v>1744.4583255615478</v>
          </cell>
          <cell r="E172">
            <v>4428.2403648870059</v>
          </cell>
          <cell r="F172">
            <v>125</v>
          </cell>
          <cell r="G172">
            <v>30</v>
          </cell>
          <cell r="H172">
            <v>20</v>
          </cell>
          <cell r="I172">
            <v>30</v>
          </cell>
          <cell r="J172">
            <v>28</v>
          </cell>
          <cell r="K172">
            <v>0</v>
          </cell>
        </row>
        <row r="173">
          <cell r="B173" t="str">
            <v>UK - Bolivia</v>
          </cell>
          <cell r="C173" t="str">
            <v>LATAM</v>
          </cell>
          <cell r="D173">
            <v>1129.8722385560179</v>
          </cell>
          <cell r="E173">
            <v>5851.9867367491615</v>
          </cell>
          <cell r="F173">
            <v>125</v>
          </cell>
          <cell r="G173">
            <v>30</v>
          </cell>
          <cell r="H173">
            <v>20</v>
          </cell>
          <cell r="I173">
            <v>30</v>
          </cell>
          <cell r="J173">
            <v>28</v>
          </cell>
          <cell r="K173">
            <v>0</v>
          </cell>
        </row>
        <row r="174">
          <cell r="B174" t="str">
            <v>UK - Brazil (Brasilia)</v>
          </cell>
          <cell r="C174" t="str">
            <v>LATAM</v>
          </cell>
          <cell r="D174">
            <v>939.3237137639104</v>
          </cell>
          <cell r="E174">
            <v>3690.2003040725049</v>
          </cell>
          <cell r="F174">
            <v>125</v>
          </cell>
          <cell r="G174">
            <v>30</v>
          </cell>
          <cell r="H174">
            <v>20</v>
          </cell>
          <cell r="I174">
            <v>30</v>
          </cell>
          <cell r="J174">
            <v>28</v>
          </cell>
          <cell r="K174">
            <v>0</v>
          </cell>
        </row>
        <row r="175">
          <cell r="B175" t="str">
            <v>UK - Brazil (Sao Paulo)</v>
          </cell>
          <cell r="C175" t="str">
            <v>LATAM</v>
          </cell>
          <cell r="D175">
            <v>872.22916278077389</v>
          </cell>
          <cell r="E175">
            <v>2683.7820393254583</v>
          </cell>
          <cell r="F175">
            <v>125</v>
          </cell>
          <cell r="G175">
            <v>30</v>
          </cell>
          <cell r="H175">
            <v>20</v>
          </cell>
          <cell r="I175">
            <v>30</v>
          </cell>
          <cell r="J175">
            <v>28</v>
          </cell>
          <cell r="K175">
            <v>0</v>
          </cell>
        </row>
        <row r="176">
          <cell r="B176" t="str">
            <v>UK - Chile</v>
          </cell>
          <cell r="C176" t="str">
            <v>LATAM</v>
          </cell>
          <cell r="D176">
            <v>1308.3437441711608</v>
          </cell>
          <cell r="E176">
            <v>3354.7275491568225</v>
          </cell>
          <cell r="F176">
            <v>125</v>
          </cell>
          <cell r="G176">
            <v>30</v>
          </cell>
          <cell r="H176">
            <v>20</v>
          </cell>
          <cell r="I176">
            <v>30</v>
          </cell>
          <cell r="J176">
            <v>28</v>
          </cell>
          <cell r="K176">
            <v>0</v>
          </cell>
        </row>
        <row r="177">
          <cell r="B177" t="str">
            <v>UK - Colombia</v>
          </cell>
          <cell r="C177" t="str">
            <v>LATAM</v>
          </cell>
          <cell r="D177">
            <v>1019.8371749436741</v>
          </cell>
          <cell r="E177">
            <v>2415.4038353929122</v>
          </cell>
          <cell r="F177">
            <v>125</v>
          </cell>
          <cell r="G177">
            <v>30</v>
          </cell>
          <cell r="H177">
            <v>20</v>
          </cell>
          <cell r="I177">
            <v>30</v>
          </cell>
          <cell r="J177">
            <v>28</v>
          </cell>
          <cell r="K177">
            <v>0</v>
          </cell>
        </row>
        <row r="178">
          <cell r="B178" t="str">
            <v>UK - Costa Rica</v>
          </cell>
          <cell r="C178" t="str">
            <v>LATAM</v>
          </cell>
          <cell r="D178">
            <v>1107.0600912217515</v>
          </cell>
          <cell r="E178">
            <v>4428.2403648870059</v>
          </cell>
          <cell r="F178">
            <v>125</v>
          </cell>
          <cell r="G178">
            <v>30</v>
          </cell>
          <cell r="H178">
            <v>20</v>
          </cell>
          <cell r="I178">
            <v>30</v>
          </cell>
          <cell r="J178">
            <v>28</v>
          </cell>
          <cell r="K178">
            <v>0</v>
          </cell>
        </row>
        <row r="179">
          <cell r="B179" t="str">
            <v>UK - Dominican Republic</v>
          </cell>
          <cell r="C179" t="str">
            <v>LATAM</v>
          </cell>
          <cell r="D179">
            <v>905.77643827234215</v>
          </cell>
          <cell r="E179">
            <v>2549.5929373591853</v>
          </cell>
          <cell r="F179">
            <v>125</v>
          </cell>
          <cell r="G179">
            <v>30</v>
          </cell>
          <cell r="H179">
            <v>20</v>
          </cell>
          <cell r="I179">
            <v>30</v>
          </cell>
          <cell r="J179">
            <v>28</v>
          </cell>
          <cell r="K179">
            <v>0</v>
          </cell>
        </row>
        <row r="180">
          <cell r="B180" t="str">
            <v>UK - Ecuador</v>
          </cell>
          <cell r="C180" t="str">
            <v>LATAM</v>
          </cell>
          <cell r="D180">
            <v>1107.0600912217515</v>
          </cell>
          <cell r="E180">
            <v>3354.7275491568225</v>
          </cell>
          <cell r="F180">
            <v>125</v>
          </cell>
          <cell r="G180">
            <v>30</v>
          </cell>
          <cell r="H180">
            <v>20</v>
          </cell>
          <cell r="I180">
            <v>30</v>
          </cell>
          <cell r="J180">
            <v>28</v>
          </cell>
          <cell r="K180">
            <v>0</v>
          </cell>
        </row>
        <row r="181">
          <cell r="B181" t="str">
            <v>UK - El Salvador</v>
          </cell>
          <cell r="C181" t="str">
            <v>LATAM</v>
          </cell>
          <cell r="D181">
            <v>1744.4583255615478</v>
          </cell>
          <cell r="E181">
            <v>5099.1858747183705</v>
          </cell>
          <cell r="F181">
            <v>125</v>
          </cell>
          <cell r="G181">
            <v>30</v>
          </cell>
          <cell r="H181">
            <v>20</v>
          </cell>
          <cell r="I181">
            <v>30</v>
          </cell>
          <cell r="J181">
            <v>28</v>
          </cell>
          <cell r="K181">
            <v>0</v>
          </cell>
        </row>
        <row r="182">
          <cell r="B182" t="str">
            <v>UK - Guatemala</v>
          </cell>
          <cell r="C182" t="str">
            <v>LATAM</v>
          </cell>
          <cell r="D182">
            <v>1073.5128157301833</v>
          </cell>
          <cell r="E182">
            <v>4159.8621609544598</v>
          </cell>
          <cell r="F182">
            <v>125</v>
          </cell>
          <cell r="G182">
            <v>30</v>
          </cell>
          <cell r="H182">
            <v>20</v>
          </cell>
          <cell r="I182">
            <v>30</v>
          </cell>
          <cell r="J182">
            <v>28</v>
          </cell>
          <cell r="K182">
            <v>0</v>
          </cell>
        </row>
        <row r="183">
          <cell r="B183" t="str">
            <v>UK - Honduras</v>
          </cell>
          <cell r="C183" t="str">
            <v>LATAM</v>
          </cell>
          <cell r="D183">
            <v>1207.7019176964561</v>
          </cell>
          <cell r="E183">
            <v>5367.5640786509166</v>
          </cell>
          <cell r="F183">
            <v>125</v>
          </cell>
          <cell r="G183">
            <v>30</v>
          </cell>
          <cell r="H183">
            <v>20</v>
          </cell>
          <cell r="I183">
            <v>30</v>
          </cell>
          <cell r="J183">
            <v>28</v>
          </cell>
          <cell r="K183">
            <v>0</v>
          </cell>
        </row>
        <row r="184">
          <cell r="B184" t="str">
            <v>UK - Jamaica</v>
          </cell>
          <cell r="C184" t="str">
            <v>LATAM</v>
          </cell>
          <cell r="D184">
            <v>1207.7019176964561</v>
          </cell>
          <cell r="E184">
            <v>3220.53844719055</v>
          </cell>
          <cell r="F184">
            <v>125</v>
          </cell>
          <cell r="G184">
            <v>30</v>
          </cell>
          <cell r="H184">
            <v>20</v>
          </cell>
          <cell r="I184">
            <v>30</v>
          </cell>
          <cell r="J184">
            <v>28</v>
          </cell>
          <cell r="K184">
            <v>0</v>
          </cell>
        </row>
        <row r="185">
          <cell r="B185" t="str">
            <v>UK - Panama</v>
          </cell>
          <cell r="C185" t="str">
            <v>LATAM</v>
          </cell>
          <cell r="D185">
            <v>1341.8910196627291</v>
          </cell>
          <cell r="E185">
            <v>46966.185688195517</v>
          </cell>
          <cell r="F185">
            <v>125</v>
          </cell>
          <cell r="G185">
            <v>30</v>
          </cell>
          <cell r="H185">
            <v>20</v>
          </cell>
          <cell r="I185">
            <v>30</v>
          </cell>
          <cell r="J185">
            <v>28</v>
          </cell>
          <cell r="K185">
            <v>0</v>
          </cell>
        </row>
        <row r="186">
          <cell r="B186" t="str">
            <v>UK - Paraguay</v>
          </cell>
          <cell r="C186" t="str">
            <v>LATAM</v>
          </cell>
          <cell r="D186">
            <v>1408.9855706458654</v>
          </cell>
          <cell r="E186">
            <v>3857.936681530346</v>
          </cell>
          <cell r="F186">
            <v>125</v>
          </cell>
          <cell r="G186">
            <v>30</v>
          </cell>
          <cell r="H186">
            <v>20</v>
          </cell>
          <cell r="I186">
            <v>30</v>
          </cell>
          <cell r="J186">
            <v>28</v>
          </cell>
          <cell r="K186">
            <v>0</v>
          </cell>
        </row>
        <row r="187">
          <cell r="B187" t="str">
            <v xml:space="preserve">UK - Peru </v>
          </cell>
          <cell r="C187" t="str">
            <v>LATAM</v>
          </cell>
          <cell r="D187">
            <v>1207.7019176964561</v>
          </cell>
          <cell r="E187">
            <v>2952.1602432580039</v>
          </cell>
          <cell r="F187">
            <v>125</v>
          </cell>
          <cell r="G187">
            <v>30</v>
          </cell>
          <cell r="H187">
            <v>20</v>
          </cell>
          <cell r="I187">
            <v>30</v>
          </cell>
          <cell r="J187">
            <v>28</v>
          </cell>
          <cell r="K187">
            <v>0</v>
          </cell>
        </row>
        <row r="188">
          <cell r="B188" t="str">
            <v>UK - Puerto Rico</v>
          </cell>
          <cell r="C188" t="str">
            <v>LATAM</v>
          </cell>
          <cell r="D188">
            <v>657.52659963473729</v>
          </cell>
          <cell r="E188">
            <v>3488.9166511230956</v>
          </cell>
          <cell r="F188">
            <v>125</v>
          </cell>
          <cell r="G188">
            <v>30</v>
          </cell>
          <cell r="H188">
            <v>20</v>
          </cell>
          <cell r="I188">
            <v>30</v>
          </cell>
          <cell r="J188">
            <v>28</v>
          </cell>
          <cell r="K188">
            <v>0</v>
          </cell>
        </row>
        <row r="189">
          <cell r="B189" t="str">
            <v>UK - Trinidad</v>
          </cell>
          <cell r="C189" t="str">
            <v>LATAM</v>
          </cell>
          <cell r="D189">
            <v>939.3237137639104</v>
          </cell>
          <cell r="E189">
            <v>4025.6730589881872</v>
          </cell>
          <cell r="F189">
            <v>125</v>
          </cell>
          <cell r="G189">
            <v>30</v>
          </cell>
          <cell r="H189">
            <v>20</v>
          </cell>
          <cell r="I189">
            <v>30</v>
          </cell>
          <cell r="J189">
            <v>28</v>
          </cell>
          <cell r="K189">
            <v>0</v>
          </cell>
        </row>
        <row r="190">
          <cell r="B190" t="str">
            <v>UK - Uruguay</v>
          </cell>
          <cell r="C190" t="str">
            <v>LATAM</v>
          </cell>
          <cell r="D190">
            <v>1129.8722385560179</v>
          </cell>
          <cell r="E190">
            <v>5851.9867367491615</v>
          </cell>
          <cell r="F190">
            <v>125</v>
          </cell>
          <cell r="G190">
            <v>30</v>
          </cell>
          <cell r="H190">
            <v>20</v>
          </cell>
          <cell r="I190">
            <v>30</v>
          </cell>
          <cell r="J190">
            <v>28</v>
          </cell>
          <cell r="K190">
            <v>0</v>
          </cell>
        </row>
        <row r="191">
          <cell r="B191" t="str">
            <v>UK - Venezuela</v>
          </cell>
          <cell r="C191" t="str">
            <v>LATAM</v>
          </cell>
          <cell r="D191">
            <v>939.3237137639104</v>
          </cell>
          <cell r="E191">
            <v>2281.2147334266392</v>
          </cell>
          <cell r="F191">
            <v>125</v>
          </cell>
          <cell r="G191">
            <v>30</v>
          </cell>
          <cell r="H191">
            <v>20</v>
          </cell>
          <cell r="I191">
            <v>30</v>
          </cell>
          <cell r="J191">
            <v>28</v>
          </cell>
          <cell r="K191">
            <v>0</v>
          </cell>
        </row>
        <row r="192">
          <cell r="B192" t="str">
            <v>UK - Africa</v>
          </cell>
          <cell r="C192" t="str">
            <v>Africa</v>
          </cell>
          <cell r="D192">
            <v>598.48339476957722</v>
          </cell>
          <cell r="E192">
            <v>1671.9962104997605</v>
          </cell>
          <cell r="F192">
            <v>125</v>
          </cell>
          <cell r="G192">
            <v>30</v>
          </cell>
          <cell r="H192">
            <v>20</v>
          </cell>
          <cell r="I192">
            <v>32</v>
          </cell>
          <cell r="J192">
            <v>28</v>
          </cell>
          <cell r="K192">
            <v>0</v>
          </cell>
        </row>
        <row r="193">
          <cell r="B193" t="str">
            <v>UK - Egypt</v>
          </cell>
          <cell r="C193" t="str">
            <v>Africa</v>
          </cell>
          <cell r="D193">
            <v>456.24294668532787</v>
          </cell>
          <cell r="E193">
            <v>1315.0531992694746</v>
          </cell>
          <cell r="F193">
            <v>125</v>
          </cell>
          <cell r="G193">
            <v>30</v>
          </cell>
          <cell r="H193">
            <v>20</v>
          </cell>
          <cell r="I193">
            <v>32</v>
          </cell>
          <cell r="J193">
            <v>28</v>
          </cell>
          <cell r="K193">
            <v>0</v>
          </cell>
        </row>
        <row r="194">
          <cell r="B194" t="str">
            <v xml:space="preserve">UK - Lebanon </v>
          </cell>
          <cell r="C194" t="str">
            <v>Africa</v>
          </cell>
          <cell r="D194">
            <v>536.75640786509166</v>
          </cell>
          <cell r="E194">
            <v>1476.080121629002</v>
          </cell>
          <cell r="F194">
            <v>125</v>
          </cell>
          <cell r="G194">
            <v>30</v>
          </cell>
          <cell r="H194">
            <v>20</v>
          </cell>
          <cell r="I194">
            <v>32</v>
          </cell>
          <cell r="J194">
            <v>28</v>
          </cell>
          <cell r="K194">
            <v>0</v>
          </cell>
        </row>
        <row r="195">
          <cell r="B195" t="str">
            <v>UK - Morocco</v>
          </cell>
          <cell r="C195" t="str">
            <v>Africa</v>
          </cell>
          <cell r="D195">
            <v>536.75640786509166</v>
          </cell>
          <cell r="E195">
            <v>1677.3637745784113</v>
          </cell>
          <cell r="F195">
            <v>125</v>
          </cell>
          <cell r="G195">
            <v>30</v>
          </cell>
          <cell r="H195">
            <v>20</v>
          </cell>
          <cell r="I195">
            <v>32</v>
          </cell>
          <cell r="J195">
            <v>28</v>
          </cell>
          <cell r="K195">
            <v>0</v>
          </cell>
        </row>
        <row r="196">
          <cell r="B196" t="str">
            <v>UK - South Africa</v>
          </cell>
          <cell r="C196" t="str">
            <v>Africa</v>
          </cell>
          <cell r="D196">
            <v>1033.2560851403014</v>
          </cell>
          <cell r="E196">
            <v>2683.7820393254583</v>
          </cell>
          <cell r="F196">
            <v>125</v>
          </cell>
          <cell r="G196">
            <v>30</v>
          </cell>
          <cell r="H196">
            <v>20</v>
          </cell>
          <cell r="I196">
            <v>32</v>
          </cell>
          <cell r="J196">
            <v>28</v>
          </cell>
          <cell r="K196">
            <v>0</v>
          </cell>
        </row>
        <row r="197">
          <cell r="B197" t="str">
            <v>UK - Tunisia</v>
          </cell>
          <cell r="C197" t="str">
            <v>Africa</v>
          </cell>
          <cell r="D197">
            <v>429.40512629207331</v>
          </cell>
          <cell r="E197">
            <v>1207.7019176964561</v>
          </cell>
          <cell r="F197">
            <v>125</v>
          </cell>
          <cell r="G197">
            <v>30</v>
          </cell>
          <cell r="H197">
            <v>20</v>
          </cell>
          <cell r="I197">
            <v>32</v>
          </cell>
          <cell r="J197">
            <v>28</v>
          </cell>
          <cell r="K197">
            <v>0</v>
          </cell>
        </row>
        <row r="198">
          <cell r="B198" t="str">
            <v>UK - Middle East</v>
          </cell>
          <cell r="C198" t="str">
            <v>Middle East</v>
          </cell>
          <cell r="D198">
            <v>718.75037740684934</v>
          </cell>
          <cell r="E198">
            <v>2311.4072813690509</v>
          </cell>
          <cell r="F198">
            <v>125</v>
          </cell>
          <cell r="G198">
            <v>30</v>
          </cell>
          <cell r="H198">
            <v>20</v>
          </cell>
          <cell r="I198">
            <v>30</v>
          </cell>
          <cell r="J198">
            <v>28</v>
          </cell>
          <cell r="K198">
            <v>0</v>
          </cell>
        </row>
        <row r="199">
          <cell r="B199" t="str">
            <v>UK - Israel</v>
          </cell>
          <cell r="C199" t="str">
            <v>Middle East</v>
          </cell>
          <cell r="D199">
            <v>483.08076707858248</v>
          </cell>
          <cell r="E199">
            <v>1247.9586482863381</v>
          </cell>
          <cell r="F199">
            <v>125</v>
          </cell>
          <cell r="G199">
            <v>30</v>
          </cell>
          <cell r="H199">
            <v>20</v>
          </cell>
          <cell r="I199">
            <v>30</v>
          </cell>
          <cell r="J199">
            <v>28</v>
          </cell>
          <cell r="K199">
            <v>0</v>
          </cell>
        </row>
        <row r="200">
          <cell r="B200" t="str">
            <v>UK - Jordan</v>
          </cell>
          <cell r="C200" t="str">
            <v>Middle East</v>
          </cell>
          <cell r="D200">
            <v>684.36442002799186</v>
          </cell>
          <cell r="E200">
            <v>1878.6474275278208</v>
          </cell>
          <cell r="F200">
            <v>125</v>
          </cell>
          <cell r="G200">
            <v>30</v>
          </cell>
          <cell r="H200">
            <v>20</v>
          </cell>
          <cell r="I200">
            <v>30</v>
          </cell>
          <cell r="J200">
            <v>28</v>
          </cell>
          <cell r="K200">
            <v>0</v>
          </cell>
        </row>
        <row r="201">
          <cell r="B201" t="str">
            <v>UK - Kuwait</v>
          </cell>
          <cell r="C201" t="str">
            <v>Middle East</v>
          </cell>
          <cell r="D201">
            <v>536.75640786509166</v>
          </cell>
          <cell r="E201">
            <v>2147.0256314603666</v>
          </cell>
          <cell r="F201">
            <v>125</v>
          </cell>
          <cell r="G201">
            <v>30</v>
          </cell>
          <cell r="H201">
            <v>20</v>
          </cell>
          <cell r="I201">
            <v>30</v>
          </cell>
          <cell r="J201">
            <v>28</v>
          </cell>
          <cell r="K201">
            <v>0</v>
          </cell>
        </row>
        <row r="202">
          <cell r="B202" t="str">
            <v>UK - Oman</v>
          </cell>
          <cell r="C202" t="str">
            <v>Middle East</v>
          </cell>
          <cell r="D202">
            <v>556.88477316003252</v>
          </cell>
          <cell r="E202">
            <v>2147.0256314603666</v>
          </cell>
          <cell r="F202">
            <v>125</v>
          </cell>
          <cell r="G202">
            <v>30</v>
          </cell>
          <cell r="H202">
            <v>20</v>
          </cell>
          <cell r="I202">
            <v>30</v>
          </cell>
          <cell r="J202">
            <v>28</v>
          </cell>
          <cell r="K202">
            <v>0</v>
          </cell>
        </row>
        <row r="203">
          <cell r="B203" t="str">
            <v>UK - Pakistan</v>
          </cell>
          <cell r="C203" t="str">
            <v>Middle East</v>
          </cell>
          <cell r="D203">
            <v>952.74262396053768</v>
          </cell>
          <cell r="E203">
            <v>2817.9711412917309</v>
          </cell>
          <cell r="F203">
            <v>125</v>
          </cell>
          <cell r="G203">
            <v>30</v>
          </cell>
          <cell r="H203">
            <v>20</v>
          </cell>
          <cell r="I203">
            <v>30</v>
          </cell>
          <cell r="J203">
            <v>28</v>
          </cell>
          <cell r="K203">
            <v>0</v>
          </cell>
        </row>
        <row r="204">
          <cell r="B204" t="str">
            <v>UK - Qatar</v>
          </cell>
          <cell r="C204" t="str">
            <v>Middle East</v>
          </cell>
          <cell r="D204">
            <v>724.6211506178737</v>
          </cell>
          <cell r="E204">
            <v>2415.4038353929122</v>
          </cell>
          <cell r="F204">
            <v>125</v>
          </cell>
          <cell r="G204">
            <v>30</v>
          </cell>
          <cell r="H204">
            <v>20</v>
          </cell>
          <cell r="I204">
            <v>30</v>
          </cell>
          <cell r="J204">
            <v>28</v>
          </cell>
          <cell r="K204">
            <v>0</v>
          </cell>
        </row>
        <row r="205">
          <cell r="B205" t="str">
            <v>UK - Saudi Arabia</v>
          </cell>
          <cell r="C205" t="str">
            <v>Middle East</v>
          </cell>
          <cell r="D205">
            <v>1207.7019176964561</v>
          </cell>
          <cell r="E205">
            <v>3354.7275491568225</v>
          </cell>
          <cell r="F205">
            <v>125</v>
          </cell>
          <cell r="G205">
            <v>30</v>
          </cell>
          <cell r="H205">
            <v>20</v>
          </cell>
          <cell r="I205">
            <v>30</v>
          </cell>
          <cell r="J205">
            <v>28</v>
          </cell>
          <cell r="K205">
            <v>0</v>
          </cell>
        </row>
        <row r="206">
          <cell r="B206" t="str">
            <v>UK - UAE</v>
          </cell>
          <cell r="C206" t="str">
            <v>Middle East</v>
          </cell>
          <cell r="D206">
            <v>603.85095884822806</v>
          </cell>
          <cell r="E206">
            <v>2482.498386376049</v>
          </cell>
          <cell r="F206">
            <v>125</v>
          </cell>
          <cell r="G206">
            <v>30</v>
          </cell>
          <cell r="H206">
            <v>20</v>
          </cell>
          <cell r="I206">
            <v>30</v>
          </cell>
          <cell r="J206">
            <v>28</v>
          </cell>
          <cell r="K206">
            <v>0</v>
          </cell>
        </row>
        <row r="207">
          <cell r="B207" t="str">
            <v>USA - Europe</v>
          </cell>
          <cell r="C207" t="str">
            <v>Europe</v>
          </cell>
          <cell r="D207">
            <v>654.45655080213896</v>
          </cell>
          <cell r="E207">
            <v>3702.0748663101604</v>
          </cell>
          <cell r="F207">
            <v>136.75044117647059</v>
          </cell>
          <cell r="G207">
            <v>31.577352941176471</v>
          </cell>
          <cell r="H207">
            <v>20</v>
          </cell>
          <cell r="I207">
            <v>38.75</v>
          </cell>
          <cell r="J207">
            <v>28</v>
          </cell>
          <cell r="K207">
            <v>0</v>
          </cell>
        </row>
        <row r="208">
          <cell r="B208" t="str">
            <v>USA - N Europe</v>
          </cell>
          <cell r="C208" t="str">
            <v>N Europe</v>
          </cell>
          <cell r="D208">
            <v>582.5</v>
          </cell>
          <cell r="E208">
            <v>3040</v>
          </cell>
          <cell r="F208">
            <v>157.29</v>
          </cell>
          <cell r="G208">
            <v>36.190000000000005</v>
          </cell>
          <cell r="H208">
            <v>20</v>
          </cell>
          <cell r="I208">
            <v>43</v>
          </cell>
          <cell r="J208">
            <v>28</v>
          </cell>
          <cell r="K208">
            <v>0</v>
          </cell>
        </row>
        <row r="209">
          <cell r="B209" t="str">
            <v>USA - Denmark</v>
          </cell>
          <cell r="C209" t="str">
            <v>N Europe</v>
          </cell>
          <cell r="D209">
            <v>560</v>
          </cell>
          <cell r="E209">
            <v>2610</v>
          </cell>
          <cell r="F209">
            <v>181.09</v>
          </cell>
          <cell r="G209">
            <v>40.24</v>
          </cell>
          <cell r="H209">
            <v>20</v>
          </cell>
          <cell r="I209">
            <v>43</v>
          </cell>
          <cell r="J209">
            <v>28</v>
          </cell>
          <cell r="K209">
            <v>0</v>
          </cell>
        </row>
        <row r="210">
          <cell r="B210" t="str">
            <v xml:space="preserve">USA - Finland </v>
          </cell>
          <cell r="C210" t="str">
            <v>N Europe</v>
          </cell>
          <cell r="D210">
            <v>610</v>
          </cell>
          <cell r="E210">
            <v>3070</v>
          </cell>
          <cell r="F210">
            <v>150</v>
          </cell>
          <cell r="G210">
            <v>30</v>
          </cell>
          <cell r="H210">
            <v>20</v>
          </cell>
          <cell r="I210">
            <v>43</v>
          </cell>
          <cell r="J210">
            <v>28</v>
          </cell>
          <cell r="K210">
            <v>0</v>
          </cell>
        </row>
        <row r="211">
          <cell r="B211" t="str">
            <v>USA - Norway</v>
          </cell>
          <cell r="C211" t="str">
            <v>N Europe</v>
          </cell>
          <cell r="D211">
            <v>570</v>
          </cell>
          <cell r="E211">
            <v>3070</v>
          </cell>
          <cell r="F211">
            <v>149.54</v>
          </cell>
          <cell r="G211">
            <v>37.39</v>
          </cell>
          <cell r="H211">
            <v>20</v>
          </cell>
          <cell r="I211">
            <v>43</v>
          </cell>
          <cell r="J211">
            <v>28</v>
          </cell>
          <cell r="K211">
            <v>0</v>
          </cell>
        </row>
        <row r="212">
          <cell r="B212" t="str">
            <v>USA - Sweden</v>
          </cell>
          <cell r="C212" t="str">
            <v>N Europe</v>
          </cell>
          <cell r="D212">
            <v>590</v>
          </cell>
          <cell r="E212">
            <v>3410</v>
          </cell>
          <cell r="F212">
            <v>148.53</v>
          </cell>
          <cell r="G212">
            <v>37.130000000000003</v>
          </cell>
          <cell r="H212">
            <v>20</v>
          </cell>
          <cell r="I212">
            <v>43</v>
          </cell>
          <cell r="J212">
            <v>28</v>
          </cell>
          <cell r="K212">
            <v>0</v>
          </cell>
        </row>
        <row r="213">
          <cell r="B213" t="str">
            <v>USA - E Europe</v>
          </cell>
          <cell r="C213" t="str">
            <v>E Europe</v>
          </cell>
          <cell r="D213">
            <v>669.09090909090912</v>
          </cell>
          <cell r="E213">
            <v>3798.181818181818</v>
          </cell>
          <cell r="F213">
            <v>125</v>
          </cell>
          <cell r="G213">
            <v>30</v>
          </cell>
          <cell r="H213">
            <v>20</v>
          </cell>
          <cell r="I213">
            <v>33</v>
          </cell>
          <cell r="J213">
            <v>28</v>
          </cell>
          <cell r="K213">
            <v>0</v>
          </cell>
        </row>
        <row r="214">
          <cell r="B214" t="str">
            <v>USA - Bulgaria</v>
          </cell>
          <cell r="C214" t="str">
            <v>E Europe</v>
          </cell>
          <cell r="D214">
            <v>710</v>
          </cell>
          <cell r="E214">
            <v>4760</v>
          </cell>
          <cell r="F214">
            <v>125</v>
          </cell>
          <cell r="G214">
            <v>30</v>
          </cell>
          <cell r="H214">
            <v>20</v>
          </cell>
          <cell r="I214">
            <v>33</v>
          </cell>
          <cell r="J214">
            <v>28</v>
          </cell>
          <cell r="K214">
            <v>0</v>
          </cell>
        </row>
        <row r="215">
          <cell r="B215" t="str">
            <v>USA - Czech Republic</v>
          </cell>
          <cell r="C215" t="str">
            <v>E Europe</v>
          </cell>
          <cell r="D215">
            <v>610</v>
          </cell>
          <cell r="E215">
            <v>3410</v>
          </cell>
          <cell r="F215">
            <v>125</v>
          </cell>
          <cell r="G215">
            <v>30</v>
          </cell>
          <cell r="H215">
            <v>20</v>
          </cell>
          <cell r="I215">
            <v>33</v>
          </cell>
          <cell r="J215">
            <v>28</v>
          </cell>
          <cell r="K215">
            <v>0</v>
          </cell>
        </row>
        <row r="216">
          <cell r="B216" t="str">
            <v>USA - Estonia</v>
          </cell>
          <cell r="C216" t="str">
            <v>E Europe</v>
          </cell>
          <cell r="D216">
            <v>660</v>
          </cell>
          <cell r="E216">
            <v>3440</v>
          </cell>
          <cell r="F216">
            <v>125</v>
          </cell>
          <cell r="G216">
            <v>30</v>
          </cell>
          <cell r="H216">
            <v>20</v>
          </cell>
          <cell r="I216">
            <v>33</v>
          </cell>
          <cell r="J216">
            <v>28</v>
          </cell>
          <cell r="K216">
            <v>0</v>
          </cell>
        </row>
        <row r="217">
          <cell r="B217" t="str">
            <v xml:space="preserve">USA - Hungary </v>
          </cell>
          <cell r="C217" t="str">
            <v>E Europe</v>
          </cell>
          <cell r="D217">
            <v>600</v>
          </cell>
          <cell r="E217">
            <v>2660</v>
          </cell>
          <cell r="F217">
            <v>125</v>
          </cell>
          <cell r="G217">
            <v>30</v>
          </cell>
          <cell r="H217">
            <v>20</v>
          </cell>
          <cell r="I217">
            <v>33</v>
          </cell>
          <cell r="J217">
            <v>28</v>
          </cell>
          <cell r="K217">
            <v>0</v>
          </cell>
        </row>
        <row r="218">
          <cell r="B218" t="str">
            <v>USA - Latvia</v>
          </cell>
          <cell r="C218" t="str">
            <v>E Europe</v>
          </cell>
          <cell r="D218">
            <v>650</v>
          </cell>
          <cell r="E218">
            <v>4600</v>
          </cell>
          <cell r="F218">
            <v>125</v>
          </cell>
          <cell r="G218">
            <v>30</v>
          </cell>
          <cell r="H218">
            <v>20</v>
          </cell>
          <cell r="I218">
            <v>33</v>
          </cell>
          <cell r="J218">
            <v>28</v>
          </cell>
          <cell r="K218">
            <v>0</v>
          </cell>
        </row>
        <row r="219">
          <cell r="B219" t="str">
            <v>USA - Lithuania</v>
          </cell>
          <cell r="C219" t="str">
            <v>E Europe</v>
          </cell>
          <cell r="D219">
            <v>640</v>
          </cell>
          <cell r="E219">
            <v>3090</v>
          </cell>
          <cell r="F219">
            <v>125</v>
          </cell>
          <cell r="G219">
            <v>30</v>
          </cell>
          <cell r="H219">
            <v>20</v>
          </cell>
          <cell r="I219">
            <v>33</v>
          </cell>
          <cell r="J219">
            <v>28</v>
          </cell>
          <cell r="K219">
            <v>0</v>
          </cell>
        </row>
        <row r="220">
          <cell r="B220" t="str">
            <v>USA - Poland</v>
          </cell>
          <cell r="C220" t="str">
            <v>E Europe</v>
          </cell>
          <cell r="D220">
            <v>670</v>
          </cell>
          <cell r="E220">
            <v>3400</v>
          </cell>
          <cell r="F220">
            <v>125</v>
          </cell>
          <cell r="G220">
            <v>30</v>
          </cell>
          <cell r="H220">
            <v>20</v>
          </cell>
          <cell r="I220">
            <v>33</v>
          </cell>
          <cell r="J220">
            <v>28</v>
          </cell>
          <cell r="K220">
            <v>0</v>
          </cell>
        </row>
        <row r="221">
          <cell r="B221" t="str">
            <v>USA - Romania</v>
          </cell>
          <cell r="C221" t="str">
            <v>E Europe</v>
          </cell>
          <cell r="D221">
            <v>660</v>
          </cell>
          <cell r="E221">
            <v>2930</v>
          </cell>
          <cell r="F221">
            <v>125</v>
          </cell>
          <cell r="G221">
            <v>30</v>
          </cell>
          <cell r="H221">
            <v>20</v>
          </cell>
          <cell r="I221">
            <v>33</v>
          </cell>
          <cell r="J221">
            <v>28</v>
          </cell>
          <cell r="K221">
            <v>0</v>
          </cell>
        </row>
        <row r="222">
          <cell r="B222" t="str">
            <v>USA - Russia</v>
          </cell>
          <cell r="C222" t="str">
            <v>E Europe</v>
          </cell>
          <cell r="D222">
            <v>670</v>
          </cell>
          <cell r="E222">
            <v>3050</v>
          </cell>
          <cell r="F222">
            <v>125</v>
          </cell>
          <cell r="G222">
            <v>30</v>
          </cell>
          <cell r="H222">
            <v>20</v>
          </cell>
          <cell r="I222">
            <v>33</v>
          </cell>
          <cell r="J222">
            <v>28</v>
          </cell>
          <cell r="K222">
            <v>0</v>
          </cell>
        </row>
        <row r="223">
          <cell r="B223" t="str">
            <v>USA - Slovakia</v>
          </cell>
          <cell r="C223" t="str">
            <v>E Europe</v>
          </cell>
          <cell r="D223">
            <v>790</v>
          </cell>
          <cell r="E223">
            <v>5790</v>
          </cell>
          <cell r="F223">
            <v>125</v>
          </cell>
          <cell r="G223">
            <v>30</v>
          </cell>
          <cell r="H223">
            <v>20</v>
          </cell>
          <cell r="I223">
            <v>33</v>
          </cell>
          <cell r="J223">
            <v>28</v>
          </cell>
          <cell r="K223">
            <v>0</v>
          </cell>
        </row>
        <row r="224">
          <cell r="B224" t="str">
            <v xml:space="preserve">USA - Ukraine </v>
          </cell>
          <cell r="C224" t="str">
            <v>E Europe</v>
          </cell>
          <cell r="D224">
            <v>700</v>
          </cell>
          <cell r="E224">
            <v>4650</v>
          </cell>
          <cell r="F224">
            <v>125</v>
          </cell>
          <cell r="G224">
            <v>30</v>
          </cell>
          <cell r="H224">
            <v>20</v>
          </cell>
          <cell r="I224">
            <v>33</v>
          </cell>
          <cell r="J224">
            <v>28</v>
          </cell>
          <cell r="K224">
            <v>0</v>
          </cell>
        </row>
        <row r="225">
          <cell r="B225" t="str">
            <v>USA - W Europe</v>
          </cell>
          <cell r="C225" t="str">
            <v>W Europe</v>
          </cell>
          <cell r="D225">
            <v>608.23529411764707</v>
          </cell>
          <cell r="E225">
            <v>3334.1176470588234</v>
          </cell>
          <cell r="F225">
            <v>139.71176470588239</v>
          </cell>
          <cell r="G225">
            <v>30.11941176470588</v>
          </cell>
          <cell r="H225">
            <v>20</v>
          </cell>
          <cell r="I225">
            <v>43</v>
          </cell>
          <cell r="J225">
            <v>28</v>
          </cell>
          <cell r="K225">
            <v>0</v>
          </cell>
        </row>
        <row r="226">
          <cell r="B226" t="str">
            <v>USA - Austria</v>
          </cell>
          <cell r="C226" t="str">
            <v>W Europe</v>
          </cell>
          <cell r="D226">
            <v>590</v>
          </cell>
          <cell r="E226">
            <v>3160</v>
          </cell>
          <cell r="F226">
            <v>125</v>
          </cell>
          <cell r="G226">
            <v>25</v>
          </cell>
          <cell r="H226">
            <v>20</v>
          </cell>
          <cell r="I226">
            <v>43</v>
          </cell>
          <cell r="J226">
            <v>28</v>
          </cell>
          <cell r="K226">
            <v>0</v>
          </cell>
        </row>
        <row r="227">
          <cell r="B227" t="str">
            <v>USA - Belgium</v>
          </cell>
          <cell r="C227" t="str">
            <v>W Europe</v>
          </cell>
          <cell r="D227">
            <v>560</v>
          </cell>
          <cell r="E227">
            <v>3070</v>
          </cell>
          <cell r="F227">
            <v>150</v>
          </cell>
          <cell r="G227">
            <v>30</v>
          </cell>
          <cell r="H227">
            <v>20</v>
          </cell>
          <cell r="I227">
            <v>43</v>
          </cell>
          <cell r="J227">
            <v>28</v>
          </cell>
          <cell r="K227">
            <v>0</v>
          </cell>
        </row>
        <row r="228">
          <cell r="B228" t="str">
            <v>USA - Croatia</v>
          </cell>
          <cell r="C228" t="str">
            <v>W Europe</v>
          </cell>
          <cell r="D228">
            <v>790</v>
          </cell>
          <cell r="E228">
            <v>4990</v>
          </cell>
          <cell r="F228">
            <v>125</v>
          </cell>
          <cell r="G228">
            <v>30</v>
          </cell>
          <cell r="H228">
            <v>20</v>
          </cell>
          <cell r="I228">
            <v>43</v>
          </cell>
          <cell r="J228">
            <v>28</v>
          </cell>
          <cell r="K228">
            <v>0</v>
          </cell>
        </row>
        <row r="229">
          <cell r="B229" t="str">
            <v>USA - France (Paris &amp; "petite couronne")</v>
          </cell>
          <cell r="C229" t="str">
            <v>W Europe</v>
          </cell>
          <cell r="D229">
            <v>600</v>
          </cell>
          <cell r="E229">
            <v>2980</v>
          </cell>
          <cell r="F229">
            <v>160</v>
          </cell>
          <cell r="G229">
            <v>30</v>
          </cell>
          <cell r="H229">
            <v>20</v>
          </cell>
          <cell r="I229">
            <v>43</v>
          </cell>
          <cell r="J229">
            <v>28</v>
          </cell>
          <cell r="K229">
            <v>0</v>
          </cell>
        </row>
        <row r="230">
          <cell r="B230" t="str">
            <v>USA - France (Province)</v>
          </cell>
          <cell r="C230" t="str">
            <v>W Europe</v>
          </cell>
          <cell r="D230">
            <v>600</v>
          </cell>
          <cell r="E230">
            <v>2980</v>
          </cell>
          <cell r="F230">
            <v>100</v>
          </cell>
          <cell r="G230">
            <v>25</v>
          </cell>
          <cell r="H230">
            <v>20</v>
          </cell>
          <cell r="I230">
            <v>43</v>
          </cell>
          <cell r="J230">
            <v>28</v>
          </cell>
          <cell r="K230">
            <v>0</v>
          </cell>
        </row>
        <row r="231">
          <cell r="B231" t="str">
            <v>USA - Germany</v>
          </cell>
          <cell r="C231" t="str">
            <v>W Europe</v>
          </cell>
          <cell r="D231">
            <v>550</v>
          </cell>
          <cell r="E231">
            <v>2930</v>
          </cell>
          <cell r="F231">
            <v>150</v>
          </cell>
          <cell r="G231">
            <v>30</v>
          </cell>
          <cell r="H231">
            <v>20</v>
          </cell>
          <cell r="I231">
            <v>43</v>
          </cell>
          <cell r="J231">
            <v>28</v>
          </cell>
          <cell r="K231">
            <v>0</v>
          </cell>
        </row>
        <row r="232">
          <cell r="B232" t="str">
            <v>USA - Iceland</v>
          </cell>
          <cell r="C232" t="str">
            <v>W Europe</v>
          </cell>
          <cell r="D232">
            <v>680</v>
          </cell>
          <cell r="E232">
            <v>1900</v>
          </cell>
          <cell r="F232">
            <v>125</v>
          </cell>
          <cell r="G232">
            <v>30</v>
          </cell>
          <cell r="H232">
            <v>20</v>
          </cell>
          <cell r="I232">
            <v>43</v>
          </cell>
          <cell r="J232">
            <v>28</v>
          </cell>
          <cell r="K232">
            <v>0</v>
          </cell>
        </row>
        <row r="233">
          <cell r="B233" t="str">
            <v>USA - Ireland</v>
          </cell>
          <cell r="C233" t="str">
            <v>W Europe</v>
          </cell>
          <cell r="D233">
            <v>520</v>
          </cell>
          <cell r="E233">
            <v>2500</v>
          </cell>
          <cell r="F233">
            <v>130</v>
          </cell>
          <cell r="G233">
            <v>37</v>
          </cell>
          <cell r="H233">
            <v>20</v>
          </cell>
          <cell r="I233">
            <v>43</v>
          </cell>
          <cell r="J233">
            <v>28</v>
          </cell>
          <cell r="K233">
            <v>0</v>
          </cell>
        </row>
        <row r="234">
          <cell r="B234" t="str">
            <v xml:space="preserve">USA - Italy </v>
          </cell>
          <cell r="C234" t="str">
            <v>W Europe</v>
          </cell>
          <cell r="D234">
            <v>680</v>
          </cell>
          <cell r="E234">
            <v>2540</v>
          </cell>
          <cell r="F234">
            <v>145</v>
          </cell>
          <cell r="G234">
            <v>30</v>
          </cell>
          <cell r="H234">
            <v>20</v>
          </cell>
          <cell r="I234">
            <v>43</v>
          </cell>
          <cell r="J234">
            <v>28</v>
          </cell>
          <cell r="K234">
            <v>0</v>
          </cell>
        </row>
        <row r="235">
          <cell r="B235" t="str">
            <v>USA - Malta</v>
          </cell>
          <cell r="C235" t="str">
            <v>W Europe</v>
          </cell>
          <cell r="D235">
            <v>840</v>
          </cell>
          <cell r="E235">
            <v>5680</v>
          </cell>
          <cell r="F235">
            <v>125</v>
          </cell>
          <cell r="G235">
            <v>30</v>
          </cell>
          <cell r="H235">
            <v>20</v>
          </cell>
          <cell r="I235">
            <v>43</v>
          </cell>
          <cell r="J235">
            <v>28</v>
          </cell>
          <cell r="K235">
            <v>0</v>
          </cell>
        </row>
        <row r="236">
          <cell r="B236" t="str">
            <v>USA - Netherlands</v>
          </cell>
          <cell r="C236" t="str">
            <v>W Europe</v>
          </cell>
          <cell r="D236">
            <v>500</v>
          </cell>
          <cell r="E236">
            <v>3020</v>
          </cell>
          <cell r="F236">
            <v>140</v>
          </cell>
          <cell r="G236">
            <v>30</v>
          </cell>
          <cell r="H236">
            <v>20</v>
          </cell>
          <cell r="I236">
            <v>43</v>
          </cell>
          <cell r="J236">
            <v>28</v>
          </cell>
          <cell r="K236">
            <v>0</v>
          </cell>
        </row>
        <row r="237">
          <cell r="B237" t="str">
            <v>USA - Portugal</v>
          </cell>
          <cell r="C237" t="str">
            <v>W Europe</v>
          </cell>
          <cell r="D237">
            <v>670</v>
          </cell>
          <cell r="E237">
            <v>2930</v>
          </cell>
          <cell r="F237">
            <v>125</v>
          </cell>
          <cell r="G237">
            <v>25</v>
          </cell>
          <cell r="H237">
            <v>20</v>
          </cell>
          <cell r="I237">
            <v>43</v>
          </cell>
          <cell r="J237">
            <v>28</v>
          </cell>
          <cell r="K237">
            <v>0</v>
          </cell>
        </row>
        <row r="238">
          <cell r="B238" t="str">
            <v>USA - Slovenia</v>
          </cell>
          <cell r="C238" t="str">
            <v>W Europe</v>
          </cell>
          <cell r="D238">
            <v>780</v>
          </cell>
          <cell r="E238">
            <v>5750</v>
          </cell>
          <cell r="F238">
            <v>125</v>
          </cell>
          <cell r="G238">
            <v>30</v>
          </cell>
          <cell r="H238">
            <v>20</v>
          </cell>
          <cell r="I238">
            <v>43</v>
          </cell>
          <cell r="J238">
            <v>28</v>
          </cell>
          <cell r="K238">
            <v>0</v>
          </cell>
        </row>
        <row r="239">
          <cell r="B239" t="str">
            <v>USA - Spain</v>
          </cell>
          <cell r="C239" t="str">
            <v>W Europe</v>
          </cell>
          <cell r="D239">
            <v>570</v>
          </cell>
          <cell r="E239">
            <v>3020</v>
          </cell>
          <cell r="F239">
            <v>125</v>
          </cell>
          <cell r="G239">
            <v>25</v>
          </cell>
          <cell r="H239">
            <v>20</v>
          </cell>
          <cell r="I239">
            <v>43</v>
          </cell>
          <cell r="J239">
            <v>28</v>
          </cell>
          <cell r="K239">
            <v>0</v>
          </cell>
        </row>
        <row r="240">
          <cell r="B240" t="str">
            <v>USA - Switzerland</v>
          </cell>
          <cell r="C240" t="str">
            <v>W Europe</v>
          </cell>
          <cell r="D240">
            <v>570</v>
          </cell>
          <cell r="E240">
            <v>3410</v>
          </cell>
          <cell r="F240">
            <v>156.08000000000001</v>
          </cell>
          <cell r="G240">
            <v>31.22</v>
          </cell>
          <cell r="H240">
            <v>20</v>
          </cell>
          <cell r="I240">
            <v>43</v>
          </cell>
          <cell r="J240">
            <v>28</v>
          </cell>
          <cell r="K240">
            <v>0</v>
          </cell>
        </row>
        <row r="241">
          <cell r="B241" t="str">
            <v>USA - UK (London)</v>
          </cell>
          <cell r="C241" t="str">
            <v>W Europe</v>
          </cell>
          <cell r="D241">
            <v>420</v>
          </cell>
          <cell r="E241">
            <v>2910</v>
          </cell>
          <cell r="F241">
            <v>201.28</v>
          </cell>
          <cell r="G241">
            <v>40.26</v>
          </cell>
          <cell r="H241">
            <v>20</v>
          </cell>
          <cell r="I241">
            <v>43</v>
          </cell>
          <cell r="J241">
            <v>28</v>
          </cell>
          <cell r="K241">
            <v>0</v>
          </cell>
        </row>
        <row r="242">
          <cell r="B242" t="str">
            <v>USA - UK (Others)</v>
          </cell>
          <cell r="C242" t="str">
            <v>W Europe</v>
          </cell>
          <cell r="D242">
            <v>420</v>
          </cell>
          <cell r="E242">
            <v>2910</v>
          </cell>
          <cell r="F242">
            <v>167.74</v>
          </cell>
          <cell r="G242">
            <v>33.549999999999997</v>
          </cell>
          <cell r="H242">
            <v>20</v>
          </cell>
          <cell r="I242">
            <v>43</v>
          </cell>
          <cell r="J242">
            <v>28</v>
          </cell>
          <cell r="K242">
            <v>0</v>
          </cell>
        </row>
        <row r="243">
          <cell r="B243" t="str">
            <v>USA - S Europe</v>
          </cell>
          <cell r="C243" t="str">
            <v>S Europe</v>
          </cell>
          <cell r="D243">
            <v>758</v>
          </cell>
          <cell r="E243">
            <v>4636</v>
          </cell>
          <cell r="F243">
            <v>125</v>
          </cell>
          <cell r="G243">
            <v>30</v>
          </cell>
          <cell r="H243">
            <v>20</v>
          </cell>
          <cell r="I243">
            <v>36</v>
          </cell>
          <cell r="J243">
            <v>28</v>
          </cell>
          <cell r="K243">
            <v>0</v>
          </cell>
        </row>
        <row r="244">
          <cell r="B244" t="str">
            <v>USA - Cyprus</v>
          </cell>
          <cell r="C244" t="str">
            <v>S Europe</v>
          </cell>
          <cell r="D244">
            <v>840</v>
          </cell>
          <cell r="E244">
            <v>4720</v>
          </cell>
          <cell r="F244">
            <v>125</v>
          </cell>
          <cell r="G244">
            <v>30</v>
          </cell>
          <cell r="H244">
            <v>20</v>
          </cell>
          <cell r="I244">
            <v>36</v>
          </cell>
          <cell r="J244">
            <v>28</v>
          </cell>
          <cell r="K244">
            <v>0</v>
          </cell>
        </row>
        <row r="245">
          <cell r="B245" t="str">
            <v>USA - Greece</v>
          </cell>
          <cell r="C245" t="str">
            <v>S Europe</v>
          </cell>
          <cell r="D245">
            <v>650</v>
          </cell>
          <cell r="E245">
            <v>3140</v>
          </cell>
          <cell r="F245">
            <v>125</v>
          </cell>
          <cell r="G245">
            <v>30</v>
          </cell>
          <cell r="H245">
            <v>20</v>
          </cell>
          <cell r="I245">
            <v>36</v>
          </cell>
          <cell r="J245">
            <v>28</v>
          </cell>
          <cell r="K245">
            <v>0</v>
          </cell>
        </row>
        <row r="246">
          <cell r="B246" t="str">
            <v>USA - Macedonia</v>
          </cell>
          <cell r="C246" t="str">
            <v>S Europe</v>
          </cell>
          <cell r="D246">
            <v>1050</v>
          </cell>
          <cell r="E246">
            <v>5270</v>
          </cell>
          <cell r="F246">
            <v>125</v>
          </cell>
          <cell r="G246">
            <v>30</v>
          </cell>
          <cell r="H246">
            <v>20</v>
          </cell>
          <cell r="I246">
            <v>36</v>
          </cell>
          <cell r="J246">
            <v>28</v>
          </cell>
          <cell r="K246">
            <v>0</v>
          </cell>
        </row>
        <row r="247">
          <cell r="B247" t="str">
            <v>USA - Serbia &amp; Montenegro</v>
          </cell>
          <cell r="C247" t="str">
            <v>S Europe</v>
          </cell>
          <cell r="D247">
            <v>630</v>
          </cell>
          <cell r="E247">
            <v>5150</v>
          </cell>
          <cell r="F247">
            <v>125</v>
          </cell>
          <cell r="G247">
            <v>30</v>
          </cell>
          <cell r="H247">
            <v>20</v>
          </cell>
          <cell r="I247">
            <v>36</v>
          </cell>
          <cell r="J247">
            <v>28</v>
          </cell>
          <cell r="K247">
            <v>0</v>
          </cell>
        </row>
        <row r="248">
          <cell r="B248" t="str">
            <v xml:space="preserve">USA - Turkey </v>
          </cell>
          <cell r="C248" t="str">
            <v>S Europe</v>
          </cell>
          <cell r="D248">
            <v>620</v>
          </cell>
          <cell r="E248">
            <v>4900</v>
          </cell>
          <cell r="F248">
            <v>125</v>
          </cell>
          <cell r="G248">
            <v>30</v>
          </cell>
          <cell r="H248">
            <v>20</v>
          </cell>
          <cell r="I248">
            <v>36</v>
          </cell>
          <cell r="J248">
            <v>28</v>
          </cell>
          <cell r="K248">
            <v>0</v>
          </cell>
        </row>
        <row r="249">
          <cell r="B249" t="str">
            <v>USA - APAC</v>
          </cell>
          <cell r="C249" t="str">
            <v>APAC</v>
          </cell>
          <cell r="D249">
            <v>862.14285714285711</v>
          </cell>
          <cell r="E249">
            <v>3917.1428571428573</v>
          </cell>
          <cell r="F249">
            <v>123.52142857142857</v>
          </cell>
          <cell r="G249">
            <v>28.368571428571432</v>
          </cell>
          <cell r="H249">
            <v>20</v>
          </cell>
          <cell r="I249">
            <v>33</v>
          </cell>
          <cell r="J249">
            <v>28</v>
          </cell>
          <cell r="K249">
            <v>0</v>
          </cell>
        </row>
        <row r="250">
          <cell r="B250" t="str">
            <v>USA - Australia</v>
          </cell>
          <cell r="C250" t="str">
            <v>APAC</v>
          </cell>
          <cell r="D250">
            <v>1310</v>
          </cell>
          <cell r="E250">
            <v>9500</v>
          </cell>
          <cell r="F250">
            <v>123.27</v>
          </cell>
          <cell r="G250">
            <v>30.82</v>
          </cell>
          <cell r="H250">
            <v>20</v>
          </cell>
          <cell r="I250">
            <v>33</v>
          </cell>
          <cell r="J250">
            <v>28</v>
          </cell>
          <cell r="K250">
            <v>0</v>
          </cell>
        </row>
        <row r="251">
          <cell r="B251" t="str">
            <v>USA - China (Guangzhou)</v>
          </cell>
          <cell r="C251" t="str">
            <v>APAC</v>
          </cell>
          <cell r="D251">
            <v>890</v>
          </cell>
          <cell r="E251">
            <v>5520</v>
          </cell>
          <cell r="F251">
            <v>119.86</v>
          </cell>
          <cell r="G251">
            <v>14.38</v>
          </cell>
          <cell r="H251">
            <v>20</v>
          </cell>
          <cell r="I251">
            <v>33</v>
          </cell>
          <cell r="J251">
            <v>28</v>
          </cell>
          <cell r="K251">
            <v>0</v>
          </cell>
        </row>
        <row r="252">
          <cell r="B252" t="str">
            <v>USA - China (Hong Kong)</v>
          </cell>
          <cell r="C252" t="str">
            <v>APAC</v>
          </cell>
          <cell r="D252">
            <v>730</v>
          </cell>
          <cell r="E252">
            <v>3620</v>
          </cell>
          <cell r="F252">
            <v>141.32</v>
          </cell>
          <cell r="G252">
            <v>17.670000000000002</v>
          </cell>
          <cell r="H252">
            <v>20</v>
          </cell>
          <cell r="I252">
            <v>33</v>
          </cell>
          <cell r="J252">
            <v>28</v>
          </cell>
          <cell r="K252">
            <v>0</v>
          </cell>
        </row>
        <row r="253">
          <cell r="B253" t="str">
            <v>USA - India (Bangalore)</v>
          </cell>
          <cell r="C253" t="str">
            <v>APAC</v>
          </cell>
          <cell r="D253">
            <v>930</v>
          </cell>
          <cell r="E253">
            <v>2660</v>
          </cell>
          <cell r="F253">
            <v>130.51</v>
          </cell>
          <cell r="G253">
            <v>43.5</v>
          </cell>
          <cell r="H253">
            <v>20</v>
          </cell>
          <cell r="I253">
            <v>33</v>
          </cell>
          <cell r="J253">
            <v>28</v>
          </cell>
          <cell r="K253">
            <v>0</v>
          </cell>
        </row>
        <row r="254">
          <cell r="B254" t="str">
            <v>USA - India (Chennai)</v>
          </cell>
          <cell r="C254" t="str">
            <v>APAC</v>
          </cell>
          <cell r="D254">
            <v>890</v>
          </cell>
          <cell r="E254">
            <v>3090</v>
          </cell>
          <cell r="F254">
            <v>130.51</v>
          </cell>
          <cell r="G254">
            <v>43.5</v>
          </cell>
          <cell r="H254">
            <v>20</v>
          </cell>
          <cell r="I254">
            <v>33</v>
          </cell>
          <cell r="J254">
            <v>28</v>
          </cell>
          <cell r="K254">
            <v>0</v>
          </cell>
        </row>
        <row r="255">
          <cell r="B255" t="str">
            <v>USA - India (Kolkata)</v>
          </cell>
          <cell r="C255" t="str">
            <v>APAC</v>
          </cell>
          <cell r="D255">
            <v>930</v>
          </cell>
          <cell r="E255">
            <v>3620</v>
          </cell>
          <cell r="F255">
            <v>130.51</v>
          </cell>
          <cell r="G255">
            <v>43.5</v>
          </cell>
          <cell r="H255">
            <v>20</v>
          </cell>
          <cell r="I255">
            <v>33</v>
          </cell>
          <cell r="J255">
            <v>28</v>
          </cell>
          <cell r="K255">
            <v>0</v>
          </cell>
        </row>
        <row r="256">
          <cell r="B256" t="str">
            <v>USA - India (Mumbai)</v>
          </cell>
          <cell r="C256" t="str">
            <v>APAC</v>
          </cell>
          <cell r="D256">
            <v>840</v>
          </cell>
          <cell r="E256">
            <v>2980</v>
          </cell>
          <cell r="F256">
            <v>130.51</v>
          </cell>
          <cell r="G256">
            <v>43.5</v>
          </cell>
          <cell r="H256">
            <v>20</v>
          </cell>
          <cell r="I256">
            <v>33</v>
          </cell>
          <cell r="J256">
            <v>28</v>
          </cell>
          <cell r="K256">
            <v>0</v>
          </cell>
        </row>
        <row r="257">
          <cell r="B257" t="str">
            <v>USA - Japan</v>
          </cell>
          <cell r="C257" t="str">
            <v>APAC</v>
          </cell>
          <cell r="D257">
            <v>710</v>
          </cell>
          <cell r="E257">
            <v>3620</v>
          </cell>
          <cell r="F257">
            <v>202.14</v>
          </cell>
          <cell r="G257">
            <v>32.090000000000003</v>
          </cell>
          <cell r="H257">
            <v>20</v>
          </cell>
          <cell r="I257">
            <v>33</v>
          </cell>
          <cell r="J257">
            <v>28</v>
          </cell>
          <cell r="K257">
            <v>0</v>
          </cell>
        </row>
        <row r="258">
          <cell r="B258" t="str">
            <v>USA - Malaysia</v>
          </cell>
          <cell r="C258" t="str">
            <v>APAC</v>
          </cell>
          <cell r="D258">
            <v>800</v>
          </cell>
          <cell r="E258">
            <v>3550</v>
          </cell>
          <cell r="F258">
            <v>60.77</v>
          </cell>
          <cell r="G258">
            <v>8.5299999999999994</v>
          </cell>
          <cell r="H258">
            <v>20</v>
          </cell>
          <cell r="I258">
            <v>33</v>
          </cell>
          <cell r="J258">
            <v>28</v>
          </cell>
          <cell r="K258">
            <v>0</v>
          </cell>
        </row>
        <row r="259">
          <cell r="B259" t="str">
            <v>USA - Philippines</v>
          </cell>
          <cell r="C259" t="str">
            <v>APAC</v>
          </cell>
          <cell r="D259">
            <v>890</v>
          </cell>
          <cell r="E259">
            <v>3090</v>
          </cell>
          <cell r="F259">
            <v>125</v>
          </cell>
          <cell r="G259">
            <v>30</v>
          </cell>
          <cell r="H259">
            <v>20</v>
          </cell>
          <cell r="I259">
            <v>33</v>
          </cell>
          <cell r="J259">
            <v>28</v>
          </cell>
          <cell r="K259">
            <v>0</v>
          </cell>
        </row>
        <row r="260">
          <cell r="B260" t="str">
            <v>USA - Singapore</v>
          </cell>
          <cell r="C260" t="str">
            <v>APAC</v>
          </cell>
          <cell r="D260">
            <v>910</v>
          </cell>
          <cell r="E260">
            <v>3940</v>
          </cell>
          <cell r="F260">
            <v>92.32</v>
          </cell>
          <cell r="G260">
            <v>19.440000000000001</v>
          </cell>
          <cell r="H260">
            <v>20</v>
          </cell>
          <cell r="I260">
            <v>33</v>
          </cell>
          <cell r="J260">
            <v>28</v>
          </cell>
          <cell r="K260">
            <v>0</v>
          </cell>
        </row>
        <row r="261">
          <cell r="B261" t="str">
            <v>USA - South Korea</v>
          </cell>
          <cell r="C261" t="str">
            <v>APAC</v>
          </cell>
          <cell r="D261">
            <v>820</v>
          </cell>
          <cell r="E261">
            <v>3230</v>
          </cell>
          <cell r="F261">
            <v>125</v>
          </cell>
          <cell r="G261">
            <v>30</v>
          </cell>
          <cell r="H261">
            <v>20</v>
          </cell>
          <cell r="I261">
            <v>33</v>
          </cell>
          <cell r="J261">
            <v>28</v>
          </cell>
          <cell r="K261">
            <v>0</v>
          </cell>
        </row>
        <row r="262">
          <cell r="B262" t="str">
            <v>USA - Taiwan</v>
          </cell>
          <cell r="C262" t="str">
            <v>APAC</v>
          </cell>
          <cell r="D262">
            <v>650</v>
          </cell>
          <cell r="E262">
            <v>2800</v>
          </cell>
          <cell r="F262">
            <v>92.58</v>
          </cell>
          <cell r="G262">
            <v>10.23</v>
          </cell>
          <cell r="H262">
            <v>20</v>
          </cell>
          <cell r="I262">
            <v>33</v>
          </cell>
          <cell r="J262">
            <v>28</v>
          </cell>
          <cell r="K262">
            <v>0</v>
          </cell>
        </row>
        <row r="263">
          <cell r="B263" t="str">
            <v>USA - Thailand</v>
          </cell>
          <cell r="C263" t="str">
            <v>APAC</v>
          </cell>
          <cell r="D263">
            <v>770</v>
          </cell>
          <cell r="E263">
            <v>3620</v>
          </cell>
          <cell r="F263">
            <v>125</v>
          </cell>
          <cell r="G263">
            <v>30</v>
          </cell>
          <cell r="H263">
            <v>20</v>
          </cell>
          <cell r="I263">
            <v>33</v>
          </cell>
          <cell r="J263">
            <v>28</v>
          </cell>
          <cell r="K263">
            <v>0</v>
          </cell>
        </row>
        <row r="264">
          <cell r="B264" t="str">
            <v>USA - NA</v>
          </cell>
          <cell r="C264" t="str">
            <v>NA</v>
          </cell>
          <cell r="D264">
            <v>261.11111111111109</v>
          </cell>
          <cell r="E264">
            <v>724.44444444444446</v>
          </cell>
          <cell r="F264">
            <v>170.99555555555557</v>
          </cell>
          <cell r="G264">
            <v>29.945555555555554</v>
          </cell>
          <cell r="H264">
            <v>20.555555555555557</v>
          </cell>
          <cell r="I264">
            <v>8.4444444444444446</v>
          </cell>
          <cell r="J264">
            <v>28.777777777777779</v>
          </cell>
          <cell r="K264">
            <v>0</v>
          </cell>
        </row>
        <row r="265">
          <cell r="B265" t="str">
            <v>USA - Canada</v>
          </cell>
          <cell r="C265" t="str">
            <v>NA</v>
          </cell>
          <cell r="D265">
            <v>290</v>
          </cell>
          <cell r="E265">
            <v>990</v>
          </cell>
          <cell r="F265">
            <v>158.62</v>
          </cell>
          <cell r="G265">
            <v>30.82</v>
          </cell>
          <cell r="H265">
            <v>20</v>
          </cell>
          <cell r="I265">
            <v>46</v>
          </cell>
          <cell r="J265">
            <v>28</v>
          </cell>
          <cell r="K265">
            <v>0</v>
          </cell>
        </row>
        <row r="266">
          <cell r="B266" t="str">
            <v>USA - Mexico</v>
          </cell>
          <cell r="C266" t="str">
            <v>NA</v>
          </cell>
          <cell r="D266">
            <v>240</v>
          </cell>
          <cell r="E266">
            <v>670</v>
          </cell>
          <cell r="F266">
            <v>125</v>
          </cell>
          <cell r="G266">
            <v>30</v>
          </cell>
          <cell r="H266">
            <v>20</v>
          </cell>
          <cell r="I266">
            <v>30</v>
          </cell>
          <cell r="J266">
            <v>28</v>
          </cell>
          <cell r="K266">
            <v>0</v>
          </cell>
        </row>
        <row r="267">
          <cell r="B267" t="str">
            <v>USA - USA (Chicago)</v>
          </cell>
          <cell r="C267" t="str">
            <v>NA</v>
          </cell>
          <cell r="D267">
            <v>180</v>
          </cell>
          <cell r="E267">
            <v>730</v>
          </cell>
          <cell r="F267">
            <v>196.38</v>
          </cell>
          <cell r="G267">
            <v>27.56</v>
          </cell>
          <cell r="H267">
            <v>20</v>
          </cell>
          <cell r="I267">
            <v>0</v>
          </cell>
          <cell r="J267">
            <v>28</v>
          </cell>
          <cell r="K267">
            <v>0</v>
          </cell>
        </row>
        <row r="268">
          <cell r="B268" t="str">
            <v>USA - USA (Dallas)</v>
          </cell>
          <cell r="C268" t="str">
            <v>NA</v>
          </cell>
          <cell r="D268">
            <v>560</v>
          </cell>
          <cell r="E268">
            <v>690</v>
          </cell>
          <cell r="F268">
            <v>155.03</v>
          </cell>
          <cell r="G268">
            <v>35</v>
          </cell>
          <cell r="H268">
            <v>25</v>
          </cell>
          <cell r="I268">
            <v>0</v>
          </cell>
          <cell r="J268">
            <v>35</v>
          </cell>
          <cell r="K268">
            <v>0</v>
          </cell>
        </row>
        <row r="269">
          <cell r="B269" t="str">
            <v>USA - USA (Houston)</v>
          </cell>
          <cell r="C269" t="str">
            <v>NA</v>
          </cell>
          <cell r="D269">
            <v>190</v>
          </cell>
          <cell r="E269">
            <v>710</v>
          </cell>
          <cell r="F269">
            <v>155.03</v>
          </cell>
          <cell r="G269">
            <v>27.56</v>
          </cell>
          <cell r="H269">
            <v>20</v>
          </cell>
          <cell r="I269">
            <v>0</v>
          </cell>
          <cell r="J269">
            <v>28</v>
          </cell>
          <cell r="K269">
            <v>0</v>
          </cell>
        </row>
        <row r="270">
          <cell r="B270" t="str">
            <v>USA - USA (LA)</v>
          </cell>
          <cell r="C270" t="str">
            <v>NA</v>
          </cell>
          <cell r="D270">
            <v>230</v>
          </cell>
          <cell r="E270">
            <v>860</v>
          </cell>
          <cell r="F270">
            <v>177</v>
          </cell>
          <cell r="G270">
            <v>29</v>
          </cell>
          <cell r="H270">
            <v>20</v>
          </cell>
          <cell r="I270">
            <v>0</v>
          </cell>
          <cell r="J270">
            <v>28</v>
          </cell>
          <cell r="K270">
            <v>0</v>
          </cell>
        </row>
        <row r="271">
          <cell r="B271" t="str">
            <v>USA - USA (Miami)</v>
          </cell>
          <cell r="C271" t="str">
            <v>NA</v>
          </cell>
          <cell r="D271">
            <v>220</v>
          </cell>
          <cell r="E271">
            <v>650</v>
          </cell>
          <cell r="F271">
            <v>155.03</v>
          </cell>
          <cell r="G271">
            <v>27.56</v>
          </cell>
          <cell r="H271">
            <v>20</v>
          </cell>
          <cell r="I271">
            <v>0</v>
          </cell>
          <cell r="J271">
            <v>28</v>
          </cell>
          <cell r="K271">
            <v>0</v>
          </cell>
        </row>
        <row r="272">
          <cell r="B272" t="str">
            <v>USA - USA (NY)</v>
          </cell>
          <cell r="C272" t="str">
            <v>NA</v>
          </cell>
          <cell r="D272">
            <v>270</v>
          </cell>
          <cell r="E272">
            <v>760</v>
          </cell>
          <cell r="F272">
            <v>220.49</v>
          </cell>
          <cell r="G272">
            <v>34.450000000000003</v>
          </cell>
          <cell r="H272">
            <v>20</v>
          </cell>
          <cell r="I272">
            <v>0</v>
          </cell>
          <cell r="J272">
            <v>28</v>
          </cell>
          <cell r="K272">
            <v>0</v>
          </cell>
        </row>
        <row r="273">
          <cell r="B273" t="str">
            <v>USA - USA (San Francisco)</v>
          </cell>
          <cell r="C273" t="str">
            <v>NA</v>
          </cell>
          <cell r="D273">
            <v>170</v>
          </cell>
          <cell r="E273">
            <v>460</v>
          </cell>
          <cell r="F273">
            <v>196.38</v>
          </cell>
          <cell r="G273">
            <v>27.56</v>
          </cell>
          <cell r="H273">
            <v>20</v>
          </cell>
          <cell r="I273">
            <v>0</v>
          </cell>
          <cell r="J273">
            <v>28</v>
          </cell>
          <cell r="K273">
            <v>0</v>
          </cell>
        </row>
        <row r="274">
          <cell r="B274" t="str">
            <v>USA - LATAM</v>
          </cell>
          <cell r="C274" t="str">
            <v>LATAM</v>
          </cell>
          <cell r="D274">
            <v>504.1</v>
          </cell>
          <cell r="E274">
            <v>1738.4</v>
          </cell>
          <cell r="F274">
            <v>125</v>
          </cell>
          <cell r="G274">
            <v>30</v>
          </cell>
          <cell r="H274">
            <v>20</v>
          </cell>
          <cell r="I274">
            <v>30</v>
          </cell>
          <cell r="J274">
            <v>28</v>
          </cell>
          <cell r="K274">
            <v>0</v>
          </cell>
        </row>
        <row r="275">
          <cell r="B275" t="str">
            <v>USA - Argentina</v>
          </cell>
          <cell r="C275" t="str">
            <v>LATAM</v>
          </cell>
          <cell r="D275">
            <v>730</v>
          </cell>
          <cell r="E275">
            <v>1970</v>
          </cell>
          <cell r="F275">
            <v>125</v>
          </cell>
          <cell r="G275">
            <v>30</v>
          </cell>
          <cell r="H275">
            <v>20</v>
          </cell>
          <cell r="I275">
            <v>30</v>
          </cell>
          <cell r="J275">
            <v>28</v>
          </cell>
          <cell r="K275">
            <v>0</v>
          </cell>
        </row>
        <row r="276">
          <cell r="B276" t="str">
            <v>USA - Bolivia</v>
          </cell>
          <cell r="C276" t="str">
            <v>LATAM</v>
          </cell>
          <cell r="D276">
            <v>492</v>
          </cell>
          <cell r="E276">
            <v>1688</v>
          </cell>
          <cell r="F276">
            <v>125</v>
          </cell>
          <cell r="G276">
            <v>30</v>
          </cell>
          <cell r="H276">
            <v>20</v>
          </cell>
          <cell r="I276">
            <v>30</v>
          </cell>
          <cell r="J276">
            <v>28</v>
          </cell>
          <cell r="K276">
            <v>0</v>
          </cell>
        </row>
        <row r="277">
          <cell r="B277" t="str">
            <v>USA - Brazil (Brasilia)</v>
          </cell>
          <cell r="C277" t="str">
            <v>LATAM</v>
          </cell>
          <cell r="D277">
            <v>850</v>
          </cell>
          <cell r="E277">
            <v>4240</v>
          </cell>
          <cell r="F277">
            <v>125</v>
          </cell>
          <cell r="G277">
            <v>30</v>
          </cell>
          <cell r="H277">
            <v>20</v>
          </cell>
          <cell r="I277">
            <v>30</v>
          </cell>
          <cell r="J277">
            <v>28</v>
          </cell>
          <cell r="K277">
            <v>0</v>
          </cell>
        </row>
        <row r="278">
          <cell r="B278" t="str">
            <v>USA - Brazil (Sao Paulo)</v>
          </cell>
          <cell r="C278" t="str">
            <v>LATAM</v>
          </cell>
          <cell r="D278">
            <v>640</v>
          </cell>
          <cell r="E278">
            <v>3500</v>
          </cell>
          <cell r="F278">
            <v>125</v>
          </cell>
          <cell r="G278">
            <v>30</v>
          </cell>
          <cell r="H278">
            <v>20</v>
          </cell>
          <cell r="I278">
            <v>30</v>
          </cell>
          <cell r="J278">
            <v>28</v>
          </cell>
          <cell r="K278">
            <v>0</v>
          </cell>
        </row>
        <row r="279">
          <cell r="B279" t="str">
            <v>USA - Chile</v>
          </cell>
          <cell r="C279" t="str">
            <v>LATAM</v>
          </cell>
          <cell r="D279">
            <v>490</v>
          </cell>
          <cell r="E279">
            <v>3090</v>
          </cell>
          <cell r="F279">
            <v>125</v>
          </cell>
          <cell r="G279">
            <v>30</v>
          </cell>
          <cell r="H279">
            <v>20</v>
          </cell>
          <cell r="I279">
            <v>30</v>
          </cell>
          <cell r="J279">
            <v>28</v>
          </cell>
          <cell r="K279">
            <v>0</v>
          </cell>
        </row>
        <row r="280">
          <cell r="B280" t="str">
            <v>USA - Colombia</v>
          </cell>
          <cell r="C280" t="str">
            <v>LATAM</v>
          </cell>
          <cell r="D280">
            <v>430</v>
          </cell>
          <cell r="E280">
            <v>940</v>
          </cell>
          <cell r="F280">
            <v>125</v>
          </cell>
          <cell r="G280">
            <v>30</v>
          </cell>
          <cell r="H280">
            <v>20</v>
          </cell>
          <cell r="I280">
            <v>30</v>
          </cell>
          <cell r="J280">
            <v>28</v>
          </cell>
          <cell r="K280">
            <v>0</v>
          </cell>
        </row>
        <row r="281">
          <cell r="B281" t="str">
            <v>USA - Costa Rica</v>
          </cell>
          <cell r="C281" t="str">
            <v>LATAM</v>
          </cell>
          <cell r="D281">
            <v>290</v>
          </cell>
          <cell r="E281">
            <v>610</v>
          </cell>
          <cell r="F281">
            <v>125</v>
          </cell>
          <cell r="G281">
            <v>30</v>
          </cell>
          <cell r="H281">
            <v>20</v>
          </cell>
          <cell r="I281">
            <v>30</v>
          </cell>
          <cell r="J281">
            <v>28</v>
          </cell>
          <cell r="K281">
            <v>0</v>
          </cell>
        </row>
        <row r="282">
          <cell r="B282" t="str">
            <v>USA - Dominican Republic</v>
          </cell>
          <cell r="C282" t="str">
            <v>LATAM</v>
          </cell>
          <cell r="D282">
            <v>330</v>
          </cell>
          <cell r="E282">
            <v>860</v>
          </cell>
          <cell r="F282">
            <v>125</v>
          </cell>
          <cell r="G282">
            <v>30</v>
          </cell>
          <cell r="H282">
            <v>20</v>
          </cell>
          <cell r="I282">
            <v>30</v>
          </cell>
          <cell r="J282">
            <v>28</v>
          </cell>
          <cell r="K282">
            <v>0</v>
          </cell>
        </row>
        <row r="283">
          <cell r="B283" t="str">
            <v>USA - Ecuador</v>
          </cell>
          <cell r="C283" t="str">
            <v>LATAM</v>
          </cell>
          <cell r="D283">
            <v>390</v>
          </cell>
          <cell r="E283">
            <v>1170</v>
          </cell>
          <cell r="F283">
            <v>125</v>
          </cell>
          <cell r="G283">
            <v>30</v>
          </cell>
          <cell r="H283">
            <v>20</v>
          </cell>
          <cell r="I283">
            <v>30</v>
          </cell>
          <cell r="J283">
            <v>28</v>
          </cell>
          <cell r="K283">
            <v>0</v>
          </cell>
        </row>
        <row r="284">
          <cell r="B284" t="str">
            <v>USA - El Salvador</v>
          </cell>
          <cell r="C284" t="str">
            <v>LATAM</v>
          </cell>
          <cell r="D284">
            <v>430</v>
          </cell>
          <cell r="E284">
            <v>690</v>
          </cell>
          <cell r="F284">
            <v>125</v>
          </cell>
          <cell r="G284">
            <v>30</v>
          </cell>
          <cell r="H284">
            <v>20</v>
          </cell>
          <cell r="I284">
            <v>30</v>
          </cell>
          <cell r="J284">
            <v>28</v>
          </cell>
          <cell r="K284">
            <v>0</v>
          </cell>
        </row>
        <row r="285">
          <cell r="B285" t="str">
            <v>USA - Guatemala</v>
          </cell>
          <cell r="C285" t="str">
            <v>LATAM</v>
          </cell>
          <cell r="D285">
            <v>410</v>
          </cell>
          <cell r="E285">
            <v>690</v>
          </cell>
          <cell r="F285">
            <v>125</v>
          </cell>
          <cell r="G285">
            <v>30</v>
          </cell>
          <cell r="H285">
            <v>20</v>
          </cell>
          <cell r="I285">
            <v>30</v>
          </cell>
          <cell r="J285">
            <v>28</v>
          </cell>
          <cell r="K285">
            <v>0</v>
          </cell>
        </row>
        <row r="286">
          <cell r="B286" t="str">
            <v>USA - Honduras</v>
          </cell>
          <cell r="C286" t="str">
            <v>LATAM</v>
          </cell>
          <cell r="D286">
            <v>490</v>
          </cell>
          <cell r="E286">
            <v>690</v>
          </cell>
          <cell r="F286">
            <v>125</v>
          </cell>
          <cell r="G286">
            <v>30</v>
          </cell>
          <cell r="H286">
            <v>20</v>
          </cell>
          <cell r="I286">
            <v>30</v>
          </cell>
          <cell r="J286">
            <v>28</v>
          </cell>
          <cell r="K286">
            <v>0</v>
          </cell>
        </row>
        <row r="287">
          <cell r="B287" t="str">
            <v>USA - Jamaica</v>
          </cell>
          <cell r="C287" t="str">
            <v>LATAM</v>
          </cell>
          <cell r="D287">
            <v>320</v>
          </cell>
          <cell r="E287">
            <v>680</v>
          </cell>
          <cell r="F287">
            <v>125</v>
          </cell>
          <cell r="G287">
            <v>30</v>
          </cell>
          <cell r="H287">
            <v>20</v>
          </cell>
          <cell r="I287">
            <v>30</v>
          </cell>
          <cell r="J287">
            <v>28</v>
          </cell>
          <cell r="K287">
            <v>0</v>
          </cell>
        </row>
        <row r="288">
          <cell r="B288" t="str">
            <v>USA - Panama</v>
          </cell>
          <cell r="C288" t="str">
            <v>LATAM</v>
          </cell>
          <cell r="D288">
            <v>450</v>
          </cell>
          <cell r="E288">
            <v>850</v>
          </cell>
          <cell r="F288">
            <v>125</v>
          </cell>
          <cell r="G288">
            <v>30</v>
          </cell>
          <cell r="H288">
            <v>20</v>
          </cell>
          <cell r="I288">
            <v>30</v>
          </cell>
          <cell r="J288">
            <v>28</v>
          </cell>
          <cell r="K288">
            <v>0</v>
          </cell>
        </row>
        <row r="289">
          <cell r="B289" t="str">
            <v>USA - Paraguay</v>
          </cell>
          <cell r="C289" t="str">
            <v>LATAM</v>
          </cell>
          <cell r="D289">
            <v>920</v>
          </cell>
          <cell r="E289">
            <v>3850</v>
          </cell>
          <cell r="F289">
            <v>125</v>
          </cell>
          <cell r="G289">
            <v>30</v>
          </cell>
          <cell r="H289">
            <v>20</v>
          </cell>
          <cell r="I289">
            <v>30</v>
          </cell>
          <cell r="J289">
            <v>28</v>
          </cell>
          <cell r="K289">
            <v>0</v>
          </cell>
        </row>
        <row r="290">
          <cell r="B290" t="str">
            <v xml:space="preserve">USA - Peru </v>
          </cell>
          <cell r="C290" t="str">
            <v>LATAM</v>
          </cell>
          <cell r="D290">
            <v>510</v>
          </cell>
          <cell r="E290">
            <v>1700</v>
          </cell>
          <cell r="F290">
            <v>125</v>
          </cell>
          <cell r="G290">
            <v>30</v>
          </cell>
          <cell r="H290">
            <v>20</v>
          </cell>
          <cell r="I290">
            <v>30</v>
          </cell>
          <cell r="J290">
            <v>28</v>
          </cell>
          <cell r="K290">
            <v>0</v>
          </cell>
        </row>
        <row r="291">
          <cell r="B291" t="str">
            <v xml:space="preserve">USA - Puerto Rico </v>
          </cell>
          <cell r="C291" t="str">
            <v>LATAM</v>
          </cell>
          <cell r="D291">
            <v>250</v>
          </cell>
          <cell r="E291">
            <v>740</v>
          </cell>
          <cell r="F291">
            <v>125</v>
          </cell>
          <cell r="G291">
            <v>30</v>
          </cell>
          <cell r="H291">
            <v>20</v>
          </cell>
          <cell r="I291">
            <v>30</v>
          </cell>
          <cell r="J291">
            <v>28</v>
          </cell>
          <cell r="K291">
            <v>0</v>
          </cell>
        </row>
        <row r="292">
          <cell r="B292" t="str">
            <v>USA - Trinidad</v>
          </cell>
          <cell r="C292" t="str">
            <v>LATAM</v>
          </cell>
          <cell r="D292">
            <v>350</v>
          </cell>
          <cell r="E292">
            <v>1020</v>
          </cell>
          <cell r="F292">
            <v>125</v>
          </cell>
          <cell r="G292">
            <v>30</v>
          </cell>
          <cell r="H292">
            <v>20</v>
          </cell>
          <cell r="I292">
            <v>30</v>
          </cell>
          <cell r="J292">
            <v>28</v>
          </cell>
          <cell r="K292">
            <v>0</v>
          </cell>
        </row>
        <row r="293">
          <cell r="B293" t="str">
            <v>USA - Uruguay</v>
          </cell>
          <cell r="C293" t="str">
            <v>LATAM</v>
          </cell>
          <cell r="D293">
            <v>760</v>
          </cell>
          <cell r="E293">
            <v>4530</v>
          </cell>
          <cell r="F293">
            <v>125</v>
          </cell>
          <cell r="G293">
            <v>30</v>
          </cell>
          <cell r="H293">
            <v>20</v>
          </cell>
          <cell r="I293">
            <v>30</v>
          </cell>
          <cell r="J293">
            <v>28</v>
          </cell>
          <cell r="K293">
            <v>0</v>
          </cell>
        </row>
        <row r="294">
          <cell r="B294" t="str">
            <v>USA - Venezuela</v>
          </cell>
          <cell r="C294" t="str">
            <v>LATAM</v>
          </cell>
          <cell r="D294">
            <v>550</v>
          </cell>
          <cell r="E294">
            <v>1260</v>
          </cell>
          <cell r="F294">
            <v>125</v>
          </cell>
          <cell r="G294">
            <v>30</v>
          </cell>
          <cell r="H294">
            <v>20</v>
          </cell>
          <cell r="I294">
            <v>30</v>
          </cell>
          <cell r="J294">
            <v>28</v>
          </cell>
          <cell r="K294">
            <v>0</v>
          </cell>
        </row>
        <row r="295">
          <cell r="B295" t="str">
            <v>USA - Africa</v>
          </cell>
          <cell r="C295" t="str">
            <v>Africa</v>
          </cell>
          <cell r="D295">
            <v>936</v>
          </cell>
          <cell r="E295">
            <v>5198</v>
          </cell>
          <cell r="F295">
            <v>125</v>
          </cell>
          <cell r="G295">
            <v>30</v>
          </cell>
          <cell r="H295">
            <v>20</v>
          </cell>
          <cell r="I295">
            <v>32</v>
          </cell>
          <cell r="J295">
            <v>28</v>
          </cell>
          <cell r="K295">
            <v>0</v>
          </cell>
        </row>
        <row r="296">
          <cell r="B296" t="str">
            <v>USA - Egypt</v>
          </cell>
          <cell r="C296" t="str">
            <v>Africa</v>
          </cell>
          <cell r="D296">
            <v>950</v>
          </cell>
          <cell r="E296">
            <v>4880</v>
          </cell>
          <cell r="F296">
            <v>125</v>
          </cell>
          <cell r="G296">
            <v>30</v>
          </cell>
          <cell r="H296">
            <v>20</v>
          </cell>
          <cell r="I296">
            <v>32</v>
          </cell>
          <cell r="J296">
            <v>28</v>
          </cell>
          <cell r="K296">
            <v>0</v>
          </cell>
        </row>
        <row r="297">
          <cell r="B297" t="str">
            <v>USA - Lebanon</v>
          </cell>
          <cell r="C297" t="str">
            <v>Africa</v>
          </cell>
          <cell r="D297">
            <v>960</v>
          </cell>
          <cell r="E297">
            <v>4240</v>
          </cell>
          <cell r="F297">
            <v>125</v>
          </cell>
          <cell r="G297">
            <v>30</v>
          </cell>
          <cell r="H297">
            <v>20</v>
          </cell>
          <cell r="I297">
            <v>32</v>
          </cell>
          <cell r="J297">
            <v>28</v>
          </cell>
          <cell r="K297">
            <v>0</v>
          </cell>
        </row>
        <row r="298">
          <cell r="B298" t="str">
            <v>USA - Morocco</v>
          </cell>
          <cell r="C298" t="str">
            <v>Africa</v>
          </cell>
          <cell r="D298">
            <v>930</v>
          </cell>
          <cell r="E298">
            <v>5330</v>
          </cell>
          <cell r="F298">
            <v>125</v>
          </cell>
          <cell r="G298">
            <v>30</v>
          </cell>
          <cell r="H298">
            <v>20</v>
          </cell>
          <cell r="I298">
            <v>32</v>
          </cell>
          <cell r="J298">
            <v>28</v>
          </cell>
          <cell r="K298">
            <v>0</v>
          </cell>
        </row>
        <row r="299">
          <cell r="B299" t="str">
            <v>USA - South Africa</v>
          </cell>
          <cell r="C299" t="str">
            <v>Africa</v>
          </cell>
          <cell r="D299">
            <v>970</v>
          </cell>
          <cell r="E299">
            <v>6180</v>
          </cell>
          <cell r="F299">
            <v>125</v>
          </cell>
          <cell r="G299">
            <v>30</v>
          </cell>
          <cell r="H299">
            <v>20</v>
          </cell>
          <cell r="I299">
            <v>32</v>
          </cell>
          <cell r="J299">
            <v>28</v>
          </cell>
          <cell r="K299">
            <v>0</v>
          </cell>
        </row>
        <row r="300">
          <cell r="B300" t="str">
            <v>USA - Tunisia</v>
          </cell>
          <cell r="C300" t="str">
            <v>Africa</v>
          </cell>
          <cell r="D300">
            <v>870</v>
          </cell>
          <cell r="E300">
            <v>5360</v>
          </cell>
          <cell r="F300">
            <v>125</v>
          </cell>
          <cell r="G300">
            <v>30</v>
          </cell>
          <cell r="H300">
            <v>20</v>
          </cell>
          <cell r="I300">
            <v>32</v>
          </cell>
          <cell r="J300">
            <v>28</v>
          </cell>
          <cell r="K300">
            <v>0</v>
          </cell>
        </row>
        <row r="301">
          <cell r="B301" t="str">
            <v>USA - Middle East</v>
          </cell>
          <cell r="C301" t="str">
            <v>Middle East</v>
          </cell>
          <cell r="D301">
            <v>983.75</v>
          </cell>
          <cell r="E301">
            <v>5186.25</v>
          </cell>
          <cell r="F301">
            <v>125</v>
          </cell>
          <cell r="G301">
            <v>30</v>
          </cell>
          <cell r="H301">
            <v>20</v>
          </cell>
          <cell r="I301">
            <v>30</v>
          </cell>
          <cell r="J301">
            <v>28</v>
          </cell>
          <cell r="K301">
            <v>0</v>
          </cell>
        </row>
        <row r="302">
          <cell r="B302" t="str">
            <v>USA - Israel</v>
          </cell>
          <cell r="C302" t="str">
            <v>Middle East</v>
          </cell>
          <cell r="D302">
            <v>970</v>
          </cell>
          <cell r="E302">
            <v>2820</v>
          </cell>
          <cell r="F302">
            <v>125</v>
          </cell>
          <cell r="G302">
            <v>30</v>
          </cell>
          <cell r="H302">
            <v>20</v>
          </cell>
          <cell r="I302">
            <v>30</v>
          </cell>
          <cell r="J302">
            <v>28</v>
          </cell>
          <cell r="K302">
            <v>0</v>
          </cell>
        </row>
        <row r="303">
          <cell r="B303" t="str">
            <v>USA - Jordan</v>
          </cell>
          <cell r="C303" t="str">
            <v>Middle East</v>
          </cell>
          <cell r="D303">
            <v>920</v>
          </cell>
          <cell r="E303">
            <v>4580</v>
          </cell>
          <cell r="F303">
            <v>125</v>
          </cell>
          <cell r="G303">
            <v>30</v>
          </cell>
          <cell r="H303">
            <v>20</v>
          </cell>
          <cell r="I303">
            <v>30</v>
          </cell>
          <cell r="J303">
            <v>28</v>
          </cell>
          <cell r="K303">
            <v>0</v>
          </cell>
        </row>
        <row r="304">
          <cell r="B304" t="str">
            <v>USA - Kuwait</v>
          </cell>
          <cell r="C304" t="str">
            <v>Middle East</v>
          </cell>
          <cell r="D304">
            <v>890</v>
          </cell>
          <cell r="E304">
            <v>5170</v>
          </cell>
          <cell r="F304">
            <v>125</v>
          </cell>
          <cell r="G304">
            <v>30</v>
          </cell>
          <cell r="H304">
            <v>20</v>
          </cell>
          <cell r="I304">
            <v>30</v>
          </cell>
          <cell r="J304">
            <v>28</v>
          </cell>
          <cell r="K304">
            <v>0</v>
          </cell>
        </row>
        <row r="305">
          <cell r="B305" t="str">
            <v>USA - Oman</v>
          </cell>
          <cell r="C305" t="str">
            <v>Middle East</v>
          </cell>
          <cell r="D305">
            <v>1070</v>
          </cell>
          <cell r="E305">
            <v>5950</v>
          </cell>
          <cell r="F305">
            <v>125</v>
          </cell>
          <cell r="G305">
            <v>30</v>
          </cell>
          <cell r="H305">
            <v>20</v>
          </cell>
          <cell r="I305">
            <v>30</v>
          </cell>
          <cell r="J305">
            <v>28</v>
          </cell>
          <cell r="K305">
            <v>0</v>
          </cell>
        </row>
        <row r="306">
          <cell r="B306" t="str">
            <v>USA - Pakistan</v>
          </cell>
          <cell r="C306" t="str">
            <v>Middle East</v>
          </cell>
          <cell r="D306">
            <v>1090</v>
          </cell>
          <cell r="E306">
            <v>5590</v>
          </cell>
          <cell r="F306">
            <v>125</v>
          </cell>
          <cell r="G306">
            <v>30</v>
          </cell>
          <cell r="H306">
            <v>20</v>
          </cell>
          <cell r="I306">
            <v>30</v>
          </cell>
          <cell r="J306">
            <v>28</v>
          </cell>
          <cell r="K306">
            <v>0</v>
          </cell>
        </row>
        <row r="307">
          <cell r="B307" t="str">
            <v>USA - Qatar</v>
          </cell>
          <cell r="C307" t="str">
            <v>Middle East</v>
          </cell>
          <cell r="D307">
            <v>1000</v>
          </cell>
          <cell r="E307">
            <v>4970</v>
          </cell>
          <cell r="F307">
            <v>125</v>
          </cell>
          <cell r="G307">
            <v>30</v>
          </cell>
          <cell r="H307">
            <v>20</v>
          </cell>
          <cell r="I307">
            <v>30</v>
          </cell>
          <cell r="J307">
            <v>28</v>
          </cell>
          <cell r="K307">
            <v>0</v>
          </cell>
        </row>
        <row r="308">
          <cell r="B308" t="str">
            <v>USA - Saudi Arabia</v>
          </cell>
          <cell r="C308" t="str">
            <v>Middle East</v>
          </cell>
          <cell r="D308">
            <v>1080</v>
          </cell>
          <cell r="E308">
            <v>5840</v>
          </cell>
          <cell r="F308">
            <v>125</v>
          </cell>
          <cell r="G308">
            <v>30</v>
          </cell>
          <cell r="H308">
            <v>20</v>
          </cell>
          <cell r="I308">
            <v>30</v>
          </cell>
          <cell r="J308">
            <v>28</v>
          </cell>
          <cell r="K308">
            <v>0</v>
          </cell>
        </row>
        <row r="309">
          <cell r="B309" t="str">
            <v>USA - UAE</v>
          </cell>
          <cell r="C309" t="str">
            <v>Middle East</v>
          </cell>
          <cell r="D309">
            <v>850</v>
          </cell>
          <cell r="E309">
            <v>6570</v>
          </cell>
          <cell r="F309">
            <v>125</v>
          </cell>
          <cell r="G309">
            <v>30</v>
          </cell>
          <cell r="H309">
            <v>20</v>
          </cell>
          <cell r="I309">
            <v>30</v>
          </cell>
          <cell r="J309">
            <v>28</v>
          </cell>
          <cell r="K309">
            <v>0</v>
          </cell>
        </row>
        <row r="310">
          <cell r="B310" t="str">
            <v>India - Europe</v>
          </cell>
          <cell r="C310" t="str">
            <v>Europe</v>
          </cell>
          <cell r="D310">
            <v>908.77012032085565</v>
          </cell>
          <cell r="E310">
            <v>2000.5653074866311</v>
          </cell>
          <cell r="F310">
            <v>136.65808823529409</v>
          </cell>
          <cell r="G310">
            <v>31.970588235294116</v>
          </cell>
          <cell r="H310">
            <v>20.205882352941178</v>
          </cell>
          <cell r="I310">
            <v>30.543588235294116</v>
          </cell>
          <cell r="J310">
            <v>28.294117647058822</v>
          </cell>
          <cell r="K310">
            <v>60.012366310160431</v>
          </cell>
        </row>
        <row r="311">
          <cell r="B311" t="str">
            <v>India - N Europe</v>
          </cell>
          <cell r="C311" t="str">
            <v>N Europe</v>
          </cell>
          <cell r="D311">
            <v>864.75</v>
          </cell>
          <cell r="E311">
            <v>1937.75</v>
          </cell>
          <cell r="F311">
            <v>157.29</v>
          </cell>
          <cell r="G311">
            <v>36.190000000000005</v>
          </cell>
          <cell r="H311">
            <v>20</v>
          </cell>
          <cell r="I311">
            <v>30</v>
          </cell>
          <cell r="J311">
            <v>28</v>
          </cell>
          <cell r="K311">
            <v>58.75</v>
          </cell>
        </row>
        <row r="312">
          <cell r="B312" t="str">
            <v>India - Denmark</v>
          </cell>
          <cell r="C312" t="str">
            <v>N Europe</v>
          </cell>
          <cell r="D312">
            <v>949</v>
          </cell>
          <cell r="E312">
            <v>2159</v>
          </cell>
          <cell r="F312">
            <v>181.09</v>
          </cell>
          <cell r="G312">
            <v>40.24</v>
          </cell>
          <cell r="H312">
            <v>20</v>
          </cell>
          <cell r="I312">
            <v>30</v>
          </cell>
          <cell r="J312">
            <v>28</v>
          </cell>
          <cell r="K312">
            <v>60</v>
          </cell>
        </row>
        <row r="313">
          <cell r="B313" t="str">
            <v>India - Finland</v>
          </cell>
          <cell r="C313" t="str">
            <v>N Europe</v>
          </cell>
          <cell r="D313">
            <v>790</v>
          </cell>
          <cell r="E313">
            <v>2380</v>
          </cell>
          <cell r="F313">
            <v>150</v>
          </cell>
          <cell r="G313">
            <v>30</v>
          </cell>
          <cell r="H313">
            <v>20</v>
          </cell>
          <cell r="I313">
            <v>30</v>
          </cell>
          <cell r="J313">
            <v>28</v>
          </cell>
          <cell r="K313">
            <v>60</v>
          </cell>
        </row>
        <row r="314">
          <cell r="B314" t="str">
            <v>India - Norway</v>
          </cell>
          <cell r="C314" t="str">
            <v>N Europe</v>
          </cell>
          <cell r="D314">
            <v>845</v>
          </cell>
          <cell r="E314">
            <v>1354</v>
          </cell>
          <cell r="F314">
            <v>149.54</v>
          </cell>
          <cell r="G314">
            <v>37.39</v>
          </cell>
          <cell r="H314">
            <v>20</v>
          </cell>
          <cell r="I314">
            <v>30</v>
          </cell>
          <cell r="J314">
            <v>28</v>
          </cell>
          <cell r="K314">
            <v>58</v>
          </cell>
        </row>
        <row r="315">
          <cell r="B315" t="str">
            <v>India - Sweden</v>
          </cell>
          <cell r="C315" t="str">
            <v>N Europe</v>
          </cell>
          <cell r="D315">
            <v>875</v>
          </cell>
          <cell r="E315">
            <v>1858</v>
          </cell>
          <cell r="F315">
            <v>148.53</v>
          </cell>
          <cell r="G315">
            <v>37.130000000000003</v>
          </cell>
          <cell r="H315">
            <v>20</v>
          </cell>
          <cell r="I315">
            <v>30</v>
          </cell>
          <cell r="J315">
            <v>28</v>
          </cell>
          <cell r="K315">
            <v>57</v>
          </cell>
        </row>
        <row r="316">
          <cell r="B316" t="str">
            <v>India - E Europe</v>
          </cell>
          <cell r="C316" t="str">
            <v>E Europe</v>
          </cell>
          <cell r="D316">
            <v>866.63636363636363</v>
          </cell>
          <cell r="E316">
            <v>2284.181818181818</v>
          </cell>
          <cell r="F316">
            <v>125</v>
          </cell>
          <cell r="G316">
            <v>30</v>
          </cell>
          <cell r="H316">
            <v>20</v>
          </cell>
          <cell r="I316">
            <v>30</v>
          </cell>
          <cell r="J316">
            <v>28</v>
          </cell>
          <cell r="K316">
            <v>62.18181818181818</v>
          </cell>
        </row>
        <row r="317">
          <cell r="B317" t="str">
            <v>India - Bulgaria</v>
          </cell>
          <cell r="C317" t="str">
            <v>E Europe</v>
          </cell>
          <cell r="D317">
            <v>943</v>
          </cell>
          <cell r="E317">
            <v>2819</v>
          </cell>
          <cell r="F317">
            <v>125</v>
          </cell>
          <cell r="G317">
            <v>30</v>
          </cell>
          <cell r="H317">
            <v>20</v>
          </cell>
          <cell r="I317">
            <v>30</v>
          </cell>
          <cell r="J317">
            <v>28</v>
          </cell>
          <cell r="K317">
            <v>54</v>
          </cell>
        </row>
        <row r="318">
          <cell r="B318" t="str">
            <v>India - Czech Republic</v>
          </cell>
          <cell r="C318" t="str">
            <v>E Europe</v>
          </cell>
          <cell r="D318">
            <v>733</v>
          </cell>
          <cell r="E318">
            <v>1875</v>
          </cell>
          <cell r="F318">
            <v>125</v>
          </cell>
          <cell r="G318">
            <v>30</v>
          </cell>
          <cell r="H318">
            <v>20</v>
          </cell>
          <cell r="I318">
            <v>30</v>
          </cell>
          <cell r="J318">
            <v>28</v>
          </cell>
          <cell r="K318">
            <v>60</v>
          </cell>
        </row>
        <row r="319">
          <cell r="B319" t="str">
            <v>India - Estonia</v>
          </cell>
          <cell r="C319" t="str">
            <v>E Europe</v>
          </cell>
          <cell r="D319">
            <v>949</v>
          </cell>
          <cell r="E319">
            <v>2819</v>
          </cell>
          <cell r="F319">
            <v>125</v>
          </cell>
          <cell r="G319">
            <v>30</v>
          </cell>
          <cell r="H319">
            <v>20</v>
          </cell>
          <cell r="I319">
            <v>30</v>
          </cell>
          <cell r="J319">
            <v>28</v>
          </cell>
          <cell r="K319">
            <v>60</v>
          </cell>
        </row>
        <row r="320">
          <cell r="B320" t="str">
            <v>India - Hungary</v>
          </cell>
          <cell r="C320" t="str">
            <v>E Europe</v>
          </cell>
          <cell r="D320">
            <v>819</v>
          </cell>
          <cell r="E320">
            <v>2628</v>
          </cell>
          <cell r="F320">
            <v>125</v>
          </cell>
          <cell r="G320">
            <v>30</v>
          </cell>
          <cell r="H320">
            <v>20</v>
          </cell>
          <cell r="I320">
            <v>30</v>
          </cell>
          <cell r="J320">
            <v>28</v>
          </cell>
          <cell r="K320">
            <v>58</v>
          </cell>
        </row>
        <row r="321">
          <cell r="B321" t="str">
            <v>India - Latvia</v>
          </cell>
          <cell r="C321" t="str">
            <v>E Europe</v>
          </cell>
          <cell r="D321">
            <v>926</v>
          </cell>
          <cell r="E321">
            <v>1708</v>
          </cell>
          <cell r="F321">
            <v>125</v>
          </cell>
          <cell r="G321">
            <v>30</v>
          </cell>
          <cell r="H321">
            <v>20</v>
          </cell>
          <cell r="I321">
            <v>30</v>
          </cell>
          <cell r="J321">
            <v>28</v>
          </cell>
          <cell r="K321">
            <v>60</v>
          </cell>
        </row>
        <row r="322">
          <cell r="B322" t="str">
            <v>India - Lithuania</v>
          </cell>
          <cell r="C322" t="str">
            <v>E Europe</v>
          </cell>
          <cell r="D322">
            <v>994</v>
          </cell>
          <cell r="E322">
            <v>2118</v>
          </cell>
          <cell r="F322">
            <v>125</v>
          </cell>
          <cell r="G322">
            <v>30</v>
          </cell>
          <cell r="H322">
            <v>20</v>
          </cell>
          <cell r="I322">
            <v>30</v>
          </cell>
          <cell r="J322">
            <v>28</v>
          </cell>
          <cell r="K322">
            <v>60</v>
          </cell>
        </row>
        <row r="323">
          <cell r="B323" t="str">
            <v>India - Poland</v>
          </cell>
          <cell r="C323" t="str">
            <v>E Europe</v>
          </cell>
          <cell r="D323">
            <v>933</v>
          </cell>
          <cell r="E323">
            <v>2159</v>
          </cell>
          <cell r="F323">
            <v>125</v>
          </cell>
          <cell r="G323">
            <v>30</v>
          </cell>
          <cell r="H323">
            <v>20</v>
          </cell>
          <cell r="I323">
            <v>30</v>
          </cell>
          <cell r="J323">
            <v>28</v>
          </cell>
          <cell r="K323">
            <v>56</v>
          </cell>
        </row>
        <row r="324">
          <cell r="B324" t="str">
            <v>India - Romania</v>
          </cell>
          <cell r="C324" t="str">
            <v>E Europe</v>
          </cell>
          <cell r="D324">
            <v>844</v>
          </cell>
          <cell r="E324">
            <v>2469</v>
          </cell>
          <cell r="F324">
            <v>125</v>
          </cell>
          <cell r="G324">
            <v>30</v>
          </cell>
          <cell r="H324">
            <v>20</v>
          </cell>
          <cell r="I324">
            <v>30</v>
          </cell>
          <cell r="J324">
            <v>28</v>
          </cell>
          <cell r="K324">
            <v>17</v>
          </cell>
        </row>
        <row r="325">
          <cell r="B325" t="str">
            <v>India - Russia</v>
          </cell>
          <cell r="C325" t="str">
            <v>E Europe</v>
          </cell>
          <cell r="D325">
            <v>843</v>
          </cell>
          <cell r="E325">
            <v>2118</v>
          </cell>
          <cell r="F325">
            <v>125</v>
          </cell>
          <cell r="G325">
            <v>30</v>
          </cell>
          <cell r="H325">
            <v>20</v>
          </cell>
          <cell r="I325">
            <v>30</v>
          </cell>
          <cell r="J325">
            <v>28</v>
          </cell>
          <cell r="K325">
            <v>38</v>
          </cell>
        </row>
        <row r="326">
          <cell r="B326" t="str">
            <v>India - Slovakia</v>
          </cell>
          <cell r="C326" t="str">
            <v>E Europe</v>
          </cell>
          <cell r="D326">
            <v>859</v>
          </cell>
          <cell r="E326">
            <v>2349</v>
          </cell>
          <cell r="F326">
            <v>125</v>
          </cell>
          <cell r="G326">
            <v>30</v>
          </cell>
          <cell r="H326">
            <v>20</v>
          </cell>
          <cell r="I326">
            <v>30</v>
          </cell>
          <cell r="J326">
            <v>28</v>
          </cell>
          <cell r="K326">
            <v>60</v>
          </cell>
        </row>
        <row r="327">
          <cell r="B327" t="str">
            <v>India - Ukraine</v>
          </cell>
          <cell r="C327" t="str">
            <v>E Europe</v>
          </cell>
          <cell r="D327">
            <v>690</v>
          </cell>
          <cell r="E327">
            <v>2064</v>
          </cell>
          <cell r="F327">
            <v>125</v>
          </cell>
          <cell r="G327">
            <v>30</v>
          </cell>
          <cell r="H327">
            <v>20</v>
          </cell>
          <cell r="I327">
            <v>30</v>
          </cell>
          <cell r="J327">
            <v>28</v>
          </cell>
          <cell r="K327">
            <v>161</v>
          </cell>
        </row>
        <row r="328">
          <cell r="B328" t="str">
            <v>India - W Europe</v>
          </cell>
          <cell r="C328" t="str">
            <v>W Europe</v>
          </cell>
          <cell r="D328">
            <v>1048.2941176470588</v>
          </cell>
          <cell r="E328">
            <v>1805.5294117647059</v>
          </cell>
          <cell r="F328">
            <v>139.34235294117644</v>
          </cell>
          <cell r="G328">
            <v>31.69235294117647</v>
          </cell>
          <cell r="H328">
            <v>20.823529411764707</v>
          </cell>
          <cell r="I328">
            <v>32.662352941176472</v>
          </cell>
          <cell r="J328">
            <v>29.176470588235293</v>
          </cell>
          <cell r="K328">
            <v>72.117647058823536</v>
          </cell>
        </row>
        <row r="329">
          <cell r="B329" t="str">
            <v>India - Austria</v>
          </cell>
          <cell r="C329" t="str">
            <v>W Europe</v>
          </cell>
          <cell r="D329">
            <v>844</v>
          </cell>
          <cell r="E329">
            <v>2469</v>
          </cell>
          <cell r="F329">
            <v>125</v>
          </cell>
          <cell r="G329">
            <v>25</v>
          </cell>
          <cell r="H329">
            <v>20</v>
          </cell>
          <cell r="I329">
            <v>30</v>
          </cell>
          <cell r="J329">
            <v>28</v>
          </cell>
          <cell r="K329">
            <v>57</v>
          </cell>
        </row>
        <row r="330">
          <cell r="B330" t="str">
            <v>India - Belgium</v>
          </cell>
          <cell r="C330" t="str">
            <v>W Europe</v>
          </cell>
          <cell r="D330">
            <v>844</v>
          </cell>
          <cell r="E330">
            <v>2469</v>
          </cell>
          <cell r="F330">
            <v>150</v>
          </cell>
          <cell r="G330">
            <v>30</v>
          </cell>
          <cell r="H330">
            <v>20</v>
          </cell>
          <cell r="I330">
            <v>30</v>
          </cell>
          <cell r="J330">
            <v>28</v>
          </cell>
          <cell r="K330">
            <v>83</v>
          </cell>
        </row>
        <row r="331">
          <cell r="B331" t="str">
            <v>India - Croatia</v>
          </cell>
          <cell r="C331" t="str">
            <v>W Europe</v>
          </cell>
          <cell r="D331">
            <v>814</v>
          </cell>
          <cell r="E331">
            <v>2349</v>
          </cell>
          <cell r="F331">
            <v>125</v>
          </cell>
          <cell r="G331">
            <v>30</v>
          </cell>
          <cell r="H331">
            <v>20</v>
          </cell>
          <cell r="I331">
            <v>30</v>
          </cell>
          <cell r="J331">
            <v>28</v>
          </cell>
          <cell r="K331">
            <v>60</v>
          </cell>
        </row>
        <row r="332">
          <cell r="B332" t="str">
            <v>India - France (Paris &amp; "petite couronne")</v>
          </cell>
          <cell r="C332" t="str">
            <v>W Europe</v>
          </cell>
          <cell r="D332">
            <v>1763</v>
          </cell>
          <cell r="E332">
            <v>2213</v>
          </cell>
          <cell r="F332">
            <v>160</v>
          </cell>
          <cell r="G332">
            <v>30</v>
          </cell>
          <cell r="H332">
            <v>20</v>
          </cell>
          <cell r="I332">
            <v>30</v>
          </cell>
          <cell r="J332">
            <v>28</v>
          </cell>
          <cell r="K332">
            <v>76</v>
          </cell>
        </row>
        <row r="333">
          <cell r="B333" t="str">
            <v>India - France (Province)</v>
          </cell>
          <cell r="C333" t="str">
            <v>W Europe</v>
          </cell>
          <cell r="D333">
            <v>1763</v>
          </cell>
          <cell r="E333">
            <v>2213</v>
          </cell>
          <cell r="F333">
            <v>100</v>
          </cell>
          <cell r="G333">
            <v>25</v>
          </cell>
          <cell r="H333">
            <v>20</v>
          </cell>
          <cell r="I333">
            <v>30</v>
          </cell>
          <cell r="J333">
            <v>28</v>
          </cell>
          <cell r="K333">
            <v>76</v>
          </cell>
        </row>
        <row r="334">
          <cell r="B334" t="str">
            <v>India - Germany</v>
          </cell>
          <cell r="C334" t="str">
            <v>W Europe</v>
          </cell>
          <cell r="D334">
            <v>1145</v>
          </cell>
          <cell r="E334">
            <v>1858</v>
          </cell>
          <cell r="F334">
            <v>150</v>
          </cell>
          <cell r="G334">
            <v>30</v>
          </cell>
          <cell r="H334">
            <v>20</v>
          </cell>
          <cell r="I334">
            <v>30</v>
          </cell>
          <cell r="J334">
            <v>28</v>
          </cell>
          <cell r="K334">
            <v>75</v>
          </cell>
        </row>
        <row r="335">
          <cell r="B335" t="str">
            <v>India - Iceland</v>
          </cell>
          <cell r="C335" t="str">
            <v>W Europe</v>
          </cell>
          <cell r="D335">
            <v>843</v>
          </cell>
          <cell r="E335">
            <v>2118</v>
          </cell>
          <cell r="F335">
            <v>125</v>
          </cell>
          <cell r="G335">
            <v>30</v>
          </cell>
          <cell r="H335">
            <v>20</v>
          </cell>
          <cell r="I335">
            <v>30</v>
          </cell>
          <cell r="J335">
            <v>28</v>
          </cell>
          <cell r="K335">
            <v>60</v>
          </cell>
        </row>
        <row r="336">
          <cell r="B336" t="str">
            <v>India - Ireland</v>
          </cell>
          <cell r="C336" t="str">
            <v>W Europe</v>
          </cell>
          <cell r="D336">
            <v>1100</v>
          </cell>
          <cell r="E336">
            <v>0</v>
          </cell>
          <cell r="F336">
            <v>150</v>
          </cell>
          <cell r="G336">
            <v>50</v>
          </cell>
          <cell r="H336">
            <v>27</v>
          </cell>
          <cell r="I336">
            <v>41</v>
          </cell>
          <cell r="J336">
            <v>38</v>
          </cell>
          <cell r="K336">
            <v>100</v>
          </cell>
        </row>
        <row r="337">
          <cell r="B337" t="str">
            <v>India - Italy</v>
          </cell>
          <cell r="C337" t="str">
            <v>W Europe</v>
          </cell>
          <cell r="D337">
            <v>837</v>
          </cell>
          <cell r="E337">
            <v>1708</v>
          </cell>
          <cell r="F337">
            <v>145</v>
          </cell>
          <cell r="G337">
            <v>30</v>
          </cell>
          <cell r="H337">
            <v>20</v>
          </cell>
          <cell r="I337">
            <v>30</v>
          </cell>
          <cell r="J337">
            <v>28</v>
          </cell>
          <cell r="K337">
            <v>76</v>
          </cell>
        </row>
        <row r="338">
          <cell r="B338" t="str">
            <v>India - Malta</v>
          </cell>
          <cell r="C338" t="str">
            <v>W Europe</v>
          </cell>
          <cell r="D338">
            <v>1049</v>
          </cell>
          <cell r="E338">
            <v>1784</v>
          </cell>
          <cell r="F338">
            <v>125</v>
          </cell>
          <cell r="G338">
            <v>30</v>
          </cell>
          <cell r="H338">
            <v>20</v>
          </cell>
          <cell r="I338">
            <v>30</v>
          </cell>
          <cell r="J338">
            <v>28</v>
          </cell>
          <cell r="K338">
            <v>64</v>
          </cell>
        </row>
        <row r="339">
          <cell r="B339" t="str">
            <v>India - Netherlands</v>
          </cell>
          <cell r="C339" t="str">
            <v>W Europe</v>
          </cell>
          <cell r="D339">
            <v>951</v>
          </cell>
          <cell r="E339">
            <v>2159</v>
          </cell>
          <cell r="F339">
            <v>140</v>
          </cell>
          <cell r="G339">
            <v>30</v>
          </cell>
          <cell r="H339">
            <v>20</v>
          </cell>
          <cell r="I339">
            <v>30</v>
          </cell>
          <cell r="J339">
            <v>28</v>
          </cell>
          <cell r="K339">
            <v>56</v>
          </cell>
        </row>
        <row r="340">
          <cell r="B340" t="str">
            <v>India - Portugal</v>
          </cell>
          <cell r="C340" t="str">
            <v>W Europe</v>
          </cell>
          <cell r="D340">
            <v>837</v>
          </cell>
          <cell r="E340">
            <v>1708</v>
          </cell>
          <cell r="F340">
            <v>125</v>
          </cell>
          <cell r="G340">
            <v>25</v>
          </cell>
          <cell r="H340">
            <v>20</v>
          </cell>
          <cell r="I340">
            <v>30</v>
          </cell>
          <cell r="J340">
            <v>28</v>
          </cell>
          <cell r="K340">
            <v>66</v>
          </cell>
        </row>
        <row r="341">
          <cell r="B341" t="str">
            <v>India - Slovenia</v>
          </cell>
          <cell r="C341" t="str">
            <v>W Europe</v>
          </cell>
          <cell r="D341">
            <v>937</v>
          </cell>
          <cell r="E341">
            <v>2238</v>
          </cell>
          <cell r="F341">
            <v>125</v>
          </cell>
          <cell r="G341">
            <v>30</v>
          </cell>
          <cell r="H341">
            <v>20</v>
          </cell>
          <cell r="I341">
            <v>30</v>
          </cell>
          <cell r="J341">
            <v>28</v>
          </cell>
          <cell r="K341">
            <v>60</v>
          </cell>
        </row>
        <row r="342">
          <cell r="B342" t="str">
            <v>India - Spain</v>
          </cell>
          <cell r="C342" t="str">
            <v>W Europe</v>
          </cell>
          <cell r="D342">
            <v>933</v>
          </cell>
          <cell r="E342">
            <v>1834</v>
          </cell>
          <cell r="F342">
            <v>125</v>
          </cell>
          <cell r="G342">
            <v>25</v>
          </cell>
          <cell r="H342">
            <v>20</v>
          </cell>
          <cell r="I342">
            <v>30</v>
          </cell>
          <cell r="J342">
            <v>28</v>
          </cell>
          <cell r="K342">
            <v>68</v>
          </cell>
        </row>
        <row r="343">
          <cell r="B343" t="str">
            <v>India - Switzerland</v>
          </cell>
          <cell r="C343" t="str">
            <v>W Europe</v>
          </cell>
          <cell r="D343">
            <v>781</v>
          </cell>
          <cell r="E343">
            <v>1754</v>
          </cell>
          <cell r="F343">
            <v>156.08000000000001</v>
          </cell>
          <cell r="G343">
            <v>31.22</v>
          </cell>
          <cell r="H343">
            <v>20</v>
          </cell>
          <cell r="I343">
            <v>30</v>
          </cell>
          <cell r="J343">
            <v>28</v>
          </cell>
          <cell r="K343">
            <v>42</v>
          </cell>
        </row>
        <row r="344">
          <cell r="B344" t="str">
            <v>India - UK (London)</v>
          </cell>
          <cell r="C344" t="str">
            <v>W Europe</v>
          </cell>
          <cell r="D344">
            <v>1000</v>
          </cell>
          <cell r="E344">
            <v>0</v>
          </cell>
          <cell r="F344">
            <v>175</v>
          </cell>
          <cell r="G344">
            <v>54</v>
          </cell>
          <cell r="H344">
            <v>27</v>
          </cell>
          <cell r="I344">
            <v>54</v>
          </cell>
          <cell r="J344">
            <v>38</v>
          </cell>
          <cell r="K344">
            <v>120</v>
          </cell>
        </row>
        <row r="345">
          <cell r="B345" t="str">
            <v>India - UK (Others)</v>
          </cell>
          <cell r="C345" t="str">
            <v>W Europe</v>
          </cell>
          <cell r="D345">
            <v>1380</v>
          </cell>
          <cell r="E345">
            <v>1820</v>
          </cell>
          <cell r="F345">
            <v>167.74</v>
          </cell>
          <cell r="G345">
            <v>33.549999999999997</v>
          </cell>
          <cell r="H345">
            <v>20</v>
          </cell>
          <cell r="I345">
            <v>40.26</v>
          </cell>
          <cell r="J345">
            <v>28</v>
          </cell>
          <cell r="K345">
            <v>87</v>
          </cell>
        </row>
        <row r="346">
          <cell r="B346" t="str">
            <v>India - S Europe</v>
          </cell>
          <cell r="C346" t="str">
            <v>S Europe</v>
          </cell>
          <cell r="D346">
            <v>855.4</v>
          </cell>
          <cell r="E346">
            <v>1974.8</v>
          </cell>
          <cell r="F346">
            <v>125</v>
          </cell>
          <cell r="G346">
            <v>30</v>
          </cell>
          <cell r="H346">
            <v>20</v>
          </cell>
          <cell r="I346">
            <v>29.512</v>
          </cell>
          <cell r="J346">
            <v>28</v>
          </cell>
          <cell r="K346">
            <v>47</v>
          </cell>
        </row>
        <row r="347">
          <cell r="B347" t="str">
            <v>India - Cyprus</v>
          </cell>
          <cell r="C347" t="str">
            <v>S Europe</v>
          </cell>
          <cell r="D347">
            <v>733</v>
          </cell>
          <cell r="E347">
            <v>2900</v>
          </cell>
          <cell r="F347">
            <v>125</v>
          </cell>
          <cell r="G347">
            <v>30</v>
          </cell>
          <cell r="H347">
            <v>20</v>
          </cell>
          <cell r="I347">
            <v>30</v>
          </cell>
          <cell r="J347">
            <v>28</v>
          </cell>
          <cell r="K347">
            <v>40</v>
          </cell>
        </row>
        <row r="348">
          <cell r="B348" t="str">
            <v>India - Greece</v>
          </cell>
          <cell r="C348" t="str">
            <v>S Europe</v>
          </cell>
          <cell r="D348">
            <v>918</v>
          </cell>
          <cell r="E348">
            <v>1667</v>
          </cell>
          <cell r="F348">
            <v>125</v>
          </cell>
          <cell r="G348">
            <v>30</v>
          </cell>
          <cell r="H348">
            <v>20</v>
          </cell>
          <cell r="I348">
            <v>30</v>
          </cell>
          <cell r="J348">
            <v>28</v>
          </cell>
          <cell r="K348">
            <v>69</v>
          </cell>
        </row>
        <row r="349">
          <cell r="B349" t="str">
            <v>India - Macedonia</v>
          </cell>
          <cell r="C349" t="str">
            <v>S Europe</v>
          </cell>
          <cell r="D349">
            <v>937</v>
          </cell>
          <cell r="E349">
            <v>2118</v>
          </cell>
          <cell r="F349">
            <v>125</v>
          </cell>
          <cell r="G349">
            <v>30</v>
          </cell>
          <cell r="H349">
            <v>20</v>
          </cell>
          <cell r="I349">
            <v>30</v>
          </cell>
          <cell r="J349">
            <v>28</v>
          </cell>
          <cell r="K349">
            <v>60</v>
          </cell>
        </row>
        <row r="350">
          <cell r="B350" t="str">
            <v>India - Serbia &amp; Montenegro</v>
          </cell>
          <cell r="C350" t="str">
            <v>S Europe</v>
          </cell>
          <cell r="D350">
            <v>845</v>
          </cell>
          <cell r="E350">
            <v>1354</v>
          </cell>
          <cell r="F350">
            <v>125</v>
          </cell>
          <cell r="G350">
            <v>30</v>
          </cell>
          <cell r="H350">
            <v>20</v>
          </cell>
          <cell r="I350">
            <v>30</v>
          </cell>
          <cell r="J350">
            <v>28</v>
          </cell>
          <cell r="K350">
            <v>40</v>
          </cell>
        </row>
        <row r="351">
          <cell r="B351" t="str">
            <v>India - Turkey</v>
          </cell>
          <cell r="C351" t="str">
            <v>S Europe</v>
          </cell>
          <cell r="D351">
            <v>844</v>
          </cell>
          <cell r="E351">
            <v>1835</v>
          </cell>
          <cell r="F351">
            <v>125</v>
          </cell>
          <cell r="G351">
            <v>30</v>
          </cell>
          <cell r="H351">
            <v>20</v>
          </cell>
          <cell r="I351">
            <v>27.56</v>
          </cell>
          <cell r="J351">
            <v>28</v>
          </cell>
          <cell r="K351">
            <v>26</v>
          </cell>
        </row>
        <row r="352">
          <cell r="B352" t="str">
            <v>India - APAC</v>
          </cell>
          <cell r="C352" t="str">
            <v>APAC</v>
          </cell>
          <cell r="D352">
            <v>544.35714285714289</v>
          </cell>
          <cell r="E352">
            <v>1170.4285714285713</v>
          </cell>
          <cell r="F352">
            <v>123.52142857142857</v>
          </cell>
          <cell r="G352">
            <v>28.368571428571432</v>
          </cell>
          <cell r="H352">
            <v>20</v>
          </cell>
          <cell r="I352">
            <v>15.036428571428571</v>
          </cell>
          <cell r="J352">
            <v>28</v>
          </cell>
          <cell r="K352">
            <v>16.357142857142858</v>
          </cell>
        </row>
        <row r="353">
          <cell r="B353" t="str">
            <v>India - Australia</v>
          </cell>
          <cell r="C353" t="str">
            <v>APAC</v>
          </cell>
          <cell r="D353">
            <v>868</v>
          </cell>
          <cell r="E353">
            <v>2561</v>
          </cell>
          <cell r="F353">
            <v>123.27</v>
          </cell>
          <cell r="G353">
            <v>30.82</v>
          </cell>
          <cell r="H353">
            <v>20</v>
          </cell>
          <cell r="I353">
            <v>17.23</v>
          </cell>
          <cell r="J353">
            <v>28</v>
          </cell>
          <cell r="K353">
            <v>54</v>
          </cell>
        </row>
        <row r="354">
          <cell r="B354" t="str">
            <v>India - China (Guangzhou)</v>
          </cell>
          <cell r="C354" t="str">
            <v>APAC</v>
          </cell>
          <cell r="D354">
            <v>651</v>
          </cell>
          <cell r="E354">
            <v>1573</v>
          </cell>
          <cell r="F354">
            <v>119.86</v>
          </cell>
          <cell r="G354">
            <v>14.38</v>
          </cell>
          <cell r="H354">
            <v>20</v>
          </cell>
          <cell r="I354">
            <v>17.23</v>
          </cell>
          <cell r="J354">
            <v>28</v>
          </cell>
          <cell r="K354">
            <v>17</v>
          </cell>
        </row>
        <row r="355">
          <cell r="B355" t="str">
            <v>India - China (Hong Kong)</v>
          </cell>
          <cell r="C355" t="str">
            <v>APAC</v>
          </cell>
          <cell r="D355">
            <v>652</v>
          </cell>
          <cell r="E355">
            <v>1165</v>
          </cell>
          <cell r="F355">
            <v>141.32</v>
          </cell>
          <cell r="G355">
            <v>17.670000000000002</v>
          </cell>
          <cell r="H355">
            <v>20</v>
          </cell>
          <cell r="I355">
            <v>24.12</v>
          </cell>
          <cell r="J355">
            <v>28</v>
          </cell>
          <cell r="K355">
            <v>17</v>
          </cell>
        </row>
        <row r="356">
          <cell r="B356" t="str">
            <v>India - Taiwan</v>
          </cell>
          <cell r="C356" t="str">
            <v>APAC</v>
          </cell>
          <cell r="D356">
            <v>743</v>
          </cell>
          <cell r="E356">
            <v>1578</v>
          </cell>
          <cell r="F356">
            <v>92.58</v>
          </cell>
          <cell r="G356">
            <v>10.23</v>
          </cell>
          <cell r="H356">
            <v>20</v>
          </cell>
          <cell r="I356">
            <v>24.12</v>
          </cell>
          <cell r="J356">
            <v>28</v>
          </cell>
          <cell r="K356">
            <v>35</v>
          </cell>
        </row>
        <row r="357">
          <cell r="B357" t="str">
            <v>India - India (Kolkata)</v>
          </cell>
          <cell r="C357" t="str">
            <v>APAC</v>
          </cell>
          <cell r="D357">
            <v>202</v>
          </cell>
          <cell r="E357">
            <v>711</v>
          </cell>
          <cell r="F357">
            <v>130.51</v>
          </cell>
          <cell r="G357">
            <v>43.5</v>
          </cell>
          <cell r="H357">
            <v>20</v>
          </cell>
          <cell r="I357">
            <v>0</v>
          </cell>
          <cell r="J357">
            <v>28</v>
          </cell>
          <cell r="K357">
            <v>0</v>
          </cell>
        </row>
        <row r="358">
          <cell r="B358" t="str">
            <v>India - India (Bangalore)</v>
          </cell>
          <cell r="C358" t="str">
            <v>APAC</v>
          </cell>
          <cell r="D358">
            <v>151</v>
          </cell>
          <cell r="E358">
            <v>482</v>
          </cell>
          <cell r="F358">
            <v>130.51</v>
          </cell>
          <cell r="G358">
            <v>43.5</v>
          </cell>
          <cell r="H358">
            <v>20</v>
          </cell>
          <cell r="I358">
            <v>0</v>
          </cell>
          <cell r="J358">
            <v>28</v>
          </cell>
          <cell r="K358">
            <v>0</v>
          </cell>
        </row>
        <row r="359">
          <cell r="B359" t="str">
            <v>India - India (Chennai)</v>
          </cell>
          <cell r="C359" t="str">
            <v>APAC</v>
          </cell>
          <cell r="D359">
            <v>157</v>
          </cell>
          <cell r="E359">
            <v>461</v>
          </cell>
          <cell r="F359">
            <v>130.51</v>
          </cell>
          <cell r="G359">
            <v>43.5</v>
          </cell>
          <cell r="H359">
            <v>20</v>
          </cell>
          <cell r="I359">
            <v>0</v>
          </cell>
          <cell r="J359">
            <v>28</v>
          </cell>
          <cell r="K359">
            <v>0</v>
          </cell>
        </row>
        <row r="360">
          <cell r="B360" t="str">
            <v>India - India (Mumbai)</v>
          </cell>
          <cell r="C360" t="str">
            <v>APAC</v>
          </cell>
          <cell r="D360">
            <v>183</v>
          </cell>
          <cell r="E360">
            <v>478</v>
          </cell>
          <cell r="F360">
            <v>130.51</v>
          </cell>
          <cell r="G360">
            <v>43.5</v>
          </cell>
          <cell r="H360">
            <v>20</v>
          </cell>
          <cell r="I360">
            <v>0</v>
          </cell>
          <cell r="J360">
            <v>28</v>
          </cell>
          <cell r="K360">
            <v>0</v>
          </cell>
        </row>
        <row r="361">
          <cell r="B361" t="str">
            <v>India - Japan</v>
          </cell>
          <cell r="C361" t="str">
            <v>APAC</v>
          </cell>
          <cell r="D361">
            <v>778</v>
          </cell>
          <cell r="E361">
            <v>1588</v>
          </cell>
          <cell r="F361">
            <v>202.14</v>
          </cell>
          <cell r="G361">
            <v>32.090000000000003</v>
          </cell>
          <cell r="H361">
            <v>20</v>
          </cell>
          <cell r="I361">
            <v>34.450000000000003</v>
          </cell>
          <cell r="J361">
            <v>28</v>
          </cell>
          <cell r="K361">
            <v>6</v>
          </cell>
        </row>
        <row r="362">
          <cell r="B362" t="str">
            <v>India - South Korea</v>
          </cell>
          <cell r="C362" t="str">
            <v>APAC</v>
          </cell>
          <cell r="D362">
            <v>804</v>
          </cell>
          <cell r="E362">
            <v>1394</v>
          </cell>
          <cell r="F362">
            <v>125</v>
          </cell>
          <cell r="G362">
            <v>30</v>
          </cell>
          <cell r="H362">
            <v>20</v>
          </cell>
          <cell r="I362">
            <v>21</v>
          </cell>
          <cell r="J362">
            <v>28</v>
          </cell>
          <cell r="K362">
            <v>23</v>
          </cell>
        </row>
        <row r="363">
          <cell r="B363" t="str">
            <v>India - Malaysia</v>
          </cell>
          <cell r="C363" t="str">
            <v>APAC</v>
          </cell>
          <cell r="D363">
            <v>1049</v>
          </cell>
          <cell r="E363">
            <v>1784</v>
          </cell>
          <cell r="F363">
            <v>60.77</v>
          </cell>
          <cell r="G363">
            <v>8.5299999999999994</v>
          </cell>
          <cell r="H363">
            <v>20</v>
          </cell>
          <cell r="I363">
            <v>17.23</v>
          </cell>
          <cell r="J363">
            <v>28</v>
          </cell>
          <cell r="K363">
            <v>11</v>
          </cell>
        </row>
        <row r="364">
          <cell r="B364" t="str">
            <v>India - Philippines</v>
          </cell>
          <cell r="C364" t="str">
            <v>APAC</v>
          </cell>
          <cell r="D364">
            <v>626</v>
          </cell>
          <cell r="E364">
            <v>1266</v>
          </cell>
          <cell r="F364">
            <v>125</v>
          </cell>
          <cell r="G364">
            <v>30</v>
          </cell>
          <cell r="H364">
            <v>20</v>
          </cell>
          <cell r="I364">
            <v>17.23</v>
          </cell>
          <cell r="J364">
            <v>28</v>
          </cell>
          <cell r="K364">
            <v>30</v>
          </cell>
        </row>
        <row r="365">
          <cell r="B365" t="str">
            <v>India - Singapore</v>
          </cell>
          <cell r="C365" t="str">
            <v>APAC</v>
          </cell>
          <cell r="D365">
            <v>505</v>
          </cell>
          <cell r="E365">
            <v>845</v>
          </cell>
          <cell r="F365">
            <v>92.32</v>
          </cell>
          <cell r="G365">
            <v>19.440000000000001</v>
          </cell>
          <cell r="H365">
            <v>20</v>
          </cell>
          <cell r="I365">
            <v>17.23</v>
          </cell>
          <cell r="J365">
            <v>28</v>
          </cell>
          <cell r="K365">
            <v>15</v>
          </cell>
        </row>
        <row r="366">
          <cell r="B366" t="str">
            <v>India - Thailand</v>
          </cell>
          <cell r="C366" t="str">
            <v>APAC</v>
          </cell>
          <cell r="D366">
            <v>252</v>
          </cell>
          <cell r="E366">
            <v>500</v>
          </cell>
          <cell r="F366">
            <v>125</v>
          </cell>
          <cell r="G366">
            <v>30</v>
          </cell>
          <cell r="H366">
            <v>20</v>
          </cell>
          <cell r="I366">
            <v>20.67</v>
          </cell>
          <cell r="J366">
            <v>28</v>
          </cell>
          <cell r="K366">
            <v>21</v>
          </cell>
        </row>
        <row r="367">
          <cell r="B367" t="str">
            <v>India - NA</v>
          </cell>
          <cell r="C367" t="str">
            <v>NA</v>
          </cell>
          <cell r="D367">
            <v>1664.6666666666667</v>
          </cell>
          <cell r="E367">
            <v>3057.5555555555557</v>
          </cell>
          <cell r="F367">
            <v>158.46666666666667</v>
          </cell>
          <cell r="G367">
            <v>31.438888888888886</v>
          </cell>
          <cell r="H367">
            <v>21.555555555555557</v>
          </cell>
          <cell r="I367">
            <v>22.594444444444449</v>
          </cell>
          <cell r="J367">
            <v>30.444444444444443</v>
          </cell>
          <cell r="K367">
            <v>94.555555555555557</v>
          </cell>
        </row>
        <row r="368">
          <cell r="B368" t="str">
            <v>India - Canada</v>
          </cell>
          <cell r="C368" t="str">
            <v>NA</v>
          </cell>
          <cell r="D368">
            <v>1259</v>
          </cell>
          <cell r="E368">
            <v>4411</v>
          </cell>
          <cell r="F368">
            <v>158.62</v>
          </cell>
          <cell r="G368">
            <v>30.82</v>
          </cell>
          <cell r="H368">
            <v>20</v>
          </cell>
          <cell r="I368">
            <v>21</v>
          </cell>
          <cell r="J368">
            <v>28</v>
          </cell>
          <cell r="K368">
            <v>61</v>
          </cell>
        </row>
        <row r="369">
          <cell r="B369" t="str">
            <v>India - Mexico</v>
          </cell>
          <cell r="C369" t="str">
            <v>NA</v>
          </cell>
          <cell r="D369">
            <v>1702</v>
          </cell>
          <cell r="E369">
            <v>5073</v>
          </cell>
          <cell r="F369">
            <v>125</v>
          </cell>
          <cell r="G369">
            <v>30</v>
          </cell>
          <cell r="H369">
            <v>20</v>
          </cell>
          <cell r="I369">
            <v>21</v>
          </cell>
          <cell r="J369">
            <v>28</v>
          </cell>
          <cell r="K369">
            <v>25</v>
          </cell>
        </row>
        <row r="370">
          <cell r="B370" t="str">
            <v>India - USA (Chicago)</v>
          </cell>
          <cell r="C370" t="str">
            <v>NA</v>
          </cell>
          <cell r="D370">
            <v>1800</v>
          </cell>
          <cell r="E370">
            <v>0</v>
          </cell>
          <cell r="F370">
            <v>150</v>
          </cell>
          <cell r="G370">
            <v>38</v>
          </cell>
          <cell r="H370">
            <v>27</v>
          </cell>
          <cell r="I370">
            <v>29</v>
          </cell>
          <cell r="J370">
            <v>39</v>
          </cell>
          <cell r="K370">
            <v>140</v>
          </cell>
        </row>
        <row r="371">
          <cell r="B371" t="str">
            <v>India - USA (LA)</v>
          </cell>
          <cell r="C371" t="str">
            <v>NA</v>
          </cell>
          <cell r="D371">
            <v>1934</v>
          </cell>
          <cell r="E371">
            <v>4141</v>
          </cell>
          <cell r="F371">
            <v>177</v>
          </cell>
          <cell r="G371">
            <v>29</v>
          </cell>
          <cell r="H371">
            <v>20</v>
          </cell>
          <cell r="I371">
            <v>20.67</v>
          </cell>
          <cell r="J371">
            <v>28</v>
          </cell>
          <cell r="K371">
            <v>97</v>
          </cell>
        </row>
        <row r="372">
          <cell r="B372" t="str">
            <v>India - USA (NY)</v>
          </cell>
          <cell r="C372" t="str">
            <v>NA</v>
          </cell>
          <cell r="D372">
            <v>1449</v>
          </cell>
          <cell r="E372">
            <v>2614</v>
          </cell>
          <cell r="F372">
            <v>220.49</v>
          </cell>
          <cell r="G372">
            <v>34.450000000000003</v>
          </cell>
          <cell r="H372">
            <v>20</v>
          </cell>
          <cell r="I372">
            <v>20.67</v>
          </cell>
          <cell r="J372">
            <v>28</v>
          </cell>
          <cell r="K372">
            <v>97</v>
          </cell>
        </row>
        <row r="373">
          <cell r="B373" t="str">
            <v>India - USA (San Francisco)</v>
          </cell>
          <cell r="C373" t="str">
            <v>NA</v>
          </cell>
          <cell r="D373">
            <v>1500</v>
          </cell>
          <cell r="E373">
            <v>0</v>
          </cell>
          <cell r="F373">
            <v>130</v>
          </cell>
          <cell r="G373">
            <v>38</v>
          </cell>
          <cell r="H373">
            <v>27</v>
          </cell>
          <cell r="I373">
            <v>29</v>
          </cell>
          <cell r="J373">
            <v>39</v>
          </cell>
          <cell r="K373">
            <v>140</v>
          </cell>
        </row>
        <row r="374">
          <cell r="B374" t="str">
            <v>India - USA (Dallas)</v>
          </cell>
          <cell r="C374" t="str">
            <v>NA</v>
          </cell>
          <cell r="D374">
            <v>1896</v>
          </cell>
          <cell r="E374">
            <v>4183</v>
          </cell>
          <cell r="F374">
            <v>155.03</v>
          </cell>
          <cell r="G374">
            <v>27.56</v>
          </cell>
          <cell r="H374">
            <v>20</v>
          </cell>
          <cell r="I374">
            <v>20.67</v>
          </cell>
          <cell r="J374">
            <v>28</v>
          </cell>
          <cell r="K374">
            <v>97</v>
          </cell>
        </row>
        <row r="375">
          <cell r="B375" t="str">
            <v>India - USA (Houston)</v>
          </cell>
          <cell r="C375" t="str">
            <v>NA</v>
          </cell>
          <cell r="D375">
            <v>1807</v>
          </cell>
          <cell r="E375">
            <v>3751</v>
          </cell>
          <cell r="F375">
            <v>155.03</v>
          </cell>
          <cell r="G375">
            <v>27.56</v>
          </cell>
          <cell r="H375">
            <v>20</v>
          </cell>
          <cell r="I375">
            <v>20.67</v>
          </cell>
          <cell r="J375">
            <v>28</v>
          </cell>
          <cell r="K375">
            <v>97</v>
          </cell>
        </row>
        <row r="376">
          <cell r="B376" t="str">
            <v>India - USA (Miami)</v>
          </cell>
          <cell r="C376" t="str">
            <v>NA</v>
          </cell>
          <cell r="D376">
            <v>1635</v>
          </cell>
          <cell r="E376">
            <v>3345</v>
          </cell>
          <cell r="F376">
            <v>155.03</v>
          </cell>
          <cell r="G376">
            <v>27.56</v>
          </cell>
          <cell r="H376">
            <v>20</v>
          </cell>
          <cell r="I376">
            <v>20.67</v>
          </cell>
          <cell r="J376">
            <v>28</v>
          </cell>
          <cell r="K376">
            <v>97</v>
          </cell>
        </row>
        <row r="377">
          <cell r="B377" t="str">
            <v>India - LATAM</v>
          </cell>
          <cell r="C377" t="str">
            <v>LATAM</v>
          </cell>
          <cell r="D377">
            <v>1526</v>
          </cell>
          <cell r="E377">
            <v>4555.55</v>
          </cell>
          <cell r="F377">
            <v>126.75</v>
          </cell>
          <cell r="G377">
            <v>30.4</v>
          </cell>
          <cell r="H377">
            <v>20.25</v>
          </cell>
          <cell r="I377">
            <v>21.25</v>
          </cell>
          <cell r="J377">
            <v>28.4</v>
          </cell>
          <cell r="K377">
            <v>65.95</v>
          </cell>
        </row>
        <row r="378">
          <cell r="B378" t="str">
            <v>India - Argentina</v>
          </cell>
          <cell r="C378" t="str">
            <v>LATAM</v>
          </cell>
          <cell r="D378">
            <v>2257</v>
          </cell>
          <cell r="E378">
            <v>5312</v>
          </cell>
          <cell r="F378">
            <v>125</v>
          </cell>
          <cell r="G378">
            <v>30</v>
          </cell>
          <cell r="H378">
            <v>20</v>
          </cell>
          <cell r="I378">
            <v>21</v>
          </cell>
          <cell r="J378">
            <v>28</v>
          </cell>
          <cell r="K378">
            <v>40</v>
          </cell>
        </row>
        <row r="379">
          <cell r="B379" t="str">
            <v>India - Bolivia</v>
          </cell>
          <cell r="C379" t="str">
            <v>LATAM</v>
          </cell>
          <cell r="D379">
            <v>1371</v>
          </cell>
          <cell r="E379">
            <v>3748</v>
          </cell>
          <cell r="F379">
            <v>125</v>
          </cell>
          <cell r="G379">
            <v>30</v>
          </cell>
          <cell r="H379">
            <v>20</v>
          </cell>
          <cell r="I379">
            <v>21</v>
          </cell>
          <cell r="J379">
            <v>28</v>
          </cell>
          <cell r="K379">
            <v>158</v>
          </cell>
        </row>
        <row r="380">
          <cell r="B380" t="str">
            <v>India - Brazil (Brasilia)</v>
          </cell>
          <cell r="C380" t="str">
            <v>LATAM</v>
          </cell>
          <cell r="D380">
            <v>1483</v>
          </cell>
          <cell r="E380">
            <v>4771</v>
          </cell>
          <cell r="F380">
            <v>125</v>
          </cell>
          <cell r="G380">
            <v>30</v>
          </cell>
          <cell r="H380">
            <v>20</v>
          </cell>
          <cell r="I380">
            <v>21</v>
          </cell>
          <cell r="J380">
            <v>28</v>
          </cell>
          <cell r="K380">
            <v>58</v>
          </cell>
        </row>
        <row r="381">
          <cell r="B381" t="str">
            <v>India - Brazil (Sao Paulo)</v>
          </cell>
          <cell r="C381" t="str">
            <v>LATAM</v>
          </cell>
          <cell r="D381">
            <v>1483</v>
          </cell>
          <cell r="E381">
            <v>4771</v>
          </cell>
          <cell r="F381">
            <v>125</v>
          </cell>
          <cell r="G381">
            <v>30</v>
          </cell>
          <cell r="H381">
            <v>20</v>
          </cell>
          <cell r="I381">
            <v>21</v>
          </cell>
          <cell r="J381">
            <v>28</v>
          </cell>
          <cell r="K381">
            <v>58</v>
          </cell>
        </row>
        <row r="382">
          <cell r="B382" t="str">
            <v>India - Chile</v>
          </cell>
          <cell r="C382" t="str">
            <v>LATAM</v>
          </cell>
          <cell r="D382">
            <v>1483</v>
          </cell>
          <cell r="E382">
            <v>4771</v>
          </cell>
          <cell r="F382">
            <v>125</v>
          </cell>
          <cell r="G382">
            <v>30</v>
          </cell>
          <cell r="H382">
            <v>20</v>
          </cell>
          <cell r="I382">
            <v>21</v>
          </cell>
          <cell r="J382">
            <v>28</v>
          </cell>
          <cell r="K382">
            <v>12</v>
          </cell>
        </row>
        <row r="383">
          <cell r="B383" t="str">
            <v>India - Colombia</v>
          </cell>
          <cell r="C383" t="str">
            <v>LATAM</v>
          </cell>
          <cell r="D383">
            <v>1442</v>
          </cell>
          <cell r="E383">
            <v>4604</v>
          </cell>
          <cell r="F383">
            <v>125</v>
          </cell>
          <cell r="G383">
            <v>30</v>
          </cell>
          <cell r="H383">
            <v>20</v>
          </cell>
          <cell r="I383">
            <v>21</v>
          </cell>
          <cell r="J383">
            <v>28</v>
          </cell>
          <cell r="K383">
            <v>250</v>
          </cell>
        </row>
        <row r="384">
          <cell r="B384" t="str">
            <v>India - Costa Rica</v>
          </cell>
          <cell r="C384" t="str">
            <v>LATAM</v>
          </cell>
          <cell r="D384">
            <v>1700</v>
          </cell>
          <cell r="E384">
            <v>4604</v>
          </cell>
          <cell r="F384">
            <v>160</v>
          </cell>
          <cell r="G384">
            <v>38</v>
          </cell>
          <cell r="H384">
            <v>25</v>
          </cell>
          <cell r="I384">
            <v>26</v>
          </cell>
          <cell r="J384">
            <v>36</v>
          </cell>
          <cell r="K384">
            <v>15</v>
          </cell>
        </row>
        <row r="385">
          <cell r="B385" t="str">
            <v>India - Dominican Republic</v>
          </cell>
          <cell r="C385" t="str">
            <v>LATAM</v>
          </cell>
          <cell r="D385">
            <v>1442</v>
          </cell>
          <cell r="E385">
            <v>4604</v>
          </cell>
          <cell r="F385">
            <v>125</v>
          </cell>
          <cell r="G385">
            <v>30</v>
          </cell>
          <cell r="H385">
            <v>20</v>
          </cell>
          <cell r="I385">
            <v>21</v>
          </cell>
          <cell r="J385">
            <v>28</v>
          </cell>
          <cell r="K385">
            <v>140</v>
          </cell>
        </row>
        <row r="386">
          <cell r="B386" t="str">
            <v>India - Ecuador</v>
          </cell>
          <cell r="C386" t="str">
            <v>LATAM</v>
          </cell>
          <cell r="D386">
            <v>1488</v>
          </cell>
          <cell r="E386">
            <v>4382</v>
          </cell>
          <cell r="F386">
            <v>125</v>
          </cell>
          <cell r="G386">
            <v>30</v>
          </cell>
          <cell r="H386">
            <v>20</v>
          </cell>
          <cell r="I386">
            <v>21</v>
          </cell>
          <cell r="J386">
            <v>28</v>
          </cell>
          <cell r="K386">
            <v>45</v>
          </cell>
        </row>
        <row r="387">
          <cell r="B387" t="str">
            <v>India - Guatemala</v>
          </cell>
          <cell r="C387" t="str">
            <v>LATAM</v>
          </cell>
          <cell r="D387">
            <v>1442</v>
          </cell>
          <cell r="E387">
            <v>4604</v>
          </cell>
          <cell r="F387">
            <v>125</v>
          </cell>
          <cell r="G387">
            <v>30</v>
          </cell>
          <cell r="H387">
            <v>20</v>
          </cell>
          <cell r="I387">
            <v>21</v>
          </cell>
          <cell r="J387">
            <v>28</v>
          </cell>
          <cell r="K387">
            <v>158</v>
          </cell>
        </row>
        <row r="388">
          <cell r="B388" t="str">
            <v>India - Honduras</v>
          </cell>
          <cell r="C388" t="str">
            <v>LATAM</v>
          </cell>
          <cell r="D388">
            <v>1517</v>
          </cell>
          <cell r="E388">
            <v>4461</v>
          </cell>
          <cell r="F388">
            <v>125</v>
          </cell>
          <cell r="G388">
            <v>30</v>
          </cell>
          <cell r="H388">
            <v>20</v>
          </cell>
          <cell r="I388">
            <v>21</v>
          </cell>
          <cell r="J388">
            <v>28</v>
          </cell>
          <cell r="K388">
            <v>15</v>
          </cell>
        </row>
        <row r="389">
          <cell r="B389" t="str">
            <v>India - Jamaica</v>
          </cell>
          <cell r="C389" t="str">
            <v>LATAM</v>
          </cell>
          <cell r="D389">
            <v>1250</v>
          </cell>
          <cell r="E389">
            <v>4548</v>
          </cell>
          <cell r="F389">
            <v>125</v>
          </cell>
          <cell r="G389">
            <v>30</v>
          </cell>
          <cell r="H389">
            <v>20</v>
          </cell>
          <cell r="I389">
            <v>21</v>
          </cell>
          <cell r="J389">
            <v>28</v>
          </cell>
          <cell r="K389">
            <v>50</v>
          </cell>
        </row>
        <row r="390">
          <cell r="B390" t="str">
            <v>India - Panama</v>
          </cell>
          <cell r="C390" t="str">
            <v>LATAM</v>
          </cell>
          <cell r="D390">
            <v>1458</v>
          </cell>
          <cell r="E390">
            <v>4667</v>
          </cell>
          <cell r="F390">
            <v>125</v>
          </cell>
          <cell r="G390">
            <v>30</v>
          </cell>
          <cell r="H390">
            <v>20</v>
          </cell>
          <cell r="I390">
            <v>21</v>
          </cell>
          <cell r="J390">
            <v>28</v>
          </cell>
          <cell r="K390">
            <v>75</v>
          </cell>
        </row>
        <row r="391">
          <cell r="B391" t="str">
            <v>India - Paraguay</v>
          </cell>
          <cell r="C391" t="str">
            <v>LATAM</v>
          </cell>
          <cell r="D391">
            <v>1483</v>
          </cell>
          <cell r="E391">
            <v>4771</v>
          </cell>
          <cell r="F391">
            <v>125</v>
          </cell>
          <cell r="G391">
            <v>30</v>
          </cell>
          <cell r="H391">
            <v>20</v>
          </cell>
          <cell r="I391">
            <v>21</v>
          </cell>
          <cell r="J391">
            <v>28</v>
          </cell>
          <cell r="K391">
            <v>60</v>
          </cell>
        </row>
        <row r="392">
          <cell r="B392" t="str">
            <v>India - Peru</v>
          </cell>
          <cell r="C392" t="str">
            <v>LATAM</v>
          </cell>
          <cell r="D392">
            <v>2257</v>
          </cell>
          <cell r="E392">
            <v>5312</v>
          </cell>
          <cell r="F392">
            <v>125</v>
          </cell>
          <cell r="G392">
            <v>30</v>
          </cell>
          <cell r="H392">
            <v>20</v>
          </cell>
          <cell r="I392">
            <v>21</v>
          </cell>
          <cell r="J392">
            <v>28</v>
          </cell>
          <cell r="K392">
            <v>25</v>
          </cell>
        </row>
        <row r="393">
          <cell r="B393" t="str">
            <v>India - Trinidad</v>
          </cell>
          <cell r="C393" t="str">
            <v>LATAM</v>
          </cell>
          <cell r="D393">
            <v>1498</v>
          </cell>
          <cell r="E393">
            <v>4620</v>
          </cell>
          <cell r="F393">
            <v>125</v>
          </cell>
          <cell r="G393">
            <v>30</v>
          </cell>
          <cell r="H393">
            <v>20</v>
          </cell>
          <cell r="I393">
            <v>21</v>
          </cell>
          <cell r="J393">
            <v>28</v>
          </cell>
          <cell r="K393">
            <v>45</v>
          </cell>
        </row>
        <row r="394">
          <cell r="B394" t="str">
            <v>India - Uruguay</v>
          </cell>
          <cell r="C394" t="str">
            <v>LATAM</v>
          </cell>
          <cell r="D394">
            <v>1468</v>
          </cell>
          <cell r="E394">
            <v>4620</v>
          </cell>
          <cell r="F394">
            <v>125</v>
          </cell>
          <cell r="G394">
            <v>30</v>
          </cell>
          <cell r="H394">
            <v>20</v>
          </cell>
          <cell r="I394">
            <v>21</v>
          </cell>
          <cell r="J394">
            <v>28</v>
          </cell>
          <cell r="K394">
            <v>0</v>
          </cell>
        </row>
        <row r="395">
          <cell r="B395" t="str">
            <v>India - Venezuela</v>
          </cell>
          <cell r="C395" t="str">
            <v>LATAM</v>
          </cell>
          <cell r="D395">
            <v>1483</v>
          </cell>
          <cell r="E395">
            <v>4771</v>
          </cell>
          <cell r="F395">
            <v>125</v>
          </cell>
          <cell r="G395">
            <v>30</v>
          </cell>
          <cell r="H395">
            <v>20</v>
          </cell>
          <cell r="I395">
            <v>21</v>
          </cell>
          <cell r="J395">
            <v>28</v>
          </cell>
          <cell r="K395">
            <v>20</v>
          </cell>
        </row>
        <row r="396">
          <cell r="B396" t="str">
            <v>India - El Salvador</v>
          </cell>
          <cell r="C396" t="str">
            <v>LATAM</v>
          </cell>
          <cell r="D396">
            <v>1488</v>
          </cell>
          <cell r="E396">
            <v>4382</v>
          </cell>
          <cell r="F396">
            <v>125</v>
          </cell>
          <cell r="G396">
            <v>30</v>
          </cell>
          <cell r="H396">
            <v>20</v>
          </cell>
          <cell r="I396">
            <v>21</v>
          </cell>
          <cell r="J396">
            <v>28</v>
          </cell>
          <cell r="K396">
            <v>20</v>
          </cell>
        </row>
        <row r="397">
          <cell r="B397" t="str">
            <v>India - Puerto Rico</v>
          </cell>
          <cell r="C397" t="str">
            <v>LATAM</v>
          </cell>
          <cell r="D397">
            <v>1027</v>
          </cell>
          <cell r="E397">
            <v>2788</v>
          </cell>
          <cell r="F397">
            <v>125</v>
          </cell>
          <cell r="G397">
            <v>30</v>
          </cell>
          <cell r="H397">
            <v>20</v>
          </cell>
          <cell r="I397">
            <v>21</v>
          </cell>
          <cell r="J397">
            <v>28</v>
          </cell>
          <cell r="K397">
            <v>75</v>
          </cell>
        </row>
        <row r="398">
          <cell r="B398" t="str">
            <v>India - Africa</v>
          </cell>
          <cell r="C398" t="str">
            <v>Africa</v>
          </cell>
          <cell r="D398">
            <v>933.4</v>
          </cell>
          <cell r="E398">
            <v>1716.6</v>
          </cell>
          <cell r="F398">
            <v>125</v>
          </cell>
          <cell r="G398">
            <v>30</v>
          </cell>
          <cell r="H398">
            <v>20</v>
          </cell>
          <cell r="I398">
            <v>19.492000000000001</v>
          </cell>
          <cell r="J398">
            <v>28</v>
          </cell>
          <cell r="K398">
            <v>19.399999999999999</v>
          </cell>
        </row>
        <row r="399">
          <cell r="B399" t="str">
            <v>India - Egypt</v>
          </cell>
          <cell r="C399" t="str">
            <v>Africa</v>
          </cell>
          <cell r="D399">
            <v>1036</v>
          </cell>
          <cell r="E399">
            <v>1208</v>
          </cell>
          <cell r="F399">
            <v>125</v>
          </cell>
          <cell r="G399">
            <v>30</v>
          </cell>
          <cell r="H399">
            <v>20</v>
          </cell>
          <cell r="I399">
            <v>17.23</v>
          </cell>
          <cell r="J399">
            <v>28</v>
          </cell>
          <cell r="K399">
            <v>22</v>
          </cell>
        </row>
        <row r="400">
          <cell r="B400" t="str">
            <v>India - Lebanon</v>
          </cell>
          <cell r="C400" t="str">
            <v>Africa</v>
          </cell>
          <cell r="D400">
            <v>790</v>
          </cell>
          <cell r="E400">
            <v>1688</v>
          </cell>
          <cell r="F400">
            <v>125</v>
          </cell>
          <cell r="G400">
            <v>30</v>
          </cell>
          <cell r="H400">
            <v>20</v>
          </cell>
          <cell r="I400">
            <v>21</v>
          </cell>
          <cell r="J400">
            <v>28</v>
          </cell>
          <cell r="K400">
            <v>25</v>
          </cell>
        </row>
        <row r="401">
          <cell r="B401" t="str">
            <v>India - Morocco</v>
          </cell>
          <cell r="C401" t="str">
            <v>Africa</v>
          </cell>
          <cell r="D401">
            <v>1102</v>
          </cell>
          <cell r="E401">
            <v>2336</v>
          </cell>
          <cell r="F401">
            <v>125</v>
          </cell>
          <cell r="G401">
            <v>30</v>
          </cell>
          <cell r="H401">
            <v>20</v>
          </cell>
          <cell r="I401">
            <v>21</v>
          </cell>
          <cell r="J401">
            <v>28</v>
          </cell>
          <cell r="K401">
            <v>20</v>
          </cell>
        </row>
        <row r="402">
          <cell r="B402" t="str">
            <v xml:space="preserve">India - South Africa </v>
          </cell>
          <cell r="C402" t="str">
            <v>Africa</v>
          </cell>
          <cell r="D402">
            <v>1049</v>
          </cell>
          <cell r="E402">
            <v>1784</v>
          </cell>
          <cell r="F402">
            <v>125</v>
          </cell>
          <cell r="G402">
            <v>30</v>
          </cell>
          <cell r="H402">
            <v>20</v>
          </cell>
          <cell r="I402">
            <v>17.23</v>
          </cell>
          <cell r="J402">
            <v>28</v>
          </cell>
          <cell r="K402">
            <v>0</v>
          </cell>
        </row>
        <row r="403">
          <cell r="B403" t="str">
            <v>India - Tunisia</v>
          </cell>
          <cell r="C403" t="str">
            <v>Africa</v>
          </cell>
          <cell r="D403">
            <v>690</v>
          </cell>
          <cell r="E403">
            <v>1567</v>
          </cell>
          <cell r="F403">
            <v>125</v>
          </cell>
          <cell r="G403">
            <v>30</v>
          </cell>
          <cell r="H403">
            <v>20</v>
          </cell>
          <cell r="I403">
            <v>21</v>
          </cell>
          <cell r="J403">
            <v>28</v>
          </cell>
          <cell r="K403">
            <v>30</v>
          </cell>
        </row>
        <row r="404">
          <cell r="B404" t="str">
            <v>India - Middle East</v>
          </cell>
          <cell r="C404" t="str">
            <v>Middle East</v>
          </cell>
          <cell r="D404">
            <v>671</v>
          </cell>
          <cell r="E404">
            <v>1048.75</v>
          </cell>
          <cell r="F404">
            <v>125</v>
          </cell>
          <cell r="G404">
            <v>30</v>
          </cell>
          <cell r="H404">
            <v>20</v>
          </cell>
          <cell r="I404">
            <v>17.23</v>
          </cell>
          <cell r="J404">
            <v>28</v>
          </cell>
          <cell r="K404">
            <v>36.5</v>
          </cell>
        </row>
        <row r="405">
          <cell r="B405" t="str">
            <v>India - Israel</v>
          </cell>
          <cell r="C405" t="str">
            <v>Middle East</v>
          </cell>
          <cell r="D405">
            <v>1037</v>
          </cell>
          <cell r="E405">
            <v>1210</v>
          </cell>
          <cell r="F405">
            <v>125</v>
          </cell>
          <cell r="G405">
            <v>30</v>
          </cell>
          <cell r="H405">
            <v>20</v>
          </cell>
          <cell r="I405">
            <v>17.23</v>
          </cell>
          <cell r="J405">
            <v>28</v>
          </cell>
          <cell r="K405">
            <v>13</v>
          </cell>
        </row>
        <row r="406">
          <cell r="B406" t="str">
            <v>India - Jordan</v>
          </cell>
          <cell r="C406" t="str">
            <v>Middle East</v>
          </cell>
          <cell r="D406">
            <v>831</v>
          </cell>
          <cell r="E406">
            <v>1258</v>
          </cell>
          <cell r="F406">
            <v>125</v>
          </cell>
          <cell r="G406">
            <v>30</v>
          </cell>
          <cell r="H406">
            <v>20</v>
          </cell>
          <cell r="I406">
            <v>17.23</v>
          </cell>
          <cell r="J406">
            <v>28</v>
          </cell>
          <cell r="K406">
            <v>16</v>
          </cell>
        </row>
        <row r="407">
          <cell r="B407" t="str">
            <v>India - Kuwait</v>
          </cell>
          <cell r="C407" t="str">
            <v>Middle East</v>
          </cell>
          <cell r="D407">
            <v>691</v>
          </cell>
          <cell r="E407">
            <v>987</v>
          </cell>
          <cell r="F407">
            <v>125</v>
          </cell>
          <cell r="G407">
            <v>30</v>
          </cell>
          <cell r="H407">
            <v>20</v>
          </cell>
          <cell r="I407">
            <v>17.23</v>
          </cell>
          <cell r="J407">
            <v>28</v>
          </cell>
          <cell r="K407">
            <v>120</v>
          </cell>
        </row>
        <row r="408">
          <cell r="B408" t="str">
            <v>India - Oman</v>
          </cell>
          <cell r="C408" t="str">
            <v>Middle East</v>
          </cell>
          <cell r="D408">
            <v>523</v>
          </cell>
          <cell r="E408">
            <v>998</v>
          </cell>
          <cell r="F408">
            <v>125</v>
          </cell>
          <cell r="G408">
            <v>30</v>
          </cell>
          <cell r="H408">
            <v>20</v>
          </cell>
          <cell r="I408">
            <v>17.23</v>
          </cell>
          <cell r="J408">
            <v>28</v>
          </cell>
          <cell r="K408">
            <v>25</v>
          </cell>
        </row>
        <row r="409">
          <cell r="B409" t="str">
            <v>India - Pakistan</v>
          </cell>
          <cell r="C409" t="str">
            <v>Middle East</v>
          </cell>
          <cell r="D409">
            <v>523</v>
          </cell>
          <cell r="E409">
            <v>998</v>
          </cell>
          <cell r="F409">
            <v>125</v>
          </cell>
          <cell r="G409">
            <v>30</v>
          </cell>
          <cell r="H409">
            <v>20</v>
          </cell>
          <cell r="I409">
            <v>17.23</v>
          </cell>
          <cell r="J409">
            <v>28</v>
          </cell>
          <cell r="K409">
            <v>0</v>
          </cell>
        </row>
        <row r="410">
          <cell r="B410" t="str">
            <v>India - Qatar</v>
          </cell>
          <cell r="C410" t="str">
            <v>Middle East</v>
          </cell>
          <cell r="D410">
            <v>523</v>
          </cell>
          <cell r="E410">
            <v>998</v>
          </cell>
          <cell r="F410">
            <v>125</v>
          </cell>
          <cell r="G410">
            <v>30</v>
          </cell>
          <cell r="H410">
            <v>20</v>
          </cell>
          <cell r="I410">
            <v>17.23</v>
          </cell>
          <cell r="J410">
            <v>28</v>
          </cell>
          <cell r="K410">
            <v>20</v>
          </cell>
        </row>
        <row r="411">
          <cell r="B411" t="str">
            <v xml:space="preserve">India - Saudi Arabia </v>
          </cell>
          <cell r="C411" t="str">
            <v>Middle East</v>
          </cell>
          <cell r="D411">
            <v>691</v>
          </cell>
          <cell r="E411">
            <v>987</v>
          </cell>
          <cell r="F411">
            <v>125</v>
          </cell>
          <cell r="G411">
            <v>30</v>
          </cell>
          <cell r="H411">
            <v>20</v>
          </cell>
          <cell r="I411">
            <v>17.23</v>
          </cell>
          <cell r="J411">
            <v>28</v>
          </cell>
          <cell r="K411">
            <v>50</v>
          </cell>
        </row>
        <row r="412">
          <cell r="B412" t="str">
            <v>India - UAE</v>
          </cell>
          <cell r="C412" t="str">
            <v>Middle East</v>
          </cell>
          <cell r="D412">
            <v>549</v>
          </cell>
          <cell r="E412">
            <v>954</v>
          </cell>
          <cell r="F412">
            <v>125</v>
          </cell>
          <cell r="G412">
            <v>30</v>
          </cell>
          <cell r="H412">
            <v>20</v>
          </cell>
          <cell r="I412">
            <v>17.23</v>
          </cell>
          <cell r="J412">
            <v>28</v>
          </cell>
          <cell r="K412">
            <v>48</v>
          </cell>
        </row>
        <row r="413">
          <cell r="B413" t="str">
            <v>Brazil - Europe</v>
          </cell>
          <cell r="C413" t="str">
            <v>Europe</v>
          </cell>
          <cell r="D413">
            <v>799.4</v>
          </cell>
          <cell r="E413">
            <v>2797.6</v>
          </cell>
          <cell r="F413">
            <v>150.804</v>
          </cell>
          <cell r="G413">
            <v>31.762</v>
          </cell>
          <cell r="H413">
            <v>20</v>
          </cell>
          <cell r="I413">
            <v>39</v>
          </cell>
          <cell r="J413">
            <v>28</v>
          </cell>
          <cell r="K413">
            <v>0</v>
          </cell>
        </row>
        <row r="414">
          <cell r="B414" t="str">
            <v>Brazil - France (Paris &amp; "petite couronne")</v>
          </cell>
          <cell r="C414" t="str">
            <v>Europe</v>
          </cell>
          <cell r="D414">
            <v>758</v>
          </cell>
          <cell r="E414">
            <v>2205</v>
          </cell>
          <cell r="F414">
            <v>160</v>
          </cell>
          <cell r="G414">
            <v>30</v>
          </cell>
          <cell r="H414">
            <v>20</v>
          </cell>
          <cell r="I414">
            <v>39</v>
          </cell>
          <cell r="J414">
            <v>28</v>
          </cell>
          <cell r="K414">
            <v>0</v>
          </cell>
        </row>
        <row r="415">
          <cell r="B415" t="str">
            <v>Brazil - France (Province)</v>
          </cell>
          <cell r="C415" t="str">
            <v>Europe</v>
          </cell>
          <cell r="D415">
            <v>758</v>
          </cell>
          <cell r="E415">
            <v>2205</v>
          </cell>
          <cell r="F415">
            <v>100</v>
          </cell>
          <cell r="G415">
            <v>25</v>
          </cell>
          <cell r="H415">
            <v>20</v>
          </cell>
          <cell r="I415">
            <v>39</v>
          </cell>
          <cell r="J415">
            <v>28</v>
          </cell>
          <cell r="K415">
            <v>0</v>
          </cell>
        </row>
        <row r="416">
          <cell r="B416" t="str">
            <v>Brazil - Poland</v>
          </cell>
          <cell r="C416" t="str">
            <v>Europe</v>
          </cell>
          <cell r="D416">
            <v>827</v>
          </cell>
          <cell r="E416">
            <v>3790</v>
          </cell>
          <cell r="F416">
            <v>125</v>
          </cell>
          <cell r="G416">
            <v>30</v>
          </cell>
          <cell r="H416">
            <v>20</v>
          </cell>
          <cell r="I416">
            <v>39</v>
          </cell>
          <cell r="J416">
            <v>28</v>
          </cell>
          <cell r="K416">
            <v>0</v>
          </cell>
        </row>
        <row r="417">
          <cell r="B417" t="str">
            <v>Brazil - UK (London)</v>
          </cell>
          <cell r="C417" t="str">
            <v>Europe</v>
          </cell>
          <cell r="D417">
            <v>827</v>
          </cell>
          <cell r="E417">
            <v>2894</v>
          </cell>
          <cell r="F417">
            <v>201.28</v>
          </cell>
          <cell r="G417">
            <v>40.26</v>
          </cell>
          <cell r="H417">
            <v>20</v>
          </cell>
          <cell r="I417">
            <v>39</v>
          </cell>
          <cell r="J417">
            <v>28</v>
          </cell>
          <cell r="K417">
            <v>0</v>
          </cell>
        </row>
        <row r="418">
          <cell r="B418" t="str">
            <v>Brazil - UK (Others)</v>
          </cell>
          <cell r="C418" t="str">
            <v>Europe</v>
          </cell>
          <cell r="D418">
            <v>827</v>
          </cell>
          <cell r="E418">
            <v>2894</v>
          </cell>
          <cell r="F418">
            <v>167.74</v>
          </cell>
          <cell r="G418">
            <v>33.549999999999997</v>
          </cell>
          <cell r="H418">
            <v>20</v>
          </cell>
          <cell r="I418">
            <v>39</v>
          </cell>
          <cell r="J418">
            <v>28</v>
          </cell>
          <cell r="K418">
            <v>0</v>
          </cell>
        </row>
        <row r="419">
          <cell r="B419" t="str">
            <v>Brazil - APAC</v>
          </cell>
          <cell r="C419" t="str">
            <v>APAC</v>
          </cell>
          <cell r="D419">
            <v>1615</v>
          </cell>
          <cell r="E419">
            <v>5434.875</v>
          </cell>
          <cell r="F419">
            <v>124.88374999999999</v>
          </cell>
          <cell r="G419">
            <v>30.887500000000003</v>
          </cell>
          <cell r="H419">
            <v>20</v>
          </cell>
          <cell r="I419">
            <v>33</v>
          </cell>
          <cell r="J419">
            <v>28</v>
          </cell>
          <cell r="K419">
            <v>67.125</v>
          </cell>
        </row>
        <row r="420">
          <cell r="B420" t="str">
            <v>Brazil - Australia</v>
          </cell>
          <cell r="C420" t="str">
            <v>APAC</v>
          </cell>
          <cell r="D420">
            <v>1860</v>
          </cell>
          <cell r="E420">
            <v>7097</v>
          </cell>
          <cell r="F420">
            <v>123.27</v>
          </cell>
          <cell r="G420">
            <v>30.82</v>
          </cell>
          <cell r="H420">
            <v>20</v>
          </cell>
          <cell r="I420">
            <v>33</v>
          </cell>
          <cell r="J420">
            <v>28</v>
          </cell>
          <cell r="K420">
            <v>47</v>
          </cell>
        </row>
        <row r="421">
          <cell r="B421" t="str">
            <v>Brazil - China (Guangzhou)</v>
          </cell>
          <cell r="C421" t="str">
            <v>APAC</v>
          </cell>
          <cell r="D421">
            <v>1585</v>
          </cell>
          <cell r="E421">
            <v>5306</v>
          </cell>
          <cell r="F421">
            <v>119.86</v>
          </cell>
          <cell r="G421">
            <v>14.38</v>
          </cell>
          <cell r="H421">
            <v>20</v>
          </cell>
          <cell r="I421">
            <v>33</v>
          </cell>
          <cell r="J421">
            <v>28</v>
          </cell>
          <cell r="K421">
            <v>70</v>
          </cell>
        </row>
        <row r="422">
          <cell r="B422" t="str">
            <v>Brazil - China (Hong Kong)</v>
          </cell>
          <cell r="C422" t="str">
            <v>APAC</v>
          </cell>
          <cell r="D422">
            <v>1309</v>
          </cell>
          <cell r="E422">
            <v>6890</v>
          </cell>
          <cell r="F422">
            <v>141.32</v>
          </cell>
          <cell r="G422">
            <v>17.670000000000002</v>
          </cell>
          <cell r="H422">
            <v>20</v>
          </cell>
          <cell r="I422">
            <v>33</v>
          </cell>
          <cell r="J422">
            <v>28</v>
          </cell>
          <cell r="K422">
            <v>70</v>
          </cell>
        </row>
        <row r="423">
          <cell r="B423" t="str">
            <v>Brazil - Taiwan</v>
          </cell>
          <cell r="C423" t="str">
            <v>APAC</v>
          </cell>
          <cell r="D423">
            <v>1378</v>
          </cell>
          <cell r="E423">
            <v>3962</v>
          </cell>
          <cell r="F423">
            <v>92.58</v>
          </cell>
          <cell r="G423">
            <v>10.23</v>
          </cell>
          <cell r="H423">
            <v>20</v>
          </cell>
          <cell r="I423">
            <v>33</v>
          </cell>
          <cell r="J423">
            <v>28</v>
          </cell>
          <cell r="K423">
            <v>70</v>
          </cell>
        </row>
        <row r="424">
          <cell r="B424" t="str">
            <v>Brazil - India (Kolkata)</v>
          </cell>
          <cell r="C424" t="str">
            <v>APAC</v>
          </cell>
          <cell r="D424">
            <v>1792</v>
          </cell>
          <cell r="E424">
            <v>5168</v>
          </cell>
          <cell r="F424">
            <v>130.51</v>
          </cell>
          <cell r="G424">
            <v>43.5</v>
          </cell>
          <cell r="H424">
            <v>20</v>
          </cell>
          <cell r="I424">
            <v>33</v>
          </cell>
          <cell r="J424">
            <v>28</v>
          </cell>
          <cell r="K424">
            <v>70</v>
          </cell>
        </row>
        <row r="425">
          <cell r="B425" t="str">
            <v>Brazil - India (Bangalore)</v>
          </cell>
          <cell r="C425" t="str">
            <v>APAC</v>
          </cell>
          <cell r="D425">
            <v>1585</v>
          </cell>
          <cell r="E425">
            <v>4858</v>
          </cell>
          <cell r="F425">
            <v>130.51</v>
          </cell>
          <cell r="G425">
            <v>43.5</v>
          </cell>
          <cell r="H425">
            <v>20</v>
          </cell>
          <cell r="I425">
            <v>33</v>
          </cell>
          <cell r="J425">
            <v>28</v>
          </cell>
          <cell r="K425">
            <v>70</v>
          </cell>
        </row>
        <row r="426">
          <cell r="B426" t="str">
            <v>Brazil - India (Chennai)</v>
          </cell>
          <cell r="C426" t="str">
            <v>APAC</v>
          </cell>
          <cell r="D426">
            <v>1792</v>
          </cell>
          <cell r="E426">
            <v>5375</v>
          </cell>
          <cell r="F426">
            <v>130.51</v>
          </cell>
          <cell r="G426">
            <v>43.5</v>
          </cell>
          <cell r="H426">
            <v>20</v>
          </cell>
          <cell r="I426">
            <v>33</v>
          </cell>
          <cell r="J426">
            <v>28</v>
          </cell>
          <cell r="K426">
            <v>70</v>
          </cell>
        </row>
        <row r="427">
          <cell r="B427" t="str">
            <v>Brazil - India (Mumbai)</v>
          </cell>
          <cell r="C427" t="str">
            <v>APAC</v>
          </cell>
          <cell r="D427">
            <v>1619</v>
          </cell>
          <cell r="E427">
            <v>4823</v>
          </cell>
          <cell r="F427">
            <v>130.51</v>
          </cell>
          <cell r="G427">
            <v>43.5</v>
          </cell>
          <cell r="H427">
            <v>20</v>
          </cell>
          <cell r="I427">
            <v>33</v>
          </cell>
          <cell r="J427">
            <v>28</v>
          </cell>
          <cell r="K427">
            <v>70</v>
          </cell>
        </row>
        <row r="428">
          <cell r="B428" t="str">
            <v>Brazil - NA</v>
          </cell>
          <cell r="C428" t="str">
            <v>NA</v>
          </cell>
          <cell r="D428">
            <v>842.11111111111109</v>
          </cell>
          <cell r="E428">
            <v>3694</v>
          </cell>
          <cell r="F428">
            <v>170.99555555555554</v>
          </cell>
          <cell r="G428">
            <v>29.11888888888889</v>
          </cell>
          <cell r="H428">
            <v>20</v>
          </cell>
          <cell r="I428">
            <v>33.555555555555557</v>
          </cell>
          <cell r="J428">
            <v>28</v>
          </cell>
          <cell r="K428">
            <v>81.444444444444443</v>
          </cell>
        </row>
        <row r="429">
          <cell r="B429" t="str">
            <v>Brazil - Canada</v>
          </cell>
          <cell r="C429" t="str">
            <v>NA</v>
          </cell>
          <cell r="D429">
            <v>792</v>
          </cell>
          <cell r="E429">
            <v>4479</v>
          </cell>
          <cell r="F429">
            <v>158.62</v>
          </cell>
          <cell r="G429">
            <v>30.82</v>
          </cell>
          <cell r="H429">
            <v>20</v>
          </cell>
          <cell r="I429">
            <v>34</v>
          </cell>
          <cell r="J429">
            <v>28</v>
          </cell>
          <cell r="K429">
            <v>85</v>
          </cell>
        </row>
        <row r="430">
          <cell r="B430" t="str">
            <v>Brazil - Mexico</v>
          </cell>
          <cell r="C430" t="str">
            <v>NA</v>
          </cell>
          <cell r="D430">
            <v>758</v>
          </cell>
          <cell r="E430">
            <v>2756</v>
          </cell>
          <cell r="F430">
            <v>125</v>
          </cell>
          <cell r="G430">
            <v>30</v>
          </cell>
          <cell r="H430">
            <v>20</v>
          </cell>
          <cell r="I430">
            <v>30</v>
          </cell>
          <cell r="J430">
            <v>28</v>
          </cell>
          <cell r="K430">
            <v>18</v>
          </cell>
        </row>
        <row r="431">
          <cell r="B431" t="str">
            <v>Brazil - USA (Chicago)</v>
          </cell>
          <cell r="C431" t="str">
            <v>NA</v>
          </cell>
          <cell r="D431">
            <v>827</v>
          </cell>
          <cell r="E431">
            <v>4134</v>
          </cell>
          <cell r="F431">
            <v>196.38</v>
          </cell>
          <cell r="G431">
            <v>27.56</v>
          </cell>
          <cell r="H431">
            <v>20</v>
          </cell>
          <cell r="I431">
            <v>34</v>
          </cell>
          <cell r="J431">
            <v>28</v>
          </cell>
          <cell r="K431">
            <v>90</v>
          </cell>
        </row>
        <row r="432">
          <cell r="B432" t="str">
            <v>Brazil - USA (LA)</v>
          </cell>
          <cell r="C432" t="str">
            <v>NA</v>
          </cell>
          <cell r="D432">
            <v>758</v>
          </cell>
          <cell r="E432">
            <v>2963</v>
          </cell>
          <cell r="F432">
            <v>177</v>
          </cell>
          <cell r="G432">
            <v>29</v>
          </cell>
          <cell r="H432">
            <v>20</v>
          </cell>
          <cell r="I432">
            <v>34</v>
          </cell>
          <cell r="J432">
            <v>28</v>
          </cell>
          <cell r="K432">
            <v>90</v>
          </cell>
        </row>
        <row r="433">
          <cell r="B433" t="str">
            <v>Brazil - USA (NY)</v>
          </cell>
          <cell r="C433" t="str">
            <v>NA</v>
          </cell>
          <cell r="D433">
            <v>689</v>
          </cell>
          <cell r="E433">
            <v>3307</v>
          </cell>
          <cell r="F433">
            <v>220.49</v>
          </cell>
          <cell r="G433">
            <v>34.450000000000003</v>
          </cell>
          <cell r="H433">
            <v>20</v>
          </cell>
          <cell r="I433">
            <v>34</v>
          </cell>
          <cell r="J433">
            <v>28</v>
          </cell>
          <cell r="K433">
            <v>90</v>
          </cell>
        </row>
        <row r="434">
          <cell r="B434" t="str">
            <v>Brazil - USA (San Francisco)</v>
          </cell>
          <cell r="C434" t="str">
            <v>NA</v>
          </cell>
          <cell r="D434">
            <v>930</v>
          </cell>
          <cell r="E434">
            <v>3996</v>
          </cell>
          <cell r="F434">
            <v>196.38</v>
          </cell>
          <cell r="G434">
            <v>27.56</v>
          </cell>
          <cell r="H434">
            <v>20</v>
          </cell>
          <cell r="I434">
            <v>34</v>
          </cell>
          <cell r="J434">
            <v>28</v>
          </cell>
          <cell r="K434">
            <v>90</v>
          </cell>
        </row>
        <row r="435">
          <cell r="B435" t="str">
            <v>Brazil - USA (Dallas)</v>
          </cell>
          <cell r="C435" t="str">
            <v>NA</v>
          </cell>
          <cell r="D435">
            <v>1109</v>
          </cell>
          <cell r="E435">
            <v>4410</v>
          </cell>
          <cell r="F435">
            <v>155.03</v>
          </cell>
          <cell r="G435">
            <v>27.56</v>
          </cell>
          <cell r="H435">
            <v>20</v>
          </cell>
          <cell r="I435">
            <v>34</v>
          </cell>
          <cell r="J435">
            <v>28</v>
          </cell>
          <cell r="K435">
            <v>90</v>
          </cell>
        </row>
        <row r="436">
          <cell r="B436" t="str">
            <v>Brazil - USA (Houston)</v>
          </cell>
          <cell r="C436" t="str">
            <v>NA</v>
          </cell>
          <cell r="D436">
            <v>1027</v>
          </cell>
          <cell r="E436">
            <v>4410</v>
          </cell>
          <cell r="F436">
            <v>155.03</v>
          </cell>
          <cell r="G436">
            <v>27.56</v>
          </cell>
          <cell r="H436">
            <v>20</v>
          </cell>
          <cell r="I436">
            <v>34</v>
          </cell>
          <cell r="J436">
            <v>28</v>
          </cell>
          <cell r="K436">
            <v>90</v>
          </cell>
        </row>
        <row r="437">
          <cell r="B437" t="str">
            <v>Brazil - USA (Miami)</v>
          </cell>
          <cell r="C437" t="str">
            <v>NA</v>
          </cell>
          <cell r="D437">
            <v>689</v>
          </cell>
          <cell r="E437">
            <v>2791</v>
          </cell>
          <cell r="F437">
            <v>155.03</v>
          </cell>
          <cell r="G437">
            <v>27.56</v>
          </cell>
          <cell r="H437">
            <v>20</v>
          </cell>
          <cell r="I437">
            <v>34</v>
          </cell>
          <cell r="J437">
            <v>28</v>
          </cell>
          <cell r="K437">
            <v>90</v>
          </cell>
        </row>
        <row r="438">
          <cell r="B438" t="str">
            <v>Brazil - LATAM</v>
          </cell>
          <cell r="C438" t="str">
            <v>LATAM</v>
          </cell>
          <cell r="D438">
            <v>658.55555555555554</v>
          </cell>
          <cell r="E438">
            <v>1800.6666666666667</v>
          </cell>
          <cell r="F438">
            <v>125</v>
          </cell>
          <cell r="G438">
            <v>30</v>
          </cell>
          <cell r="H438">
            <v>20</v>
          </cell>
          <cell r="I438">
            <v>30</v>
          </cell>
          <cell r="J438">
            <v>28</v>
          </cell>
          <cell r="K438">
            <v>15.833333333333334</v>
          </cell>
        </row>
        <row r="439">
          <cell r="B439" t="str">
            <v xml:space="preserve">Brazil - Argentina </v>
          </cell>
          <cell r="C439" t="str">
            <v>LATAM</v>
          </cell>
          <cell r="D439">
            <v>227</v>
          </cell>
          <cell r="E439">
            <v>568</v>
          </cell>
          <cell r="F439">
            <v>125</v>
          </cell>
          <cell r="G439">
            <v>30</v>
          </cell>
          <cell r="H439">
            <v>20</v>
          </cell>
          <cell r="I439">
            <v>30</v>
          </cell>
          <cell r="J439">
            <v>28</v>
          </cell>
          <cell r="K439">
            <v>0</v>
          </cell>
        </row>
        <row r="440">
          <cell r="B440" t="str">
            <v xml:space="preserve">Brazil - Bolivia </v>
          </cell>
          <cell r="C440" t="str">
            <v>LATAM</v>
          </cell>
          <cell r="D440">
            <v>659</v>
          </cell>
          <cell r="E440">
            <v>1801</v>
          </cell>
          <cell r="F440">
            <v>125</v>
          </cell>
          <cell r="G440">
            <v>30</v>
          </cell>
          <cell r="H440">
            <v>20</v>
          </cell>
          <cell r="I440">
            <v>30</v>
          </cell>
          <cell r="J440">
            <v>28</v>
          </cell>
          <cell r="K440">
            <v>82</v>
          </cell>
        </row>
        <row r="441">
          <cell r="B441" t="str">
            <v>Brazil - Chile</v>
          </cell>
          <cell r="C441" t="str">
            <v>LATAM</v>
          </cell>
          <cell r="D441">
            <v>220</v>
          </cell>
          <cell r="E441">
            <v>710</v>
          </cell>
          <cell r="F441">
            <v>125</v>
          </cell>
          <cell r="G441">
            <v>30</v>
          </cell>
          <cell r="H441">
            <v>20</v>
          </cell>
          <cell r="I441">
            <v>30</v>
          </cell>
          <cell r="J441">
            <v>28</v>
          </cell>
          <cell r="K441">
            <v>0</v>
          </cell>
        </row>
        <row r="442">
          <cell r="B442" t="str">
            <v>Brazil - Colombia</v>
          </cell>
          <cell r="C442" t="str">
            <v>LATAM</v>
          </cell>
          <cell r="D442">
            <v>572</v>
          </cell>
          <cell r="E442">
            <v>1826</v>
          </cell>
          <cell r="F442">
            <v>125</v>
          </cell>
          <cell r="G442">
            <v>30</v>
          </cell>
          <cell r="H442">
            <v>20</v>
          </cell>
          <cell r="I442">
            <v>30</v>
          </cell>
          <cell r="J442">
            <v>28</v>
          </cell>
          <cell r="K442">
            <v>0</v>
          </cell>
        </row>
        <row r="443">
          <cell r="B443" t="str">
            <v>Brazil - Costa Rica</v>
          </cell>
          <cell r="C443" t="str">
            <v>LATAM</v>
          </cell>
          <cell r="D443">
            <v>655</v>
          </cell>
          <cell r="E443">
            <v>2239</v>
          </cell>
          <cell r="F443">
            <v>125</v>
          </cell>
          <cell r="G443">
            <v>30</v>
          </cell>
          <cell r="H443">
            <v>20</v>
          </cell>
          <cell r="I443">
            <v>30</v>
          </cell>
          <cell r="J443">
            <v>28</v>
          </cell>
          <cell r="K443">
            <v>0</v>
          </cell>
        </row>
        <row r="444">
          <cell r="B444" t="str">
            <v>Brazil - Dominican Republic</v>
          </cell>
          <cell r="C444" t="str">
            <v>LATAM</v>
          </cell>
          <cell r="D444">
            <v>723</v>
          </cell>
          <cell r="E444">
            <v>2274</v>
          </cell>
          <cell r="F444">
            <v>125</v>
          </cell>
          <cell r="G444">
            <v>30</v>
          </cell>
          <cell r="H444">
            <v>20</v>
          </cell>
          <cell r="I444">
            <v>30</v>
          </cell>
          <cell r="J444">
            <v>28</v>
          </cell>
          <cell r="K444">
            <v>15</v>
          </cell>
        </row>
        <row r="445">
          <cell r="B445" t="str">
            <v>Brazil - Ecuador</v>
          </cell>
          <cell r="C445" t="str">
            <v>LATAM</v>
          </cell>
          <cell r="D445">
            <v>606</v>
          </cell>
          <cell r="E445">
            <v>1792</v>
          </cell>
          <cell r="F445">
            <v>125</v>
          </cell>
          <cell r="G445">
            <v>30</v>
          </cell>
          <cell r="H445">
            <v>20</v>
          </cell>
          <cell r="I445">
            <v>30</v>
          </cell>
          <cell r="J445">
            <v>28</v>
          </cell>
          <cell r="K445">
            <v>0</v>
          </cell>
        </row>
        <row r="446">
          <cell r="B446" t="str">
            <v>Brazil - Guatemala</v>
          </cell>
          <cell r="C446" t="str">
            <v>LATAM</v>
          </cell>
          <cell r="D446">
            <v>827</v>
          </cell>
          <cell r="E446">
            <v>2067</v>
          </cell>
          <cell r="F446">
            <v>125</v>
          </cell>
          <cell r="G446">
            <v>30</v>
          </cell>
          <cell r="H446">
            <v>20</v>
          </cell>
          <cell r="I446">
            <v>30</v>
          </cell>
          <cell r="J446">
            <v>28</v>
          </cell>
          <cell r="K446">
            <v>0</v>
          </cell>
        </row>
        <row r="447">
          <cell r="B447" t="str">
            <v>Brazil - Honduras</v>
          </cell>
          <cell r="C447" t="str">
            <v>LATAM</v>
          </cell>
          <cell r="D447">
            <v>827</v>
          </cell>
          <cell r="E447">
            <v>2343</v>
          </cell>
          <cell r="F447">
            <v>125</v>
          </cell>
          <cell r="G447">
            <v>30</v>
          </cell>
          <cell r="H447">
            <v>20</v>
          </cell>
          <cell r="I447">
            <v>30</v>
          </cell>
          <cell r="J447">
            <v>28</v>
          </cell>
          <cell r="K447">
            <v>0</v>
          </cell>
        </row>
        <row r="448">
          <cell r="B448" t="str">
            <v xml:space="preserve">Brazil - Jamaica </v>
          </cell>
          <cell r="C448" t="str">
            <v>LATAM</v>
          </cell>
          <cell r="D448">
            <v>1516</v>
          </cell>
          <cell r="E448">
            <v>3790</v>
          </cell>
          <cell r="F448">
            <v>125</v>
          </cell>
          <cell r="G448">
            <v>30</v>
          </cell>
          <cell r="H448">
            <v>20</v>
          </cell>
          <cell r="I448">
            <v>30</v>
          </cell>
          <cell r="J448">
            <v>28</v>
          </cell>
          <cell r="K448">
            <v>41</v>
          </cell>
        </row>
        <row r="449">
          <cell r="B449" t="str">
            <v xml:space="preserve">Brazil - Panama </v>
          </cell>
          <cell r="C449" t="str">
            <v>LATAM</v>
          </cell>
          <cell r="D449">
            <v>723</v>
          </cell>
          <cell r="E449">
            <v>2205</v>
          </cell>
          <cell r="F449">
            <v>125</v>
          </cell>
          <cell r="G449">
            <v>30</v>
          </cell>
          <cell r="H449">
            <v>20</v>
          </cell>
          <cell r="I449">
            <v>30</v>
          </cell>
          <cell r="J449">
            <v>28</v>
          </cell>
          <cell r="K449">
            <v>0</v>
          </cell>
        </row>
        <row r="450">
          <cell r="B450" t="str">
            <v>Brazil - Paraguay</v>
          </cell>
          <cell r="C450" t="str">
            <v>LATAM</v>
          </cell>
          <cell r="D450">
            <v>220</v>
          </cell>
          <cell r="E450">
            <v>379</v>
          </cell>
          <cell r="F450">
            <v>125</v>
          </cell>
          <cell r="G450">
            <v>30</v>
          </cell>
          <cell r="H450">
            <v>20</v>
          </cell>
          <cell r="I450">
            <v>30</v>
          </cell>
          <cell r="J450">
            <v>28</v>
          </cell>
          <cell r="K450">
            <v>0</v>
          </cell>
        </row>
        <row r="451">
          <cell r="B451" t="str">
            <v>Brazil - Peru</v>
          </cell>
          <cell r="C451" t="str">
            <v>LATAM</v>
          </cell>
          <cell r="D451">
            <v>496</v>
          </cell>
          <cell r="E451">
            <v>1585</v>
          </cell>
          <cell r="F451">
            <v>125</v>
          </cell>
          <cell r="G451">
            <v>30</v>
          </cell>
          <cell r="H451">
            <v>20</v>
          </cell>
          <cell r="I451">
            <v>30</v>
          </cell>
          <cell r="J451">
            <v>28</v>
          </cell>
          <cell r="K451">
            <v>21</v>
          </cell>
        </row>
        <row r="452">
          <cell r="B452" t="str">
            <v>Brazil - Trinidad</v>
          </cell>
          <cell r="C452" t="str">
            <v>LATAM</v>
          </cell>
          <cell r="D452">
            <v>1137</v>
          </cell>
          <cell r="E452">
            <v>2756</v>
          </cell>
          <cell r="F452">
            <v>125</v>
          </cell>
          <cell r="G452">
            <v>30</v>
          </cell>
          <cell r="H452">
            <v>20</v>
          </cell>
          <cell r="I452">
            <v>30</v>
          </cell>
          <cell r="J452">
            <v>28</v>
          </cell>
          <cell r="K452">
            <v>0</v>
          </cell>
        </row>
        <row r="453">
          <cell r="B453" t="str">
            <v>Brazil - Uruguay</v>
          </cell>
          <cell r="C453" t="str">
            <v>LATAM</v>
          </cell>
          <cell r="D453">
            <v>276</v>
          </cell>
          <cell r="E453">
            <v>634</v>
          </cell>
          <cell r="F453">
            <v>125</v>
          </cell>
          <cell r="G453">
            <v>30</v>
          </cell>
          <cell r="H453">
            <v>20</v>
          </cell>
          <cell r="I453">
            <v>30</v>
          </cell>
          <cell r="J453">
            <v>28</v>
          </cell>
          <cell r="K453">
            <v>0</v>
          </cell>
        </row>
        <row r="454">
          <cell r="B454" t="str">
            <v>Brazil - Venezuela</v>
          </cell>
          <cell r="C454" t="str">
            <v>LATAM</v>
          </cell>
          <cell r="D454">
            <v>620</v>
          </cell>
          <cell r="E454">
            <v>1826</v>
          </cell>
          <cell r="F454">
            <v>125</v>
          </cell>
          <cell r="G454">
            <v>30</v>
          </cell>
          <cell r="H454">
            <v>20</v>
          </cell>
          <cell r="I454">
            <v>30</v>
          </cell>
          <cell r="J454">
            <v>28</v>
          </cell>
          <cell r="K454">
            <v>56</v>
          </cell>
        </row>
        <row r="455">
          <cell r="B455" t="str">
            <v>Brazil - El Salvador</v>
          </cell>
          <cell r="C455" t="str">
            <v>LATAM</v>
          </cell>
          <cell r="D455">
            <v>758</v>
          </cell>
          <cell r="E455">
            <v>2239</v>
          </cell>
          <cell r="F455">
            <v>125</v>
          </cell>
          <cell r="G455">
            <v>30</v>
          </cell>
          <cell r="H455">
            <v>20</v>
          </cell>
          <cell r="I455">
            <v>30</v>
          </cell>
          <cell r="J455">
            <v>28</v>
          </cell>
          <cell r="K455">
            <v>0</v>
          </cell>
        </row>
        <row r="456">
          <cell r="B456" t="str">
            <v>Brazil - Puerto Rico</v>
          </cell>
          <cell r="C456" t="str">
            <v>LATAM</v>
          </cell>
          <cell r="D456">
            <v>792</v>
          </cell>
          <cell r="E456">
            <v>1378</v>
          </cell>
          <cell r="F456">
            <v>125</v>
          </cell>
          <cell r="G456">
            <v>30</v>
          </cell>
          <cell r="H456">
            <v>20</v>
          </cell>
          <cell r="I456">
            <v>30</v>
          </cell>
          <cell r="J456">
            <v>28</v>
          </cell>
          <cell r="K456">
            <v>70</v>
          </cell>
        </row>
        <row r="457">
          <cell r="B457" t="str">
            <v>Chile - Europe</v>
          </cell>
          <cell r="C457" t="str">
            <v>Europe</v>
          </cell>
          <cell r="D457">
            <v>1129.8</v>
          </cell>
          <cell r="E457">
            <v>3403.6</v>
          </cell>
          <cell r="F457">
            <v>150.804</v>
          </cell>
          <cell r="G457">
            <v>31.762</v>
          </cell>
          <cell r="H457">
            <v>20</v>
          </cell>
          <cell r="I457">
            <v>39</v>
          </cell>
          <cell r="J457">
            <v>28</v>
          </cell>
          <cell r="K457">
            <v>0</v>
          </cell>
        </row>
        <row r="458">
          <cell r="B458" t="str">
            <v>Chile - France (Paris &amp; "petite couronne")</v>
          </cell>
          <cell r="C458" t="str">
            <v>Europe</v>
          </cell>
          <cell r="D458">
            <v>1102</v>
          </cell>
          <cell r="E458">
            <v>2687</v>
          </cell>
          <cell r="F458">
            <v>160</v>
          </cell>
          <cell r="G458">
            <v>30</v>
          </cell>
          <cell r="H458">
            <v>20</v>
          </cell>
          <cell r="I458">
            <v>39</v>
          </cell>
          <cell r="J458">
            <v>28</v>
          </cell>
          <cell r="K458">
            <v>0</v>
          </cell>
        </row>
        <row r="459">
          <cell r="B459" t="str">
            <v>Chile - France (Province)</v>
          </cell>
          <cell r="C459" t="str">
            <v>Europe</v>
          </cell>
          <cell r="D459">
            <v>1102</v>
          </cell>
          <cell r="E459">
            <v>2687</v>
          </cell>
          <cell r="F459">
            <v>100</v>
          </cell>
          <cell r="G459">
            <v>25</v>
          </cell>
          <cell r="H459">
            <v>20</v>
          </cell>
          <cell r="I459">
            <v>39</v>
          </cell>
          <cell r="J459">
            <v>28</v>
          </cell>
          <cell r="K459">
            <v>0</v>
          </cell>
        </row>
        <row r="460">
          <cell r="B460" t="str">
            <v>Chile - Poland</v>
          </cell>
          <cell r="C460" t="str">
            <v>Europe</v>
          </cell>
          <cell r="D460">
            <v>1447</v>
          </cell>
          <cell r="E460">
            <v>5168</v>
          </cell>
          <cell r="F460">
            <v>125</v>
          </cell>
          <cell r="G460">
            <v>30</v>
          </cell>
          <cell r="H460">
            <v>20</v>
          </cell>
          <cell r="I460">
            <v>39</v>
          </cell>
          <cell r="J460">
            <v>28</v>
          </cell>
          <cell r="K460">
            <v>0</v>
          </cell>
        </row>
        <row r="461">
          <cell r="B461" t="str">
            <v>Chile - UK (London)</v>
          </cell>
          <cell r="C461" t="str">
            <v>Europe</v>
          </cell>
          <cell r="D461">
            <v>999</v>
          </cell>
          <cell r="E461">
            <v>3238</v>
          </cell>
          <cell r="F461">
            <v>201.28</v>
          </cell>
          <cell r="G461">
            <v>40.26</v>
          </cell>
          <cell r="H461">
            <v>20</v>
          </cell>
          <cell r="I461">
            <v>39</v>
          </cell>
          <cell r="J461">
            <v>28</v>
          </cell>
          <cell r="K461">
            <v>0</v>
          </cell>
        </row>
        <row r="462">
          <cell r="B462" t="str">
            <v>Chile - UK (Others)</v>
          </cell>
          <cell r="C462" t="str">
            <v>Europe</v>
          </cell>
          <cell r="D462">
            <v>999</v>
          </cell>
          <cell r="E462">
            <v>3238</v>
          </cell>
          <cell r="F462">
            <v>167.74</v>
          </cell>
          <cell r="G462">
            <v>33.549999999999997</v>
          </cell>
          <cell r="H462">
            <v>20</v>
          </cell>
          <cell r="I462">
            <v>39</v>
          </cell>
          <cell r="J462">
            <v>28</v>
          </cell>
          <cell r="K462">
            <v>0</v>
          </cell>
        </row>
        <row r="463">
          <cell r="B463" t="str">
            <v>Chile - APAC</v>
          </cell>
          <cell r="C463" t="str">
            <v>APAC</v>
          </cell>
          <cell r="D463">
            <v>1804.5</v>
          </cell>
          <cell r="E463">
            <v>5620.375</v>
          </cell>
          <cell r="F463">
            <v>124.88374999999999</v>
          </cell>
          <cell r="G463">
            <v>30.887500000000003</v>
          </cell>
          <cell r="H463">
            <v>20</v>
          </cell>
          <cell r="I463">
            <v>33</v>
          </cell>
          <cell r="J463">
            <v>28</v>
          </cell>
          <cell r="K463">
            <v>67.125</v>
          </cell>
        </row>
        <row r="464">
          <cell r="B464" t="str">
            <v>Chile - Australia</v>
          </cell>
          <cell r="C464" t="str">
            <v>APAC</v>
          </cell>
          <cell r="D464">
            <v>1998</v>
          </cell>
          <cell r="E464">
            <v>5620</v>
          </cell>
          <cell r="F464">
            <v>123.27</v>
          </cell>
          <cell r="G464">
            <v>30.82</v>
          </cell>
          <cell r="H464">
            <v>20</v>
          </cell>
          <cell r="I464">
            <v>33</v>
          </cell>
          <cell r="J464">
            <v>28</v>
          </cell>
          <cell r="K464">
            <v>47</v>
          </cell>
        </row>
        <row r="465">
          <cell r="B465" t="str">
            <v>Chile - China (Guangzhou)</v>
          </cell>
          <cell r="C465" t="str">
            <v>APAC</v>
          </cell>
          <cell r="D465">
            <v>1654</v>
          </cell>
          <cell r="E465">
            <v>6615</v>
          </cell>
          <cell r="F465">
            <v>119.86</v>
          </cell>
          <cell r="G465">
            <v>14.38</v>
          </cell>
          <cell r="H465">
            <v>20</v>
          </cell>
          <cell r="I465">
            <v>33</v>
          </cell>
          <cell r="J465">
            <v>28</v>
          </cell>
          <cell r="K465">
            <v>70</v>
          </cell>
        </row>
        <row r="466">
          <cell r="B466" t="str">
            <v>Chile - China (Hong Kong)</v>
          </cell>
          <cell r="C466" t="str">
            <v>APAC</v>
          </cell>
          <cell r="D466">
            <v>1654</v>
          </cell>
          <cell r="E466">
            <v>4134</v>
          </cell>
          <cell r="F466">
            <v>141.32</v>
          </cell>
          <cell r="G466">
            <v>17.670000000000002</v>
          </cell>
          <cell r="H466">
            <v>20</v>
          </cell>
          <cell r="I466">
            <v>33</v>
          </cell>
          <cell r="J466">
            <v>28</v>
          </cell>
          <cell r="K466">
            <v>70</v>
          </cell>
        </row>
        <row r="467">
          <cell r="B467" t="str">
            <v>Chile - Taiwan</v>
          </cell>
          <cell r="C467" t="str">
            <v>APAC</v>
          </cell>
          <cell r="D467">
            <v>1964</v>
          </cell>
          <cell r="E467">
            <v>3996</v>
          </cell>
          <cell r="F467">
            <v>92.58</v>
          </cell>
          <cell r="G467">
            <v>10.23</v>
          </cell>
          <cell r="H467">
            <v>20</v>
          </cell>
          <cell r="I467">
            <v>33</v>
          </cell>
          <cell r="J467">
            <v>28</v>
          </cell>
          <cell r="K467">
            <v>70</v>
          </cell>
        </row>
        <row r="468">
          <cell r="B468" t="str">
            <v>Chile - India (Kolkata)</v>
          </cell>
          <cell r="C468" t="str">
            <v>APAC</v>
          </cell>
          <cell r="D468">
            <v>1654</v>
          </cell>
          <cell r="E468">
            <v>5512</v>
          </cell>
          <cell r="F468">
            <v>130.51</v>
          </cell>
          <cell r="G468">
            <v>43.5</v>
          </cell>
          <cell r="H468">
            <v>20</v>
          </cell>
          <cell r="I468">
            <v>33</v>
          </cell>
          <cell r="J468">
            <v>28</v>
          </cell>
          <cell r="K468">
            <v>70</v>
          </cell>
        </row>
        <row r="469">
          <cell r="B469" t="str">
            <v>Chile - India (Bangalore)</v>
          </cell>
          <cell r="C469" t="str">
            <v>APAC</v>
          </cell>
          <cell r="D469">
            <v>1860</v>
          </cell>
          <cell r="E469">
            <v>6201</v>
          </cell>
          <cell r="F469">
            <v>130.51</v>
          </cell>
          <cell r="G469">
            <v>43.5</v>
          </cell>
          <cell r="H469">
            <v>20</v>
          </cell>
          <cell r="I469">
            <v>33</v>
          </cell>
          <cell r="J469">
            <v>28</v>
          </cell>
          <cell r="K469">
            <v>70</v>
          </cell>
        </row>
        <row r="470">
          <cell r="B470" t="str">
            <v>Chile - India (Chennai)</v>
          </cell>
          <cell r="C470" t="str">
            <v>APAC</v>
          </cell>
          <cell r="D470">
            <v>1998</v>
          </cell>
          <cell r="E470">
            <v>6684</v>
          </cell>
          <cell r="F470">
            <v>130.51</v>
          </cell>
          <cell r="G470">
            <v>43.5</v>
          </cell>
          <cell r="H470">
            <v>20</v>
          </cell>
          <cell r="I470">
            <v>33</v>
          </cell>
          <cell r="J470">
            <v>28</v>
          </cell>
          <cell r="K470">
            <v>70</v>
          </cell>
        </row>
        <row r="471">
          <cell r="B471" t="str">
            <v>Chile - India (Mumbai)</v>
          </cell>
          <cell r="C471" t="str">
            <v>APAC</v>
          </cell>
          <cell r="D471">
            <v>1654</v>
          </cell>
          <cell r="E471">
            <v>6201</v>
          </cell>
          <cell r="F471">
            <v>130.51</v>
          </cell>
          <cell r="G471">
            <v>43.5</v>
          </cell>
          <cell r="H471">
            <v>20</v>
          </cell>
          <cell r="I471">
            <v>33</v>
          </cell>
          <cell r="J471">
            <v>28</v>
          </cell>
          <cell r="K471">
            <v>70</v>
          </cell>
        </row>
        <row r="472">
          <cell r="B472" t="str">
            <v>Chile - NA</v>
          </cell>
          <cell r="C472" t="str">
            <v>NA</v>
          </cell>
          <cell r="D472">
            <v>889.22222222222217</v>
          </cell>
          <cell r="E472">
            <v>2668.2222222222222</v>
          </cell>
          <cell r="F472">
            <v>170.99555555555554</v>
          </cell>
          <cell r="G472">
            <v>29.11888888888889</v>
          </cell>
          <cell r="H472">
            <v>20</v>
          </cell>
          <cell r="I472">
            <v>33.555555555555557</v>
          </cell>
          <cell r="J472">
            <v>28</v>
          </cell>
          <cell r="K472">
            <v>81.444444444444443</v>
          </cell>
        </row>
        <row r="473">
          <cell r="B473" t="str">
            <v>Chile - Canada</v>
          </cell>
          <cell r="C473" t="str">
            <v>NA</v>
          </cell>
          <cell r="D473">
            <v>1102</v>
          </cell>
          <cell r="E473">
            <v>3170</v>
          </cell>
          <cell r="F473">
            <v>158.62</v>
          </cell>
          <cell r="G473">
            <v>30.82</v>
          </cell>
          <cell r="H473">
            <v>20</v>
          </cell>
          <cell r="I473">
            <v>34</v>
          </cell>
          <cell r="J473">
            <v>28</v>
          </cell>
          <cell r="K473">
            <v>85</v>
          </cell>
        </row>
        <row r="474">
          <cell r="B474" t="str">
            <v>Chile - Mexico</v>
          </cell>
          <cell r="C474" t="str">
            <v>NA</v>
          </cell>
          <cell r="D474">
            <v>827</v>
          </cell>
          <cell r="E474">
            <v>1792</v>
          </cell>
          <cell r="F474">
            <v>125</v>
          </cell>
          <cell r="G474">
            <v>30</v>
          </cell>
          <cell r="H474">
            <v>20</v>
          </cell>
          <cell r="I474">
            <v>30</v>
          </cell>
          <cell r="J474">
            <v>28</v>
          </cell>
          <cell r="K474">
            <v>18</v>
          </cell>
        </row>
        <row r="475">
          <cell r="B475" t="str">
            <v>Chile - USA (Chicago)</v>
          </cell>
          <cell r="C475" t="str">
            <v>NA</v>
          </cell>
          <cell r="D475">
            <v>965</v>
          </cell>
          <cell r="E475">
            <v>3307</v>
          </cell>
          <cell r="F475">
            <v>196.38</v>
          </cell>
          <cell r="G475">
            <v>27.56</v>
          </cell>
          <cell r="H475">
            <v>20</v>
          </cell>
          <cell r="I475">
            <v>34</v>
          </cell>
          <cell r="J475">
            <v>28</v>
          </cell>
          <cell r="K475">
            <v>90</v>
          </cell>
        </row>
        <row r="476">
          <cell r="B476" t="str">
            <v>Chile - USA (LA)</v>
          </cell>
          <cell r="C476" t="str">
            <v>NA</v>
          </cell>
          <cell r="D476">
            <v>689</v>
          </cell>
          <cell r="E476">
            <v>2205</v>
          </cell>
          <cell r="F476">
            <v>177</v>
          </cell>
          <cell r="G476">
            <v>29</v>
          </cell>
          <cell r="H476">
            <v>20</v>
          </cell>
          <cell r="I476">
            <v>34</v>
          </cell>
          <cell r="J476">
            <v>28</v>
          </cell>
          <cell r="K476">
            <v>90</v>
          </cell>
        </row>
        <row r="477">
          <cell r="B477" t="str">
            <v>Chile - USA (NY)</v>
          </cell>
          <cell r="C477" t="str">
            <v>NA</v>
          </cell>
          <cell r="D477">
            <v>861</v>
          </cell>
          <cell r="E477">
            <v>2274</v>
          </cell>
          <cell r="F477">
            <v>220.49</v>
          </cell>
          <cell r="G477">
            <v>34.450000000000003</v>
          </cell>
          <cell r="H477">
            <v>20</v>
          </cell>
          <cell r="I477">
            <v>34</v>
          </cell>
          <cell r="J477">
            <v>28</v>
          </cell>
          <cell r="K477">
            <v>90</v>
          </cell>
        </row>
        <row r="478">
          <cell r="B478" t="str">
            <v>Chile - USA (San Francisco)</v>
          </cell>
          <cell r="C478" t="str">
            <v>NA</v>
          </cell>
          <cell r="D478">
            <v>827</v>
          </cell>
          <cell r="E478">
            <v>3859</v>
          </cell>
          <cell r="F478">
            <v>196.38</v>
          </cell>
          <cell r="G478">
            <v>27.56</v>
          </cell>
          <cell r="H478">
            <v>20</v>
          </cell>
          <cell r="I478">
            <v>34</v>
          </cell>
          <cell r="J478">
            <v>28</v>
          </cell>
          <cell r="K478">
            <v>90</v>
          </cell>
        </row>
        <row r="479">
          <cell r="B479" t="str">
            <v>Chile - USA (Dallas)</v>
          </cell>
          <cell r="C479" t="str">
            <v>NA</v>
          </cell>
          <cell r="D479">
            <v>1044</v>
          </cell>
          <cell r="E479">
            <v>1929</v>
          </cell>
          <cell r="F479">
            <v>155.03</v>
          </cell>
          <cell r="G479">
            <v>27.56</v>
          </cell>
          <cell r="H479">
            <v>20</v>
          </cell>
          <cell r="I479">
            <v>34</v>
          </cell>
          <cell r="J479">
            <v>28</v>
          </cell>
          <cell r="K479">
            <v>90</v>
          </cell>
        </row>
        <row r="480">
          <cell r="B480" t="str">
            <v>Chile - USA (Houston)</v>
          </cell>
          <cell r="C480" t="str">
            <v>NA</v>
          </cell>
          <cell r="D480">
            <v>896</v>
          </cell>
          <cell r="E480">
            <v>3101</v>
          </cell>
          <cell r="F480">
            <v>155.03</v>
          </cell>
          <cell r="G480">
            <v>27.56</v>
          </cell>
          <cell r="H480">
            <v>20</v>
          </cell>
          <cell r="I480">
            <v>34</v>
          </cell>
          <cell r="J480">
            <v>28</v>
          </cell>
          <cell r="K480">
            <v>90</v>
          </cell>
        </row>
        <row r="481">
          <cell r="B481" t="str">
            <v>Chile - USA (Miami)</v>
          </cell>
          <cell r="C481" t="str">
            <v>NA</v>
          </cell>
          <cell r="D481">
            <v>792</v>
          </cell>
          <cell r="E481">
            <v>2377</v>
          </cell>
          <cell r="F481">
            <v>155.03</v>
          </cell>
          <cell r="G481">
            <v>27.56</v>
          </cell>
          <cell r="H481">
            <v>20</v>
          </cell>
          <cell r="I481">
            <v>34</v>
          </cell>
          <cell r="J481">
            <v>28</v>
          </cell>
          <cell r="K481">
            <v>90</v>
          </cell>
        </row>
        <row r="482">
          <cell r="B482" t="str">
            <v>Chile - LATAM</v>
          </cell>
          <cell r="C482" t="str">
            <v>LATAM</v>
          </cell>
          <cell r="D482">
            <v>621.52631578947364</v>
          </cell>
          <cell r="E482">
            <v>1498.1578947368421</v>
          </cell>
          <cell r="F482">
            <v>125</v>
          </cell>
          <cell r="G482">
            <v>30</v>
          </cell>
          <cell r="H482">
            <v>20</v>
          </cell>
          <cell r="I482">
            <v>30</v>
          </cell>
          <cell r="J482">
            <v>28</v>
          </cell>
          <cell r="K482">
            <v>13.947368421052632</v>
          </cell>
        </row>
        <row r="483">
          <cell r="B483" t="str">
            <v xml:space="preserve">Chile - Argentina </v>
          </cell>
          <cell r="C483" t="str">
            <v>LATAM</v>
          </cell>
          <cell r="D483">
            <v>148</v>
          </cell>
          <cell r="E483">
            <v>944</v>
          </cell>
          <cell r="F483">
            <v>125</v>
          </cell>
          <cell r="G483">
            <v>30</v>
          </cell>
          <cell r="H483">
            <v>20</v>
          </cell>
          <cell r="I483">
            <v>30</v>
          </cell>
          <cell r="J483">
            <v>28</v>
          </cell>
          <cell r="K483">
            <v>0</v>
          </cell>
        </row>
        <row r="484">
          <cell r="B484" t="str">
            <v xml:space="preserve">Chile - Bolivia </v>
          </cell>
          <cell r="C484" t="str">
            <v>LATAM</v>
          </cell>
          <cell r="D484">
            <v>622</v>
          </cell>
          <cell r="E484">
            <v>1498</v>
          </cell>
          <cell r="F484">
            <v>125</v>
          </cell>
          <cell r="G484">
            <v>30</v>
          </cell>
          <cell r="H484">
            <v>20</v>
          </cell>
          <cell r="I484">
            <v>30</v>
          </cell>
          <cell r="J484">
            <v>28</v>
          </cell>
          <cell r="K484">
            <v>82</v>
          </cell>
        </row>
        <row r="485">
          <cell r="B485" t="str">
            <v>Chile - Brazil (Brasilia)</v>
          </cell>
          <cell r="C485" t="str">
            <v>LATAM</v>
          </cell>
          <cell r="D485">
            <v>551</v>
          </cell>
          <cell r="E485">
            <v>1498</v>
          </cell>
          <cell r="F485">
            <v>125</v>
          </cell>
          <cell r="G485">
            <v>30</v>
          </cell>
          <cell r="H485">
            <v>20</v>
          </cell>
          <cell r="I485">
            <v>30</v>
          </cell>
          <cell r="J485">
            <v>28</v>
          </cell>
          <cell r="K485">
            <v>0</v>
          </cell>
        </row>
        <row r="486">
          <cell r="B486" t="str">
            <v>Chile - Brazil (Sao Paulo)</v>
          </cell>
          <cell r="C486" t="str">
            <v>LATAM</v>
          </cell>
          <cell r="D486">
            <v>220</v>
          </cell>
          <cell r="E486">
            <v>710</v>
          </cell>
          <cell r="F486">
            <v>125</v>
          </cell>
          <cell r="G486">
            <v>30</v>
          </cell>
          <cell r="H486">
            <v>20</v>
          </cell>
          <cell r="I486">
            <v>30</v>
          </cell>
          <cell r="J486">
            <v>28</v>
          </cell>
          <cell r="K486">
            <v>0</v>
          </cell>
        </row>
        <row r="487">
          <cell r="B487" t="str">
            <v>Chile - Colombia</v>
          </cell>
          <cell r="C487" t="str">
            <v>LATAM</v>
          </cell>
          <cell r="D487">
            <v>541</v>
          </cell>
          <cell r="E487">
            <v>1058</v>
          </cell>
          <cell r="F487">
            <v>125</v>
          </cell>
          <cell r="G487">
            <v>30</v>
          </cell>
          <cell r="H487">
            <v>20</v>
          </cell>
          <cell r="I487">
            <v>30</v>
          </cell>
          <cell r="J487">
            <v>28</v>
          </cell>
          <cell r="K487">
            <v>0</v>
          </cell>
        </row>
        <row r="488">
          <cell r="B488" t="str">
            <v>Chile - Costa Rica</v>
          </cell>
          <cell r="C488" t="str">
            <v>LATAM</v>
          </cell>
          <cell r="D488">
            <v>655</v>
          </cell>
          <cell r="E488">
            <v>1309</v>
          </cell>
          <cell r="F488">
            <v>125</v>
          </cell>
          <cell r="G488">
            <v>30</v>
          </cell>
          <cell r="H488">
            <v>20</v>
          </cell>
          <cell r="I488">
            <v>30</v>
          </cell>
          <cell r="J488">
            <v>28</v>
          </cell>
          <cell r="K488">
            <v>15</v>
          </cell>
        </row>
        <row r="489">
          <cell r="B489" t="str">
            <v>Chile - Dominican Republic</v>
          </cell>
          <cell r="C489" t="str">
            <v>LATAM</v>
          </cell>
          <cell r="D489">
            <v>606</v>
          </cell>
          <cell r="E489">
            <v>1378</v>
          </cell>
          <cell r="F489">
            <v>125</v>
          </cell>
          <cell r="G489">
            <v>30</v>
          </cell>
          <cell r="H489">
            <v>20</v>
          </cell>
          <cell r="I489">
            <v>30</v>
          </cell>
          <cell r="J489">
            <v>28</v>
          </cell>
          <cell r="K489">
            <v>0</v>
          </cell>
        </row>
        <row r="490">
          <cell r="B490" t="str">
            <v>Chile - Ecuador</v>
          </cell>
          <cell r="C490" t="str">
            <v>LATAM</v>
          </cell>
          <cell r="D490">
            <v>510</v>
          </cell>
          <cell r="E490">
            <v>965</v>
          </cell>
          <cell r="F490">
            <v>125</v>
          </cell>
          <cell r="G490">
            <v>30</v>
          </cell>
          <cell r="H490">
            <v>20</v>
          </cell>
          <cell r="I490">
            <v>30</v>
          </cell>
          <cell r="J490">
            <v>28</v>
          </cell>
          <cell r="K490">
            <v>0</v>
          </cell>
        </row>
        <row r="491">
          <cell r="B491" t="str">
            <v>Chile - Guatemala</v>
          </cell>
          <cell r="C491" t="str">
            <v>LATAM</v>
          </cell>
          <cell r="D491">
            <v>965</v>
          </cell>
          <cell r="E491">
            <v>1792</v>
          </cell>
          <cell r="F491">
            <v>125</v>
          </cell>
          <cell r="G491">
            <v>30</v>
          </cell>
          <cell r="H491">
            <v>20</v>
          </cell>
          <cell r="I491">
            <v>30</v>
          </cell>
          <cell r="J491">
            <v>28</v>
          </cell>
          <cell r="K491">
            <v>0</v>
          </cell>
        </row>
        <row r="492">
          <cell r="B492" t="str">
            <v>Chile - Honduras</v>
          </cell>
          <cell r="C492" t="str">
            <v>LATAM</v>
          </cell>
          <cell r="D492">
            <v>827</v>
          </cell>
          <cell r="E492">
            <v>1413</v>
          </cell>
          <cell r="F492">
            <v>125</v>
          </cell>
          <cell r="G492">
            <v>30</v>
          </cell>
          <cell r="H492">
            <v>20</v>
          </cell>
          <cell r="I492">
            <v>30</v>
          </cell>
          <cell r="J492">
            <v>28</v>
          </cell>
          <cell r="K492">
            <v>0</v>
          </cell>
        </row>
        <row r="493">
          <cell r="B493" t="str">
            <v xml:space="preserve">Chile - Jamaica </v>
          </cell>
          <cell r="C493" t="str">
            <v>LATAM</v>
          </cell>
          <cell r="D493">
            <v>1034</v>
          </cell>
          <cell r="E493">
            <v>2791</v>
          </cell>
          <cell r="F493">
            <v>125</v>
          </cell>
          <cell r="G493">
            <v>30</v>
          </cell>
          <cell r="H493">
            <v>20</v>
          </cell>
          <cell r="I493">
            <v>30</v>
          </cell>
          <cell r="J493">
            <v>28</v>
          </cell>
          <cell r="K493">
            <v>0</v>
          </cell>
        </row>
        <row r="494">
          <cell r="B494" t="str">
            <v xml:space="preserve">Chile - Panama </v>
          </cell>
          <cell r="C494" t="str">
            <v>LATAM</v>
          </cell>
          <cell r="D494">
            <v>706</v>
          </cell>
          <cell r="E494">
            <v>1895</v>
          </cell>
          <cell r="F494">
            <v>125</v>
          </cell>
          <cell r="G494">
            <v>30</v>
          </cell>
          <cell r="H494">
            <v>20</v>
          </cell>
          <cell r="I494">
            <v>30</v>
          </cell>
          <cell r="J494">
            <v>28</v>
          </cell>
          <cell r="K494">
            <v>0</v>
          </cell>
        </row>
        <row r="495">
          <cell r="B495" t="str">
            <v>Chile - Paraguay</v>
          </cell>
          <cell r="C495" t="str">
            <v>LATAM</v>
          </cell>
          <cell r="D495">
            <v>441</v>
          </cell>
          <cell r="E495">
            <v>1102</v>
          </cell>
          <cell r="F495">
            <v>125</v>
          </cell>
          <cell r="G495">
            <v>30</v>
          </cell>
          <cell r="H495">
            <v>20</v>
          </cell>
          <cell r="I495">
            <v>30</v>
          </cell>
          <cell r="J495">
            <v>28</v>
          </cell>
          <cell r="K495">
            <v>0</v>
          </cell>
        </row>
        <row r="496">
          <cell r="B496" t="str">
            <v>Chile - Peru</v>
          </cell>
          <cell r="C496" t="str">
            <v>LATAM</v>
          </cell>
          <cell r="D496">
            <v>269</v>
          </cell>
          <cell r="E496">
            <v>999</v>
          </cell>
          <cell r="F496">
            <v>125</v>
          </cell>
          <cell r="G496">
            <v>30</v>
          </cell>
          <cell r="H496">
            <v>20</v>
          </cell>
          <cell r="I496">
            <v>30</v>
          </cell>
          <cell r="J496">
            <v>28</v>
          </cell>
          <cell r="K496">
            <v>21</v>
          </cell>
        </row>
        <row r="497">
          <cell r="B497" t="str">
            <v>Chile - Trinidad</v>
          </cell>
          <cell r="C497" t="str">
            <v>LATAM</v>
          </cell>
          <cell r="D497">
            <v>1034</v>
          </cell>
          <cell r="E497">
            <v>2756</v>
          </cell>
          <cell r="F497">
            <v>125</v>
          </cell>
          <cell r="G497">
            <v>30</v>
          </cell>
          <cell r="H497">
            <v>20</v>
          </cell>
          <cell r="I497">
            <v>30</v>
          </cell>
          <cell r="J497">
            <v>28</v>
          </cell>
          <cell r="K497">
            <v>21</v>
          </cell>
        </row>
        <row r="498">
          <cell r="B498" t="str">
            <v>Chile - Uruguay</v>
          </cell>
          <cell r="C498" t="str">
            <v>LATAM</v>
          </cell>
          <cell r="D498">
            <v>310</v>
          </cell>
          <cell r="E498">
            <v>465</v>
          </cell>
          <cell r="F498">
            <v>125</v>
          </cell>
          <cell r="G498">
            <v>30</v>
          </cell>
          <cell r="H498">
            <v>20</v>
          </cell>
          <cell r="I498">
            <v>30</v>
          </cell>
          <cell r="J498">
            <v>28</v>
          </cell>
          <cell r="K498">
            <v>0</v>
          </cell>
        </row>
        <row r="499">
          <cell r="B499" t="str">
            <v>Chile - Venezuela</v>
          </cell>
          <cell r="C499" t="str">
            <v>LATAM</v>
          </cell>
          <cell r="D499">
            <v>682</v>
          </cell>
          <cell r="E499">
            <v>1413</v>
          </cell>
          <cell r="F499">
            <v>125</v>
          </cell>
          <cell r="G499">
            <v>30</v>
          </cell>
          <cell r="H499">
            <v>20</v>
          </cell>
          <cell r="I499">
            <v>30</v>
          </cell>
          <cell r="J499">
            <v>28</v>
          </cell>
          <cell r="K499">
            <v>56</v>
          </cell>
        </row>
        <row r="500">
          <cell r="B500" t="str">
            <v>Chile - El Salvador</v>
          </cell>
          <cell r="C500" t="str">
            <v>LATAM</v>
          </cell>
          <cell r="D500">
            <v>723</v>
          </cell>
          <cell r="E500">
            <v>1378</v>
          </cell>
          <cell r="F500">
            <v>125</v>
          </cell>
          <cell r="G500">
            <v>30</v>
          </cell>
          <cell r="H500">
            <v>20</v>
          </cell>
          <cell r="I500">
            <v>30</v>
          </cell>
          <cell r="J500">
            <v>28</v>
          </cell>
          <cell r="K500">
            <v>0</v>
          </cell>
        </row>
        <row r="501">
          <cell r="B501" t="str">
            <v>Chile - Puerto Rico</v>
          </cell>
          <cell r="C501" t="str">
            <v>LATAM</v>
          </cell>
          <cell r="D501">
            <v>965</v>
          </cell>
          <cell r="E501">
            <v>3101</v>
          </cell>
          <cell r="F501">
            <v>125</v>
          </cell>
          <cell r="G501">
            <v>30</v>
          </cell>
          <cell r="H501">
            <v>20</v>
          </cell>
          <cell r="I501">
            <v>30</v>
          </cell>
          <cell r="J501">
            <v>28</v>
          </cell>
          <cell r="K501">
            <v>70</v>
          </cell>
        </row>
        <row r="502">
          <cell r="B502" t="str">
            <v>Guatemala - Europe</v>
          </cell>
          <cell r="C502" t="str">
            <v>Europe</v>
          </cell>
          <cell r="D502">
            <v>1074.8</v>
          </cell>
          <cell r="E502">
            <v>3307.2</v>
          </cell>
          <cell r="F502">
            <v>150.804</v>
          </cell>
          <cell r="G502">
            <v>31.762</v>
          </cell>
          <cell r="H502">
            <v>20</v>
          </cell>
          <cell r="I502">
            <v>39</v>
          </cell>
          <cell r="J502">
            <v>28</v>
          </cell>
          <cell r="K502">
            <v>0</v>
          </cell>
        </row>
        <row r="503">
          <cell r="B503" t="str">
            <v>Guatemala - France (Paris &amp; "petite couronne")</v>
          </cell>
          <cell r="C503" t="str">
            <v>Europe</v>
          </cell>
          <cell r="D503">
            <v>1102</v>
          </cell>
          <cell r="E503">
            <v>3652</v>
          </cell>
          <cell r="F503">
            <v>160</v>
          </cell>
          <cell r="G503">
            <v>30</v>
          </cell>
          <cell r="H503">
            <v>20</v>
          </cell>
          <cell r="I503">
            <v>39</v>
          </cell>
          <cell r="J503">
            <v>28</v>
          </cell>
          <cell r="K503">
            <v>0</v>
          </cell>
        </row>
        <row r="504">
          <cell r="B504" t="str">
            <v>Guatemala - France (Province)</v>
          </cell>
          <cell r="C504" t="str">
            <v>Europe</v>
          </cell>
          <cell r="D504">
            <v>1102</v>
          </cell>
          <cell r="E504">
            <v>3652</v>
          </cell>
          <cell r="F504">
            <v>100</v>
          </cell>
          <cell r="G504">
            <v>25</v>
          </cell>
          <cell r="H504">
            <v>20</v>
          </cell>
          <cell r="I504">
            <v>39</v>
          </cell>
          <cell r="J504">
            <v>28</v>
          </cell>
          <cell r="K504">
            <v>0</v>
          </cell>
        </row>
        <row r="505">
          <cell r="B505" t="str">
            <v>Guatemala - Poland</v>
          </cell>
          <cell r="C505" t="str">
            <v>Europe</v>
          </cell>
          <cell r="D505">
            <v>1240</v>
          </cell>
          <cell r="E505">
            <v>4134</v>
          </cell>
          <cell r="F505">
            <v>125</v>
          </cell>
          <cell r="G505">
            <v>30</v>
          </cell>
          <cell r="H505">
            <v>20</v>
          </cell>
          <cell r="I505">
            <v>39</v>
          </cell>
          <cell r="J505">
            <v>28</v>
          </cell>
          <cell r="K505">
            <v>0</v>
          </cell>
        </row>
        <row r="506">
          <cell r="B506" t="str">
            <v>Guatemala - UK (London)</v>
          </cell>
          <cell r="C506" t="str">
            <v>Europe</v>
          </cell>
          <cell r="D506">
            <v>965</v>
          </cell>
          <cell r="E506">
            <v>2549</v>
          </cell>
          <cell r="F506">
            <v>201.28</v>
          </cell>
          <cell r="G506">
            <v>40.26</v>
          </cell>
          <cell r="H506">
            <v>20</v>
          </cell>
          <cell r="I506">
            <v>39</v>
          </cell>
          <cell r="J506">
            <v>28</v>
          </cell>
          <cell r="K506">
            <v>0</v>
          </cell>
        </row>
        <row r="507">
          <cell r="B507" t="str">
            <v>Guatemala - UK (Others)</v>
          </cell>
          <cell r="C507" t="str">
            <v>Europe</v>
          </cell>
          <cell r="D507">
            <v>965</v>
          </cell>
          <cell r="E507">
            <v>2549</v>
          </cell>
          <cell r="F507">
            <v>167.74</v>
          </cell>
          <cell r="G507">
            <v>33.549999999999997</v>
          </cell>
          <cell r="H507">
            <v>20</v>
          </cell>
          <cell r="I507">
            <v>39</v>
          </cell>
          <cell r="J507">
            <v>28</v>
          </cell>
          <cell r="K507">
            <v>0</v>
          </cell>
        </row>
        <row r="508">
          <cell r="B508" t="str">
            <v>Guatemala - APAC</v>
          </cell>
          <cell r="C508" t="str">
            <v>APAC</v>
          </cell>
          <cell r="D508">
            <v>1830.75</v>
          </cell>
          <cell r="E508">
            <v>5947.125</v>
          </cell>
          <cell r="F508">
            <v>124.88374999999999</v>
          </cell>
          <cell r="G508">
            <v>30.887500000000003</v>
          </cell>
          <cell r="H508">
            <v>20</v>
          </cell>
          <cell r="I508">
            <v>33</v>
          </cell>
          <cell r="J508">
            <v>28</v>
          </cell>
          <cell r="K508">
            <v>67.125</v>
          </cell>
        </row>
        <row r="509">
          <cell r="B509" t="str">
            <v>Guatemala - Australia</v>
          </cell>
          <cell r="C509" t="str">
            <v>APAC</v>
          </cell>
          <cell r="D509">
            <v>1860</v>
          </cell>
          <cell r="E509">
            <v>9026</v>
          </cell>
          <cell r="F509">
            <v>123.27</v>
          </cell>
          <cell r="G509">
            <v>30.82</v>
          </cell>
          <cell r="H509">
            <v>20</v>
          </cell>
          <cell r="I509">
            <v>33</v>
          </cell>
          <cell r="J509">
            <v>28</v>
          </cell>
          <cell r="K509">
            <v>47</v>
          </cell>
        </row>
        <row r="510">
          <cell r="B510" t="str">
            <v>Guatemala - China (Guangzhou)</v>
          </cell>
          <cell r="C510" t="str">
            <v>APAC</v>
          </cell>
          <cell r="D510">
            <v>2481</v>
          </cell>
          <cell r="E510">
            <v>5340</v>
          </cell>
          <cell r="F510">
            <v>119.86</v>
          </cell>
          <cell r="G510">
            <v>14.38</v>
          </cell>
          <cell r="H510">
            <v>20</v>
          </cell>
          <cell r="I510">
            <v>33</v>
          </cell>
          <cell r="J510">
            <v>28</v>
          </cell>
          <cell r="K510">
            <v>70</v>
          </cell>
        </row>
        <row r="511">
          <cell r="B511" t="str">
            <v>Guatemala - China (Hong Kong)</v>
          </cell>
          <cell r="C511" t="str">
            <v>APAC</v>
          </cell>
          <cell r="D511">
            <v>1447</v>
          </cell>
          <cell r="E511">
            <v>5512</v>
          </cell>
          <cell r="F511">
            <v>141.32</v>
          </cell>
          <cell r="G511">
            <v>17.670000000000002</v>
          </cell>
          <cell r="H511">
            <v>20</v>
          </cell>
          <cell r="I511">
            <v>33</v>
          </cell>
          <cell r="J511">
            <v>28</v>
          </cell>
          <cell r="K511">
            <v>70</v>
          </cell>
        </row>
        <row r="512">
          <cell r="B512" t="str">
            <v>Guatemala - Taiwan</v>
          </cell>
          <cell r="C512" t="str">
            <v>APAC</v>
          </cell>
          <cell r="D512">
            <v>1516</v>
          </cell>
          <cell r="E512">
            <v>3445</v>
          </cell>
          <cell r="F512">
            <v>92.58</v>
          </cell>
          <cell r="G512">
            <v>10.23</v>
          </cell>
          <cell r="H512">
            <v>20</v>
          </cell>
          <cell r="I512">
            <v>33</v>
          </cell>
          <cell r="J512">
            <v>28</v>
          </cell>
          <cell r="K512">
            <v>70</v>
          </cell>
        </row>
        <row r="513">
          <cell r="B513" t="str">
            <v>Guatemala - India (Kolkata)</v>
          </cell>
          <cell r="C513" t="str">
            <v>APAC</v>
          </cell>
          <cell r="D513">
            <v>2001</v>
          </cell>
          <cell r="E513">
            <v>6546</v>
          </cell>
          <cell r="F513">
            <v>130.51</v>
          </cell>
          <cell r="G513">
            <v>43.5</v>
          </cell>
          <cell r="H513">
            <v>20</v>
          </cell>
          <cell r="I513">
            <v>33</v>
          </cell>
          <cell r="J513">
            <v>28</v>
          </cell>
          <cell r="K513">
            <v>70</v>
          </cell>
        </row>
        <row r="514">
          <cell r="B514" t="str">
            <v>Guatemala - India (Bangalore)</v>
          </cell>
          <cell r="C514" t="str">
            <v>APAC</v>
          </cell>
          <cell r="D514">
            <v>1964</v>
          </cell>
          <cell r="E514">
            <v>6890</v>
          </cell>
          <cell r="F514">
            <v>130.51</v>
          </cell>
          <cell r="G514">
            <v>43.5</v>
          </cell>
          <cell r="H514">
            <v>20</v>
          </cell>
          <cell r="I514">
            <v>33</v>
          </cell>
          <cell r="J514">
            <v>28</v>
          </cell>
          <cell r="K514">
            <v>70</v>
          </cell>
        </row>
        <row r="515">
          <cell r="B515" t="str">
            <v>Guatemala - India (Chennai)</v>
          </cell>
          <cell r="C515" t="str">
            <v>APAC</v>
          </cell>
          <cell r="D515">
            <v>1654</v>
          </cell>
          <cell r="E515">
            <v>4961</v>
          </cell>
          <cell r="F515">
            <v>130.51</v>
          </cell>
          <cell r="G515">
            <v>43.5</v>
          </cell>
          <cell r="H515">
            <v>20</v>
          </cell>
          <cell r="I515">
            <v>33</v>
          </cell>
          <cell r="J515">
            <v>28</v>
          </cell>
          <cell r="K515">
            <v>70</v>
          </cell>
        </row>
        <row r="516">
          <cell r="B516" t="str">
            <v>Guatemala - India (Mumbai)</v>
          </cell>
          <cell r="C516" t="str">
            <v>APAC</v>
          </cell>
          <cell r="D516">
            <v>1723</v>
          </cell>
          <cell r="E516">
            <v>5857</v>
          </cell>
          <cell r="F516">
            <v>130.51</v>
          </cell>
          <cell r="G516">
            <v>43.5</v>
          </cell>
          <cell r="H516">
            <v>20</v>
          </cell>
          <cell r="I516">
            <v>33</v>
          </cell>
          <cell r="J516">
            <v>28</v>
          </cell>
          <cell r="K516">
            <v>70</v>
          </cell>
        </row>
        <row r="517">
          <cell r="B517" t="str">
            <v>Guatemala - NA</v>
          </cell>
          <cell r="C517" t="str">
            <v>NA</v>
          </cell>
          <cell r="D517">
            <v>457.77777777777777</v>
          </cell>
          <cell r="E517">
            <v>633.11111111111109</v>
          </cell>
          <cell r="F517">
            <v>165.8422222222222</v>
          </cell>
          <cell r="G517">
            <v>30.278888888888886</v>
          </cell>
          <cell r="H517">
            <v>20.888888888888889</v>
          </cell>
          <cell r="I517">
            <v>34</v>
          </cell>
          <cell r="J517">
            <v>28.777777777777779</v>
          </cell>
          <cell r="K517">
            <v>81.444444444444443</v>
          </cell>
        </row>
        <row r="518">
          <cell r="B518" t="str">
            <v>Guatemala - Canada</v>
          </cell>
          <cell r="C518" t="str">
            <v>NA</v>
          </cell>
          <cell r="D518">
            <v>620</v>
          </cell>
          <cell r="E518">
            <v>896</v>
          </cell>
          <cell r="F518">
            <v>158.62</v>
          </cell>
          <cell r="G518">
            <v>30.82</v>
          </cell>
          <cell r="H518">
            <v>20</v>
          </cell>
          <cell r="I518">
            <v>34</v>
          </cell>
          <cell r="J518">
            <v>28</v>
          </cell>
          <cell r="K518">
            <v>85</v>
          </cell>
        </row>
        <row r="519">
          <cell r="B519" t="str">
            <v>Guatemala - Mexico</v>
          </cell>
          <cell r="C519" t="str">
            <v>NA</v>
          </cell>
          <cell r="D519">
            <v>413</v>
          </cell>
          <cell r="E519">
            <v>861</v>
          </cell>
          <cell r="F519">
            <v>125</v>
          </cell>
          <cell r="G519">
            <v>30</v>
          </cell>
          <cell r="H519">
            <v>20</v>
          </cell>
          <cell r="I519">
            <v>30</v>
          </cell>
          <cell r="J519">
            <v>28</v>
          </cell>
          <cell r="K519">
            <v>18</v>
          </cell>
        </row>
        <row r="520">
          <cell r="B520" t="str">
            <v>Guatemala - USA (Chicago)</v>
          </cell>
          <cell r="C520" t="str">
            <v>NA</v>
          </cell>
          <cell r="D520">
            <v>800</v>
          </cell>
          <cell r="E520">
            <v>0</v>
          </cell>
          <cell r="F520">
            <v>150</v>
          </cell>
          <cell r="G520">
            <v>38</v>
          </cell>
          <cell r="H520">
            <v>28</v>
          </cell>
          <cell r="I520">
            <v>38</v>
          </cell>
          <cell r="J520">
            <v>35</v>
          </cell>
          <cell r="K520">
            <v>90</v>
          </cell>
        </row>
        <row r="521">
          <cell r="B521" t="str">
            <v>Guatemala - USA (LA)</v>
          </cell>
          <cell r="C521" t="str">
            <v>NA</v>
          </cell>
          <cell r="D521">
            <v>283</v>
          </cell>
          <cell r="E521">
            <v>586</v>
          </cell>
          <cell r="F521">
            <v>177</v>
          </cell>
          <cell r="G521">
            <v>29</v>
          </cell>
          <cell r="H521">
            <v>20</v>
          </cell>
          <cell r="I521">
            <v>34</v>
          </cell>
          <cell r="J521">
            <v>28</v>
          </cell>
          <cell r="K521">
            <v>90</v>
          </cell>
        </row>
        <row r="522">
          <cell r="B522" t="str">
            <v>Guatemala - USA (NY)</v>
          </cell>
          <cell r="C522" t="str">
            <v>NA</v>
          </cell>
          <cell r="D522">
            <v>296</v>
          </cell>
          <cell r="E522">
            <v>723</v>
          </cell>
          <cell r="F522">
            <v>220.49</v>
          </cell>
          <cell r="G522">
            <v>34.450000000000003</v>
          </cell>
          <cell r="H522">
            <v>20</v>
          </cell>
          <cell r="I522">
            <v>34</v>
          </cell>
          <cell r="J522">
            <v>28</v>
          </cell>
          <cell r="K522">
            <v>90</v>
          </cell>
        </row>
        <row r="523">
          <cell r="B523" t="str">
            <v>Guatemala - USA (San Francisco)</v>
          </cell>
          <cell r="C523" t="str">
            <v>NA</v>
          </cell>
          <cell r="D523">
            <v>475</v>
          </cell>
          <cell r="E523">
            <v>723</v>
          </cell>
          <cell r="F523">
            <v>196.38</v>
          </cell>
          <cell r="G523">
            <v>27.56</v>
          </cell>
          <cell r="H523">
            <v>20</v>
          </cell>
          <cell r="I523">
            <v>34</v>
          </cell>
          <cell r="J523">
            <v>28</v>
          </cell>
          <cell r="K523">
            <v>90</v>
          </cell>
        </row>
        <row r="524">
          <cell r="B524" t="str">
            <v>Guatemala - USA (Dallas)</v>
          </cell>
          <cell r="C524" t="str">
            <v>NA</v>
          </cell>
          <cell r="D524">
            <v>496</v>
          </cell>
          <cell r="E524">
            <v>586</v>
          </cell>
          <cell r="F524">
            <v>155.03</v>
          </cell>
          <cell r="G524">
            <v>27.56</v>
          </cell>
          <cell r="H524">
            <v>20</v>
          </cell>
          <cell r="I524">
            <v>34</v>
          </cell>
          <cell r="J524">
            <v>28</v>
          </cell>
          <cell r="K524">
            <v>90</v>
          </cell>
        </row>
        <row r="525">
          <cell r="B525" t="str">
            <v>Guatemala - USA (Houston)</v>
          </cell>
          <cell r="C525" t="str">
            <v>NA</v>
          </cell>
          <cell r="D525">
            <v>434</v>
          </cell>
          <cell r="E525">
            <v>689</v>
          </cell>
          <cell r="F525">
            <v>155.03</v>
          </cell>
          <cell r="G525">
            <v>27.56</v>
          </cell>
          <cell r="H525">
            <v>20</v>
          </cell>
          <cell r="I525">
            <v>34</v>
          </cell>
          <cell r="J525">
            <v>28</v>
          </cell>
          <cell r="K525">
            <v>90</v>
          </cell>
        </row>
        <row r="526">
          <cell r="B526" t="str">
            <v>Guatemala - USA (Miami)</v>
          </cell>
          <cell r="C526" t="str">
            <v>NA</v>
          </cell>
          <cell r="D526">
            <v>303</v>
          </cell>
          <cell r="E526">
            <v>634</v>
          </cell>
          <cell r="F526">
            <v>155.03</v>
          </cell>
          <cell r="G526">
            <v>27.56</v>
          </cell>
          <cell r="H526">
            <v>20</v>
          </cell>
          <cell r="I526">
            <v>34</v>
          </cell>
          <cell r="J526">
            <v>28</v>
          </cell>
          <cell r="K526">
            <v>90</v>
          </cell>
        </row>
        <row r="527">
          <cell r="B527" t="str">
            <v>Guatemala - LATAM</v>
          </cell>
          <cell r="C527" t="str">
            <v>LATAM</v>
          </cell>
          <cell r="D527">
            <v>680.10526315789468</v>
          </cell>
          <cell r="E527">
            <v>1251.421052631579</v>
          </cell>
          <cell r="F527">
            <v>126.84210526315789</v>
          </cell>
          <cell r="G527">
            <v>30.421052631578949</v>
          </cell>
          <cell r="H527">
            <v>20.421052631578949</v>
          </cell>
          <cell r="I527">
            <v>30.421052631578949</v>
          </cell>
          <cell r="J527">
            <v>28.368421052631579</v>
          </cell>
          <cell r="K527">
            <v>15.842105263157896</v>
          </cell>
        </row>
        <row r="528">
          <cell r="B528" t="str">
            <v xml:space="preserve">Guatemala - Argentina </v>
          </cell>
          <cell r="C528" t="str">
            <v>LATAM</v>
          </cell>
          <cell r="D528">
            <v>944</v>
          </cell>
          <cell r="E528">
            <v>1102</v>
          </cell>
          <cell r="F528">
            <v>125</v>
          </cell>
          <cell r="G528">
            <v>30</v>
          </cell>
          <cell r="H528">
            <v>20</v>
          </cell>
          <cell r="I528">
            <v>30</v>
          </cell>
          <cell r="J528">
            <v>28</v>
          </cell>
          <cell r="K528">
            <v>0</v>
          </cell>
        </row>
        <row r="529">
          <cell r="B529" t="str">
            <v xml:space="preserve">Guatemala - Bolivia </v>
          </cell>
          <cell r="C529" t="str">
            <v>LATAM</v>
          </cell>
          <cell r="D529">
            <v>678</v>
          </cell>
          <cell r="E529">
            <v>1251</v>
          </cell>
          <cell r="F529">
            <v>125</v>
          </cell>
          <cell r="G529">
            <v>30</v>
          </cell>
          <cell r="H529">
            <v>20</v>
          </cell>
          <cell r="I529">
            <v>30</v>
          </cell>
          <cell r="J529">
            <v>28</v>
          </cell>
          <cell r="K529">
            <v>82</v>
          </cell>
        </row>
        <row r="530">
          <cell r="B530" t="str">
            <v>Guatemala - Brazil (Brasilia)</v>
          </cell>
          <cell r="C530" t="str">
            <v>LATAM</v>
          </cell>
          <cell r="D530">
            <v>896</v>
          </cell>
          <cell r="E530">
            <v>1516</v>
          </cell>
          <cell r="F530">
            <v>125</v>
          </cell>
          <cell r="G530">
            <v>30</v>
          </cell>
          <cell r="H530">
            <v>20</v>
          </cell>
          <cell r="I530">
            <v>30</v>
          </cell>
          <cell r="J530">
            <v>28</v>
          </cell>
          <cell r="K530">
            <v>0</v>
          </cell>
        </row>
        <row r="531">
          <cell r="B531" t="str">
            <v>Guatemala - Brazil (Sao Paulo)</v>
          </cell>
          <cell r="C531" t="str">
            <v>LATAM</v>
          </cell>
          <cell r="D531">
            <v>827</v>
          </cell>
          <cell r="E531">
            <v>2067</v>
          </cell>
          <cell r="F531">
            <v>125</v>
          </cell>
          <cell r="G531">
            <v>30</v>
          </cell>
          <cell r="H531">
            <v>20</v>
          </cell>
          <cell r="I531">
            <v>30</v>
          </cell>
          <cell r="J531">
            <v>28</v>
          </cell>
          <cell r="K531">
            <v>0</v>
          </cell>
        </row>
        <row r="532">
          <cell r="B532" t="str">
            <v>Guatemala - Chile</v>
          </cell>
          <cell r="C532" t="str">
            <v>LATAM</v>
          </cell>
          <cell r="D532">
            <v>965</v>
          </cell>
          <cell r="E532">
            <v>1792</v>
          </cell>
          <cell r="F532">
            <v>125</v>
          </cell>
          <cell r="G532">
            <v>30</v>
          </cell>
          <cell r="H532">
            <v>20</v>
          </cell>
          <cell r="I532">
            <v>30</v>
          </cell>
          <cell r="J532">
            <v>28</v>
          </cell>
          <cell r="K532">
            <v>0</v>
          </cell>
        </row>
        <row r="533">
          <cell r="B533" t="str">
            <v>Guatemala - Colombia</v>
          </cell>
          <cell r="C533" t="str">
            <v>LATAM</v>
          </cell>
          <cell r="D533">
            <v>637</v>
          </cell>
          <cell r="E533">
            <v>930</v>
          </cell>
          <cell r="F533">
            <v>125</v>
          </cell>
          <cell r="G533">
            <v>30</v>
          </cell>
          <cell r="H533">
            <v>20</v>
          </cell>
          <cell r="I533">
            <v>30</v>
          </cell>
          <cell r="J533">
            <v>28</v>
          </cell>
          <cell r="K533">
            <v>0</v>
          </cell>
        </row>
        <row r="534">
          <cell r="B534" t="str">
            <v>Guatemala - Costa Rica</v>
          </cell>
          <cell r="C534" t="str">
            <v>LATAM</v>
          </cell>
          <cell r="D534">
            <v>230</v>
          </cell>
          <cell r="E534">
            <v>269</v>
          </cell>
          <cell r="F534">
            <v>160</v>
          </cell>
          <cell r="G534">
            <v>38</v>
          </cell>
          <cell r="H534">
            <v>28</v>
          </cell>
          <cell r="I534">
            <v>38</v>
          </cell>
          <cell r="J534">
            <v>35</v>
          </cell>
          <cell r="K534">
            <v>0</v>
          </cell>
        </row>
        <row r="535">
          <cell r="B535" t="str">
            <v>Guatemala - Dominican Republic</v>
          </cell>
          <cell r="C535" t="str">
            <v>LATAM</v>
          </cell>
          <cell r="D535">
            <v>534</v>
          </cell>
          <cell r="E535">
            <v>1113</v>
          </cell>
          <cell r="F535">
            <v>125</v>
          </cell>
          <cell r="G535">
            <v>30</v>
          </cell>
          <cell r="H535">
            <v>20</v>
          </cell>
          <cell r="I535">
            <v>30</v>
          </cell>
          <cell r="J535">
            <v>28</v>
          </cell>
          <cell r="K535">
            <v>15</v>
          </cell>
        </row>
        <row r="536">
          <cell r="B536" t="str">
            <v>Guatemala - Ecuador</v>
          </cell>
          <cell r="C536" t="str">
            <v>LATAM</v>
          </cell>
          <cell r="D536">
            <v>648</v>
          </cell>
          <cell r="E536">
            <v>1206</v>
          </cell>
          <cell r="F536">
            <v>125</v>
          </cell>
          <cell r="G536">
            <v>30</v>
          </cell>
          <cell r="H536">
            <v>20</v>
          </cell>
          <cell r="I536">
            <v>30</v>
          </cell>
          <cell r="J536">
            <v>28</v>
          </cell>
          <cell r="K536">
            <v>28</v>
          </cell>
        </row>
        <row r="537">
          <cell r="B537" t="str">
            <v>Guatemala - Honduras</v>
          </cell>
          <cell r="C537" t="str">
            <v>LATAM</v>
          </cell>
          <cell r="D537">
            <v>207</v>
          </cell>
          <cell r="E537">
            <v>345</v>
          </cell>
          <cell r="F537">
            <v>125</v>
          </cell>
          <cell r="G537">
            <v>30</v>
          </cell>
          <cell r="H537">
            <v>20</v>
          </cell>
          <cell r="I537">
            <v>30</v>
          </cell>
          <cell r="J537">
            <v>28</v>
          </cell>
          <cell r="K537">
            <v>0</v>
          </cell>
        </row>
        <row r="538">
          <cell r="B538" t="str">
            <v xml:space="preserve">Guatemala - Jamaica </v>
          </cell>
          <cell r="C538" t="str">
            <v>LATAM</v>
          </cell>
          <cell r="D538">
            <v>827</v>
          </cell>
          <cell r="E538">
            <v>1309</v>
          </cell>
          <cell r="F538">
            <v>125</v>
          </cell>
          <cell r="G538">
            <v>30</v>
          </cell>
          <cell r="H538">
            <v>20</v>
          </cell>
          <cell r="I538">
            <v>30</v>
          </cell>
          <cell r="J538">
            <v>28</v>
          </cell>
          <cell r="K538">
            <v>8</v>
          </cell>
        </row>
        <row r="539">
          <cell r="B539" t="str">
            <v xml:space="preserve">Guatemala - Panama </v>
          </cell>
          <cell r="C539" t="str">
            <v>LATAM</v>
          </cell>
          <cell r="D539">
            <v>482</v>
          </cell>
          <cell r="E539">
            <v>703</v>
          </cell>
          <cell r="F539">
            <v>125</v>
          </cell>
          <cell r="G539">
            <v>30</v>
          </cell>
          <cell r="H539">
            <v>20</v>
          </cell>
          <cell r="I539">
            <v>30</v>
          </cell>
          <cell r="J539">
            <v>28</v>
          </cell>
          <cell r="K539">
            <v>0</v>
          </cell>
        </row>
        <row r="540">
          <cell r="B540" t="str">
            <v>Guatemala - Paraguay</v>
          </cell>
          <cell r="C540" t="str">
            <v>LATAM</v>
          </cell>
          <cell r="D540">
            <v>1102</v>
          </cell>
          <cell r="E540">
            <v>2549</v>
          </cell>
          <cell r="F540">
            <v>125</v>
          </cell>
          <cell r="G540">
            <v>30</v>
          </cell>
          <cell r="H540">
            <v>20</v>
          </cell>
          <cell r="I540">
            <v>30</v>
          </cell>
          <cell r="J540">
            <v>28</v>
          </cell>
          <cell r="K540">
            <v>0</v>
          </cell>
        </row>
        <row r="541">
          <cell r="B541" t="str">
            <v>Guatemala - Peru</v>
          </cell>
          <cell r="C541" t="str">
            <v>LATAM</v>
          </cell>
          <cell r="D541">
            <v>737</v>
          </cell>
          <cell r="E541">
            <v>1268</v>
          </cell>
          <cell r="F541">
            <v>125</v>
          </cell>
          <cell r="G541">
            <v>30</v>
          </cell>
          <cell r="H541">
            <v>20</v>
          </cell>
          <cell r="I541">
            <v>30</v>
          </cell>
          <cell r="J541">
            <v>28</v>
          </cell>
          <cell r="K541">
            <v>21</v>
          </cell>
        </row>
        <row r="542">
          <cell r="B542" t="str">
            <v>Guatemala - Trinidad</v>
          </cell>
          <cell r="C542" t="str">
            <v>LATAM</v>
          </cell>
          <cell r="D542">
            <v>758</v>
          </cell>
          <cell r="E542">
            <v>1550</v>
          </cell>
          <cell r="F542">
            <v>125</v>
          </cell>
          <cell r="G542">
            <v>30</v>
          </cell>
          <cell r="H542">
            <v>20</v>
          </cell>
          <cell r="I542">
            <v>30</v>
          </cell>
          <cell r="J542">
            <v>28</v>
          </cell>
          <cell r="K542">
            <v>21</v>
          </cell>
        </row>
        <row r="543">
          <cell r="B543" t="str">
            <v>Guatemala - Uruguay</v>
          </cell>
          <cell r="C543" t="str">
            <v>LATAM</v>
          </cell>
          <cell r="D543">
            <v>896</v>
          </cell>
          <cell r="E543">
            <v>1964</v>
          </cell>
          <cell r="F543">
            <v>125</v>
          </cell>
          <cell r="G543">
            <v>30</v>
          </cell>
          <cell r="H543">
            <v>20</v>
          </cell>
          <cell r="I543">
            <v>30</v>
          </cell>
          <cell r="J543">
            <v>28</v>
          </cell>
          <cell r="K543">
            <v>0</v>
          </cell>
        </row>
        <row r="544">
          <cell r="B544" t="str">
            <v>Guatemala - Venezuela</v>
          </cell>
          <cell r="C544" t="str">
            <v>LATAM</v>
          </cell>
          <cell r="D544">
            <v>765</v>
          </cell>
          <cell r="E544">
            <v>1154</v>
          </cell>
          <cell r="F544">
            <v>125</v>
          </cell>
          <cell r="G544">
            <v>30</v>
          </cell>
          <cell r="H544">
            <v>20</v>
          </cell>
          <cell r="I544">
            <v>30</v>
          </cell>
          <cell r="J544">
            <v>28</v>
          </cell>
          <cell r="K544">
            <v>56</v>
          </cell>
        </row>
        <row r="545">
          <cell r="B545" t="str">
            <v>Guatemala - El Salvador</v>
          </cell>
          <cell r="C545" t="str">
            <v>LATAM</v>
          </cell>
          <cell r="D545">
            <v>186</v>
          </cell>
          <cell r="E545">
            <v>345</v>
          </cell>
          <cell r="F545">
            <v>125</v>
          </cell>
          <cell r="G545">
            <v>30</v>
          </cell>
          <cell r="H545">
            <v>20</v>
          </cell>
          <cell r="I545">
            <v>30</v>
          </cell>
          <cell r="J545">
            <v>28</v>
          </cell>
          <cell r="K545">
            <v>0</v>
          </cell>
        </row>
        <row r="546">
          <cell r="B546" t="str">
            <v>Guatemala - Puerto Rico</v>
          </cell>
          <cell r="C546" t="str">
            <v>LATAM</v>
          </cell>
          <cell r="D546">
            <v>603</v>
          </cell>
          <cell r="E546">
            <v>1344</v>
          </cell>
          <cell r="F546">
            <v>125</v>
          </cell>
          <cell r="G546">
            <v>30</v>
          </cell>
          <cell r="H546">
            <v>20</v>
          </cell>
          <cell r="I546">
            <v>30</v>
          </cell>
          <cell r="J546">
            <v>28</v>
          </cell>
          <cell r="K546">
            <v>70</v>
          </cell>
        </row>
        <row r="547">
          <cell r="B547" t="str">
            <v>China - Europe</v>
          </cell>
          <cell r="C547" t="str">
            <v>Europe</v>
          </cell>
          <cell r="D547">
            <v>1219.5999999999999</v>
          </cell>
          <cell r="E547">
            <v>3417.4</v>
          </cell>
          <cell r="F547">
            <v>150.804</v>
          </cell>
          <cell r="G547">
            <v>31.762</v>
          </cell>
          <cell r="H547">
            <v>20</v>
          </cell>
          <cell r="I547">
            <v>37.703999999999994</v>
          </cell>
          <cell r="J547">
            <v>28</v>
          </cell>
          <cell r="K547">
            <v>146</v>
          </cell>
        </row>
        <row r="548">
          <cell r="B548" t="str">
            <v>China - France (Paris &amp; "petite couronne")</v>
          </cell>
          <cell r="C548" t="str">
            <v>Europe</v>
          </cell>
          <cell r="D548">
            <v>1240</v>
          </cell>
          <cell r="E548">
            <v>3500</v>
          </cell>
          <cell r="F548">
            <v>160</v>
          </cell>
          <cell r="G548">
            <v>30</v>
          </cell>
          <cell r="H548">
            <v>20</v>
          </cell>
          <cell r="I548">
            <v>30</v>
          </cell>
          <cell r="J548">
            <v>28</v>
          </cell>
          <cell r="K548">
            <v>130</v>
          </cell>
        </row>
        <row r="549">
          <cell r="B549" t="str">
            <v>China - France (Province)</v>
          </cell>
          <cell r="C549" t="str">
            <v>Europe</v>
          </cell>
          <cell r="D549">
            <v>1240</v>
          </cell>
          <cell r="E549">
            <v>3500</v>
          </cell>
          <cell r="F549">
            <v>100</v>
          </cell>
          <cell r="G549">
            <v>25</v>
          </cell>
          <cell r="H549">
            <v>20</v>
          </cell>
          <cell r="I549">
            <v>30</v>
          </cell>
          <cell r="J549">
            <v>28</v>
          </cell>
          <cell r="K549">
            <v>130</v>
          </cell>
        </row>
        <row r="550">
          <cell r="B550" t="str">
            <v>China - Poland</v>
          </cell>
          <cell r="C550" t="str">
            <v>Europe</v>
          </cell>
          <cell r="D550">
            <v>1278</v>
          </cell>
          <cell r="E550">
            <v>3087</v>
          </cell>
          <cell r="F550">
            <v>125</v>
          </cell>
          <cell r="G550">
            <v>30</v>
          </cell>
          <cell r="H550">
            <v>20</v>
          </cell>
          <cell r="I550">
            <v>48</v>
          </cell>
          <cell r="J550">
            <v>28</v>
          </cell>
          <cell r="K550">
            <v>130</v>
          </cell>
        </row>
        <row r="551">
          <cell r="B551" t="str">
            <v>China - UK (London)</v>
          </cell>
          <cell r="C551" t="str">
            <v>Europe</v>
          </cell>
          <cell r="D551">
            <v>1170</v>
          </cell>
          <cell r="E551">
            <v>3500</v>
          </cell>
          <cell r="F551">
            <v>201.28</v>
          </cell>
          <cell r="G551">
            <v>40.26</v>
          </cell>
          <cell r="H551">
            <v>20</v>
          </cell>
          <cell r="I551">
            <v>40.26</v>
          </cell>
          <cell r="J551">
            <v>28</v>
          </cell>
          <cell r="K551">
            <v>170</v>
          </cell>
        </row>
        <row r="552">
          <cell r="B552" t="str">
            <v>China - UK (Others)</v>
          </cell>
          <cell r="C552" t="str">
            <v>Europe</v>
          </cell>
          <cell r="D552">
            <v>1170</v>
          </cell>
          <cell r="E552">
            <v>3500</v>
          </cell>
          <cell r="F552">
            <v>167.74</v>
          </cell>
          <cell r="G552">
            <v>33.549999999999997</v>
          </cell>
          <cell r="H552">
            <v>20</v>
          </cell>
          <cell r="I552">
            <v>40.26</v>
          </cell>
          <cell r="J552">
            <v>28</v>
          </cell>
          <cell r="K552">
            <v>170</v>
          </cell>
        </row>
        <row r="553">
          <cell r="B553" t="str">
            <v>China - APAC</v>
          </cell>
          <cell r="C553" t="str">
            <v>APAC</v>
          </cell>
          <cell r="D553">
            <v>467.29411764705884</v>
          </cell>
          <cell r="E553">
            <v>1067.8235294117646</v>
          </cell>
          <cell r="F553">
            <v>124</v>
          </cell>
          <cell r="G553">
            <v>29.411764705882351</v>
          </cell>
          <cell r="H553">
            <v>20</v>
          </cell>
          <cell r="I553">
            <v>30.18470588235294</v>
          </cell>
          <cell r="J553">
            <v>28</v>
          </cell>
          <cell r="K553">
            <v>98</v>
          </cell>
        </row>
        <row r="554">
          <cell r="B554" t="str">
            <v>China - Australia</v>
          </cell>
          <cell r="C554" t="str">
            <v>APAC</v>
          </cell>
          <cell r="D554">
            <v>1206</v>
          </cell>
          <cell r="E554">
            <v>3232</v>
          </cell>
          <cell r="F554">
            <v>123</v>
          </cell>
          <cell r="G554">
            <v>31</v>
          </cell>
          <cell r="H554">
            <v>20</v>
          </cell>
          <cell r="I554">
            <v>53.62</v>
          </cell>
          <cell r="J554">
            <v>28</v>
          </cell>
          <cell r="K554">
            <v>100</v>
          </cell>
        </row>
        <row r="555">
          <cell r="B555" t="str">
            <v>China - Bangladesh</v>
          </cell>
          <cell r="C555" t="str">
            <v>Africa</v>
          </cell>
          <cell r="D555">
            <v>130</v>
          </cell>
          <cell r="E555">
            <v>1163</v>
          </cell>
          <cell r="F555">
            <v>125</v>
          </cell>
          <cell r="G555">
            <v>30</v>
          </cell>
          <cell r="H555">
            <v>20</v>
          </cell>
          <cell r="I555">
            <v>27.56</v>
          </cell>
          <cell r="J555">
            <v>28</v>
          </cell>
          <cell r="K555">
            <v>85</v>
          </cell>
        </row>
        <row r="556">
          <cell r="B556" t="str">
            <v>China - China (Hong Kong)</v>
          </cell>
          <cell r="C556" t="str">
            <v>APAC</v>
          </cell>
          <cell r="D556">
            <v>203</v>
          </cell>
          <cell r="E556">
            <v>283</v>
          </cell>
          <cell r="F556">
            <v>141</v>
          </cell>
          <cell r="G556">
            <v>18</v>
          </cell>
          <cell r="H556">
            <v>20</v>
          </cell>
          <cell r="I556">
            <v>17.670000000000002</v>
          </cell>
          <cell r="J556">
            <v>28</v>
          </cell>
          <cell r="K556">
            <v>0</v>
          </cell>
        </row>
        <row r="557">
          <cell r="B557" t="str">
            <v>China - India (Bangalore)</v>
          </cell>
          <cell r="C557" t="str">
            <v>APAC</v>
          </cell>
          <cell r="D557">
            <v>453</v>
          </cell>
          <cell r="E557">
            <v>791</v>
          </cell>
          <cell r="F557">
            <v>131</v>
          </cell>
          <cell r="G557">
            <v>44</v>
          </cell>
          <cell r="H557">
            <v>20</v>
          </cell>
          <cell r="I557">
            <v>28.25</v>
          </cell>
          <cell r="J557">
            <v>28</v>
          </cell>
          <cell r="K557">
            <v>90</v>
          </cell>
        </row>
        <row r="558">
          <cell r="B558" t="str">
            <v>China - India (Chennai)</v>
          </cell>
          <cell r="C558" t="str">
            <v>APAC</v>
          </cell>
          <cell r="D558">
            <v>454</v>
          </cell>
          <cell r="E558">
            <v>792</v>
          </cell>
          <cell r="F558">
            <v>131</v>
          </cell>
          <cell r="G558">
            <v>44</v>
          </cell>
          <cell r="H558">
            <v>20</v>
          </cell>
          <cell r="I558">
            <v>28.25</v>
          </cell>
          <cell r="J558">
            <v>28</v>
          </cell>
          <cell r="K558">
            <v>90</v>
          </cell>
        </row>
        <row r="559">
          <cell r="B559" t="str">
            <v>China - India (Kolkata)</v>
          </cell>
          <cell r="C559" t="str">
            <v>APAC</v>
          </cell>
          <cell r="D559">
            <v>446</v>
          </cell>
          <cell r="E559">
            <v>791</v>
          </cell>
          <cell r="F559">
            <v>131</v>
          </cell>
          <cell r="G559">
            <v>44</v>
          </cell>
          <cell r="H559">
            <v>20</v>
          </cell>
          <cell r="I559">
            <v>28.25</v>
          </cell>
          <cell r="J559">
            <v>28</v>
          </cell>
          <cell r="K559">
            <v>90</v>
          </cell>
        </row>
        <row r="560">
          <cell r="B560" t="str">
            <v>China - India (Mumbai)</v>
          </cell>
          <cell r="C560" t="str">
            <v>APAC</v>
          </cell>
          <cell r="D560">
            <v>455</v>
          </cell>
          <cell r="E560">
            <v>792</v>
          </cell>
          <cell r="F560">
            <v>131</v>
          </cell>
          <cell r="G560">
            <v>44</v>
          </cell>
          <cell r="H560">
            <v>20</v>
          </cell>
          <cell r="I560">
            <v>28.25</v>
          </cell>
          <cell r="J560">
            <v>28</v>
          </cell>
          <cell r="K560">
            <v>90</v>
          </cell>
        </row>
        <row r="561">
          <cell r="B561" t="str">
            <v>China - Indonesia</v>
          </cell>
          <cell r="C561" t="str">
            <v>APAC</v>
          </cell>
          <cell r="D561">
            <v>318</v>
          </cell>
          <cell r="E561">
            <v>993</v>
          </cell>
          <cell r="F561">
            <v>125</v>
          </cell>
          <cell r="G561">
            <v>30</v>
          </cell>
          <cell r="H561">
            <v>20</v>
          </cell>
          <cell r="I561">
            <v>28.25</v>
          </cell>
          <cell r="J561">
            <v>28</v>
          </cell>
          <cell r="K561">
            <v>260</v>
          </cell>
        </row>
        <row r="562">
          <cell r="B562" t="str">
            <v>China - Japan</v>
          </cell>
          <cell r="C562" t="str">
            <v>APAC</v>
          </cell>
          <cell r="D562">
            <v>743</v>
          </cell>
          <cell r="E562">
            <v>1005</v>
          </cell>
          <cell r="F562">
            <v>202</v>
          </cell>
          <cell r="G562">
            <v>32</v>
          </cell>
          <cell r="H562">
            <v>20</v>
          </cell>
          <cell r="I562">
            <v>44.28</v>
          </cell>
          <cell r="J562">
            <v>28</v>
          </cell>
          <cell r="K562">
            <v>95</v>
          </cell>
        </row>
        <row r="563">
          <cell r="B563" t="str">
            <v>China - Malaysia</v>
          </cell>
          <cell r="C563" t="str">
            <v>APAC</v>
          </cell>
          <cell r="D563">
            <v>390</v>
          </cell>
          <cell r="E563">
            <v>886</v>
          </cell>
          <cell r="F563">
            <v>61</v>
          </cell>
          <cell r="G563">
            <v>9</v>
          </cell>
          <cell r="H563">
            <v>20</v>
          </cell>
          <cell r="I563">
            <v>26.87</v>
          </cell>
          <cell r="J563">
            <v>28</v>
          </cell>
          <cell r="K563">
            <v>125</v>
          </cell>
        </row>
        <row r="564">
          <cell r="B564" t="str">
            <v xml:space="preserve">China - New Zeland </v>
          </cell>
          <cell r="C564" t="str">
            <v>APAC</v>
          </cell>
          <cell r="D564">
            <v>1172</v>
          </cell>
          <cell r="E564">
            <v>3556</v>
          </cell>
          <cell r="F564">
            <v>122</v>
          </cell>
          <cell r="G564">
            <v>25</v>
          </cell>
          <cell r="H564">
            <v>20</v>
          </cell>
          <cell r="I564">
            <v>29.63</v>
          </cell>
          <cell r="J564">
            <v>28</v>
          </cell>
          <cell r="K564">
            <v>190</v>
          </cell>
        </row>
        <row r="565">
          <cell r="B565" t="str">
            <v>China - Philippines</v>
          </cell>
          <cell r="C565" t="str">
            <v>APAC</v>
          </cell>
          <cell r="D565">
            <v>338</v>
          </cell>
          <cell r="E565">
            <v>435</v>
          </cell>
          <cell r="F565">
            <v>125</v>
          </cell>
          <cell r="G565">
            <v>30</v>
          </cell>
          <cell r="H565">
            <v>20</v>
          </cell>
          <cell r="I565">
            <v>26.87</v>
          </cell>
          <cell r="J565">
            <v>28</v>
          </cell>
          <cell r="K565">
            <v>90</v>
          </cell>
        </row>
        <row r="566">
          <cell r="B566" t="str">
            <v>China - Singapore</v>
          </cell>
          <cell r="C566" t="str">
            <v>APAC</v>
          </cell>
          <cell r="D566">
            <v>390</v>
          </cell>
          <cell r="E566">
            <v>914</v>
          </cell>
          <cell r="F566">
            <v>92</v>
          </cell>
          <cell r="G566">
            <v>19</v>
          </cell>
          <cell r="H566">
            <v>20</v>
          </cell>
          <cell r="I566">
            <v>31.01</v>
          </cell>
          <cell r="J566">
            <v>28</v>
          </cell>
          <cell r="K566">
            <v>60</v>
          </cell>
        </row>
        <row r="567">
          <cell r="B567" t="str">
            <v>China - South Korea</v>
          </cell>
          <cell r="C567" t="str">
            <v>APAC</v>
          </cell>
          <cell r="D567">
            <v>352</v>
          </cell>
          <cell r="E567">
            <v>710</v>
          </cell>
          <cell r="F567">
            <v>125</v>
          </cell>
          <cell r="G567">
            <v>30</v>
          </cell>
          <cell r="H567">
            <v>20</v>
          </cell>
          <cell r="I567">
            <v>28.25</v>
          </cell>
          <cell r="J567">
            <v>28</v>
          </cell>
          <cell r="K567">
            <v>85</v>
          </cell>
        </row>
        <row r="568">
          <cell r="B568" t="str">
            <v>China - Taiwan</v>
          </cell>
          <cell r="C568" t="str">
            <v>APAC</v>
          </cell>
          <cell r="D568">
            <v>342</v>
          </cell>
          <cell r="E568">
            <v>831</v>
          </cell>
          <cell r="F568">
            <v>93</v>
          </cell>
          <cell r="G568">
            <v>10</v>
          </cell>
          <cell r="H568">
            <v>20</v>
          </cell>
          <cell r="I568">
            <v>31.01</v>
          </cell>
          <cell r="J568">
            <v>28</v>
          </cell>
          <cell r="K568">
            <v>0</v>
          </cell>
        </row>
        <row r="569">
          <cell r="B569" t="str">
            <v>China - Thailand</v>
          </cell>
          <cell r="C569" t="str">
            <v>APAC</v>
          </cell>
          <cell r="D569">
            <v>245</v>
          </cell>
          <cell r="E569">
            <v>438</v>
          </cell>
          <cell r="F569">
            <v>125</v>
          </cell>
          <cell r="G569">
            <v>30</v>
          </cell>
          <cell r="H569">
            <v>20</v>
          </cell>
          <cell r="I569">
            <v>26.18</v>
          </cell>
          <cell r="J569">
            <v>28</v>
          </cell>
          <cell r="K569">
            <v>115</v>
          </cell>
        </row>
        <row r="570">
          <cell r="B570" t="str">
            <v>China - Vietnam</v>
          </cell>
          <cell r="C570" t="str">
            <v>APAC</v>
          </cell>
          <cell r="D570">
            <v>307</v>
          </cell>
          <cell r="E570">
            <v>541</v>
          </cell>
          <cell r="F570">
            <v>125</v>
          </cell>
          <cell r="G570">
            <v>30</v>
          </cell>
          <cell r="H570">
            <v>20</v>
          </cell>
          <cell r="I570">
            <v>28.94</v>
          </cell>
          <cell r="J570">
            <v>28</v>
          </cell>
          <cell r="K570">
            <v>101</v>
          </cell>
        </row>
        <row r="571">
          <cell r="B571" t="str">
            <v>China - NA</v>
          </cell>
          <cell r="C571" t="str">
            <v>NA</v>
          </cell>
          <cell r="D571">
            <v>1175.1899215681321</v>
          </cell>
          <cell r="E571">
            <v>4282.7232582701045</v>
          </cell>
          <cell r="F571">
            <v>170.99555555555557</v>
          </cell>
          <cell r="G571">
            <v>29.11888888888889</v>
          </cell>
          <cell r="H571">
            <v>20</v>
          </cell>
          <cell r="I571">
            <v>33.678888888888885</v>
          </cell>
          <cell r="J571">
            <v>28</v>
          </cell>
          <cell r="K571">
            <v>201.66666666666666</v>
          </cell>
        </row>
        <row r="572">
          <cell r="B572" t="str">
            <v>China - Canada</v>
          </cell>
          <cell r="C572" t="str">
            <v>NA</v>
          </cell>
          <cell r="D572">
            <v>1240.2716194846671</v>
          </cell>
          <cell r="E572">
            <v>3996.4307738950388</v>
          </cell>
          <cell r="F572">
            <v>158.62</v>
          </cell>
          <cell r="G572">
            <v>30.82</v>
          </cell>
          <cell r="H572">
            <v>20</v>
          </cell>
          <cell r="I572">
            <v>46.21</v>
          </cell>
          <cell r="J572">
            <v>28</v>
          </cell>
          <cell r="K572">
            <v>190</v>
          </cell>
        </row>
        <row r="573">
          <cell r="B573" t="str">
            <v>China - Mexico - Mexico City</v>
          </cell>
          <cell r="C573" t="str">
            <v>NA</v>
          </cell>
          <cell r="D573">
            <v>1757</v>
          </cell>
          <cell r="E573">
            <v>3748</v>
          </cell>
          <cell r="F573">
            <v>125</v>
          </cell>
          <cell r="G573">
            <v>30</v>
          </cell>
          <cell r="H573">
            <v>20</v>
          </cell>
          <cell r="I573">
            <v>35</v>
          </cell>
          <cell r="J573">
            <v>28</v>
          </cell>
          <cell r="K573">
            <v>190</v>
          </cell>
        </row>
        <row r="574">
          <cell r="B574" t="str">
            <v>China - USA (Chicago)</v>
          </cell>
          <cell r="C574" t="str">
            <v>NA</v>
          </cell>
          <cell r="D574">
            <v>1171.3676406244078</v>
          </cell>
          <cell r="E574">
            <v>3996.4307738950388</v>
          </cell>
          <cell r="F574">
            <v>196.38</v>
          </cell>
          <cell r="G574">
            <v>27.56</v>
          </cell>
          <cell r="H574">
            <v>20</v>
          </cell>
          <cell r="I574">
            <v>31.7</v>
          </cell>
          <cell r="J574">
            <v>28</v>
          </cell>
          <cell r="K574">
            <v>205</v>
          </cell>
        </row>
        <row r="575">
          <cell r="B575" t="str">
            <v>China - USA (Dallas)</v>
          </cell>
          <cell r="C575" t="str">
            <v>NA</v>
          </cell>
          <cell r="D575">
            <v>1033.5596829038893</v>
          </cell>
          <cell r="E575">
            <v>4134.2387316155573</v>
          </cell>
          <cell r="F575">
            <v>155.03</v>
          </cell>
          <cell r="G575">
            <v>27.56</v>
          </cell>
          <cell r="H575">
            <v>20</v>
          </cell>
          <cell r="I575">
            <v>31.7</v>
          </cell>
          <cell r="J575">
            <v>28</v>
          </cell>
          <cell r="K575">
            <v>205</v>
          </cell>
        </row>
        <row r="576">
          <cell r="B576" t="str">
            <v>China - USA (Houston)</v>
          </cell>
          <cell r="C576" t="str">
            <v>NA</v>
          </cell>
          <cell r="D576">
            <v>1033.5596829038893</v>
          </cell>
          <cell r="E576">
            <v>5994.6461608425579</v>
          </cell>
          <cell r="F576">
            <v>155.03</v>
          </cell>
          <cell r="G576">
            <v>27.56</v>
          </cell>
          <cell r="H576">
            <v>20</v>
          </cell>
          <cell r="I576">
            <v>31.7</v>
          </cell>
          <cell r="J576">
            <v>28</v>
          </cell>
          <cell r="K576">
            <v>205</v>
          </cell>
        </row>
        <row r="577">
          <cell r="B577" t="str">
            <v>China - USA (LA)</v>
          </cell>
          <cell r="C577" t="str">
            <v>NA</v>
          </cell>
          <cell r="D577">
            <v>826.84774632311144</v>
          </cell>
          <cell r="E577">
            <v>3720.8148584540013</v>
          </cell>
          <cell r="F577">
            <v>177</v>
          </cell>
          <cell r="G577">
            <v>29</v>
          </cell>
          <cell r="H577">
            <v>20</v>
          </cell>
          <cell r="I577">
            <v>31.7</v>
          </cell>
          <cell r="J577">
            <v>28</v>
          </cell>
          <cell r="K577">
            <v>205</v>
          </cell>
        </row>
        <row r="578">
          <cell r="B578" t="str">
            <v>China - USA (Miami)</v>
          </cell>
          <cell r="C578" t="str">
            <v>NA</v>
          </cell>
          <cell r="D578">
            <v>1378.0795772051856</v>
          </cell>
          <cell r="E578">
            <v>5374.5103511002244</v>
          </cell>
          <cell r="F578">
            <v>155.03</v>
          </cell>
          <cell r="G578">
            <v>27.56</v>
          </cell>
          <cell r="H578">
            <v>20</v>
          </cell>
          <cell r="I578">
            <v>31.7</v>
          </cell>
          <cell r="J578">
            <v>28</v>
          </cell>
          <cell r="K578">
            <v>205</v>
          </cell>
        </row>
        <row r="579">
          <cell r="B579" t="str">
            <v>China - USA (NY)</v>
          </cell>
          <cell r="C579" t="str">
            <v>NA</v>
          </cell>
          <cell r="D579">
            <v>1102.4636617641486</v>
          </cell>
          <cell r="E579">
            <v>4134.2387316155573</v>
          </cell>
          <cell r="F579">
            <v>220.49</v>
          </cell>
          <cell r="G579">
            <v>34.450000000000003</v>
          </cell>
          <cell r="H579">
            <v>20</v>
          </cell>
          <cell r="I579">
            <v>31.7</v>
          </cell>
          <cell r="J579">
            <v>28</v>
          </cell>
          <cell r="K579">
            <v>205</v>
          </cell>
        </row>
        <row r="580">
          <cell r="B580" t="str">
            <v>China - USA (San Francisco)</v>
          </cell>
          <cell r="C580" t="str">
            <v>NA</v>
          </cell>
          <cell r="D580">
            <v>1033.5596829038893</v>
          </cell>
          <cell r="E580">
            <v>3445.1989430129643</v>
          </cell>
          <cell r="F580">
            <v>196.38</v>
          </cell>
          <cell r="G580">
            <v>27.56</v>
          </cell>
          <cell r="H580">
            <v>20</v>
          </cell>
          <cell r="I580">
            <v>31.7</v>
          </cell>
          <cell r="J580">
            <v>28</v>
          </cell>
          <cell r="K580">
            <v>205</v>
          </cell>
        </row>
        <row r="581">
          <cell r="B581" t="str">
            <v>China - LATAM</v>
          </cell>
          <cell r="C581" t="str">
            <v>LATAM</v>
          </cell>
          <cell r="D581">
            <v>2067.181818181818</v>
          </cell>
          <cell r="E581">
            <v>5014.181818181818</v>
          </cell>
          <cell r="F581">
            <v>125</v>
          </cell>
          <cell r="G581">
            <v>30</v>
          </cell>
          <cell r="H581">
            <v>20</v>
          </cell>
          <cell r="I581">
            <v>35</v>
          </cell>
          <cell r="J581">
            <v>28</v>
          </cell>
          <cell r="K581">
            <v>158</v>
          </cell>
        </row>
        <row r="582">
          <cell r="B582" t="str">
            <v>China - Argentina</v>
          </cell>
          <cell r="C582" t="str">
            <v>LATAM</v>
          </cell>
          <cell r="D582">
            <v>1984</v>
          </cell>
          <cell r="E582">
            <v>3921</v>
          </cell>
          <cell r="F582">
            <v>125</v>
          </cell>
          <cell r="G582">
            <v>30</v>
          </cell>
          <cell r="H582">
            <v>20</v>
          </cell>
          <cell r="I582">
            <v>35</v>
          </cell>
          <cell r="J582">
            <v>28</v>
          </cell>
          <cell r="K582">
            <v>170</v>
          </cell>
        </row>
        <row r="583">
          <cell r="B583" t="str">
            <v>China - Bolivia</v>
          </cell>
          <cell r="C583" t="str">
            <v>LATAM</v>
          </cell>
          <cell r="D583">
            <v>2288</v>
          </cell>
          <cell r="E583">
            <v>4651</v>
          </cell>
          <cell r="F583">
            <v>125</v>
          </cell>
          <cell r="G583">
            <v>30</v>
          </cell>
          <cell r="H583">
            <v>20</v>
          </cell>
          <cell r="I583">
            <v>35</v>
          </cell>
          <cell r="J583">
            <v>28</v>
          </cell>
          <cell r="K583">
            <v>158</v>
          </cell>
        </row>
        <row r="584">
          <cell r="B584" t="str">
            <v>China - Brazil (Brasilia)</v>
          </cell>
          <cell r="C584" t="str">
            <v>LATAM</v>
          </cell>
          <cell r="D584">
            <v>2159</v>
          </cell>
          <cell r="E584">
            <v>6762</v>
          </cell>
          <cell r="F584">
            <v>125</v>
          </cell>
          <cell r="G584">
            <v>30</v>
          </cell>
          <cell r="H584">
            <v>20</v>
          </cell>
          <cell r="I584">
            <v>35</v>
          </cell>
          <cell r="J584">
            <v>28</v>
          </cell>
          <cell r="K584">
            <v>170</v>
          </cell>
        </row>
        <row r="585">
          <cell r="B585" t="str">
            <v>China - Brazil (Sao Paulo)</v>
          </cell>
          <cell r="C585" t="str">
            <v>LATAM</v>
          </cell>
          <cell r="D585">
            <v>1932</v>
          </cell>
          <cell r="E585">
            <v>4054</v>
          </cell>
          <cell r="F585">
            <v>125</v>
          </cell>
          <cell r="G585">
            <v>30</v>
          </cell>
          <cell r="H585">
            <v>20</v>
          </cell>
          <cell r="I585">
            <v>35</v>
          </cell>
          <cell r="J585">
            <v>28</v>
          </cell>
          <cell r="K585">
            <v>170</v>
          </cell>
        </row>
        <row r="586">
          <cell r="B586" t="str">
            <v>China - Chile</v>
          </cell>
          <cell r="C586" t="str">
            <v>LATAM</v>
          </cell>
          <cell r="D586">
            <v>2018</v>
          </cell>
          <cell r="E586">
            <v>4222</v>
          </cell>
          <cell r="F586">
            <v>125</v>
          </cell>
          <cell r="G586">
            <v>30</v>
          </cell>
          <cell r="H586">
            <v>20</v>
          </cell>
          <cell r="I586">
            <v>35</v>
          </cell>
          <cell r="J586">
            <v>28</v>
          </cell>
          <cell r="K586">
            <v>140</v>
          </cell>
        </row>
        <row r="587">
          <cell r="B587" t="str">
            <v>China - Colombia</v>
          </cell>
          <cell r="C587" t="str">
            <v>LATAM</v>
          </cell>
          <cell r="D587">
            <v>1995</v>
          </cell>
          <cell r="E587">
            <v>4056</v>
          </cell>
          <cell r="F587">
            <v>125</v>
          </cell>
          <cell r="G587">
            <v>30</v>
          </cell>
          <cell r="H587">
            <v>20</v>
          </cell>
          <cell r="I587">
            <v>35</v>
          </cell>
          <cell r="J587">
            <v>28</v>
          </cell>
          <cell r="K587">
            <v>158</v>
          </cell>
        </row>
        <row r="588">
          <cell r="B588" t="str">
            <v>China - Ecuador</v>
          </cell>
          <cell r="C588" t="str">
            <v>LATAM</v>
          </cell>
          <cell r="D588">
            <v>1675</v>
          </cell>
          <cell r="E588">
            <v>5878</v>
          </cell>
          <cell r="F588">
            <v>125</v>
          </cell>
          <cell r="G588">
            <v>30</v>
          </cell>
          <cell r="H588">
            <v>20</v>
          </cell>
          <cell r="I588">
            <v>35</v>
          </cell>
          <cell r="J588">
            <v>28</v>
          </cell>
          <cell r="K588">
            <v>158</v>
          </cell>
        </row>
        <row r="589">
          <cell r="B589" t="str">
            <v>China - Guatemala</v>
          </cell>
          <cell r="C589" t="str">
            <v>LATAM</v>
          </cell>
          <cell r="D589">
            <v>2351</v>
          </cell>
          <cell r="E589">
            <v>4625</v>
          </cell>
          <cell r="F589">
            <v>125</v>
          </cell>
          <cell r="G589">
            <v>30</v>
          </cell>
          <cell r="H589">
            <v>20</v>
          </cell>
          <cell r="I589">
            <v>35</v>
          </cell>
          <cell r="J589">
            <v>28</v>
          </cell>
          <cell r="K589">
            <v>158</v>
          </cell>
        </row>
        <row r="590">
          <cell r="B590" t="str">
            <v>China - Panama</v>
          </cell>
          <cell r="C590" t="str">
            <v>LATAM</v>
          </cell>
          <cell r="D590">
            <v>2275</v>
          </cell>
          <cell r="E590">
            <v>5665</v>
          </cell>
          <cell r="F590">
            <v>125</v>
          </cell>
          <cell r="G590">
            <v>30</v>
          </cell>
          <cell r="H590">
            <v>20</v>
          </cell>
          <cell r="I590">
            <v>35</v>
          </cell>
          <cell r="J590">
            <v>28</v>
          </cell>
          <cell r="K590">
            <v>158</v>
          </cell>
        </row>
        <row r="591">
          <cell r="B591" t="str">
            <v>China - Paraguay</v>
          </cell>
          <cell r="C591" t="str">
            <v>LATAM</v>
          </cell>
          <cell r="D591">
            <v>2372</v>
          </cell>
          <cell r="E591">
            <v>5370</v>
          </cell>
          <cell r="F591">
            <v>125</v>
          </cell>
          <cell r="G591">
            <v>30</v>
          </cell>
          <cell r="H591">
            <v>20</v>
          </cell>
          <cell r="I591">
            <v>35</v>
          </cell>
          <cell r="J591">
            <v>28</v>
          </cell>
          <cell r="K591">
            <v>158</v>
          </cell>
        </row>
        <row r="592">
          <cell r="B592" t="str">
            <v>China - Peru</v>
          </cell>
          <cell r="C592" t="str">
            <v>LATAM</v>
          </cell>
          <cell r="D592">
            <v>1690</v>
          </cell>
          <cell r="E592">
            <v>5952</v>
          </cell>
          <cell r="F592">
            <v>125</v>
          </cell>
          <cell r="G592">
            <v>30</v>
          </cell>
          <cell r="H592">
            <v>20</v>
          </cell>
          <cell r="I592">
            <v>35</v>
          </cell>
          <cell r="J592">
            <v>28</v>
          </cell>
          <cell r="K592">
            <v>140</v>
          </cell>
        </row>
        <row r="593">
          <cell r="B593" t="str">
            <v>China - Middle East</v>
          </cell>
          <cell r="C593" t="str">
            <v>Middle East</v>
          </cell>
          <cell r="D593">
            <v>958</v>
          </cell>
          <cell r="E593">
            <v>1517</v>
          </cell>
          <cell r="F593">
            <v>125</v>
          </cell>
          <cell r="G593">
            <v>30</v>
          </cell>
          <cell r="H593">
            <v>20</v>
          </cell>
          <cell r="I593">
            <v>27.56</v>
          </cell>
          <cell r="J593">
            <v>28</v>
          </cell>
          <cell r="K593">
            <v>100</v>
          </cell>
        </row>
        <row r="594">
          <cell r="B594" t="str">
            <v>China - Pakistan</v>
          </cell>
          <cell r="C594" t="str">
            <v>Middle East</v>
          </cell>
          <cell r="D594">
            <v>958</v>
          </cell>
          <cell r="E594">
            <v>1517</v>
          </cell>
          <cell r="F594">
            <v>125</v>
          </cell>
          <cell r="G594">
            <v>30</v>
          </cell>
          <cell r="H594">
            <v>20</v>
          </cell>
          <cell r="I594">
            <v>27.56</v>
          </cell>
          <cell r="J594">
            <v>28</v>
          </cell>
          <cell r="K594">
            <v>100</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olume Growth"/>
      <sheetName val="Delivery Model"/>
      <sheetName val="Trans Delivery Model"/>
      <sheetName val="Trans Delivery Model Ramp Up"/>
      <sheetName val="Delivery Model with Ramp Up"/>
      <sheetName val="Summary by Region"/>
      <sheetName val="Transition Summary"/>
      <sheetName val="Summary by Centre"/>
      <sheetName val="Language Summary"/>
      <sheetName val="Language Premium Calc"/>
      <sheetName val="Language Premium Orig"/>
      <sheetName val="Language Premium Orig (adj)"/>
      <sheetName val="Language Summary 2"/>
      <sheetName val="Sheet3"/>
      <sheetName val="Baseline"/>
      <sheetName val="Sheet7"/>
      <sheetName val="Baseline Summary"/>
      <sheetName val="Delivery Centres"/>
      <sheetName val="Transitions"/>
      <sheetName val="Scanning and OB10"/>
      <sheetName val="OB10 Pricing"/>
      <sheetName val="OB10 Coverage"/>
      <sheetName val="Volumes"/>
      <sheetName val="Process List"/>
      <sheetName val="Transfer Plan"/>
      <sheetName val="INPUT - Global Vari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row r="1">
          <cell r="A1" t="str">
            <v>Krakow</v>
          </cell>
        </row>
        <row r="2">
          <cell r="A2" t="str">
            <v>Guangzhou</v>
          </cell>
        </row>
        <row r="3">
          <cell r="A3" t="str">
            <v>Kolkata</v>
          </cell>
        </row>
        <row r="4">
          <cell r="A4" t="str">
            <v>Mexico</v>
          </cell>
        </row>
      </sheetData>
      <sheetData sheetId="18" refreshError="1">
        <row r="2">
          <cell r="A2" t="str">
            <v>Wave 1</v>
          </cell>
          <cell r="B2" t="str">
            <v>Beta Pay</v>
          </cell>
          <cell r="D2">
            <v>39173</v>
          </cell>
        </row>
        <row r="3">
          <cell r="A3" t="str">
            <v>Wave 2</v>
          </cell>
          <cell r="B3" t="str">
            <v>Beta Record</v>
          </cell>
          <cell r="D3">
            <v>39264</v>
          </cell>
        </row>
        <row r="4">
          <cell r="A4" t="str">
            <v>Wave 3</v>
          </cell>
          <cell r="B4" t="str">
            <v>Dublin SSC</v>
          </cell>
          <cell r="D4">
            <v>39356</v>
          </cell>
        </row>
        <row r="5">
          <cell r="A5" t="str">
            <v>Wave 4</v>
          </cell>
          <cell r="B5" t="str">
            <v>Baltic SSC</v>
          </cell>
          <cell r="D5">
            <v>39446</v>
          </cell>
        </row>
        <row r="6">
          <cell r="A6" t="str">
            <v>Wave 5</v>
          </cell>
          <cell r="B6" t="str">
            <v>Dubai SSC</v>
          </cell>
          <cell r="D6">
            <v>39536</v>
          </cell>
        </row>
        <row r="7">
          <cell r="A7" t="str">
            <v>Wave 6</v>
          </cell>
        </row>
        <row r="8">
          <cell r="A8" t="str">
            <v>Wave 7</v>
          </cell>
          <cell r="B8" t="str">
            <v>South Africa SSC</v>
          </cell>
          <cell r="D8">
            <v>39626</v>
          </cell>
        </row>
        <row r="9">
          <cell r="A9" t="str">
            <v>Wave 8</v>
          </cell>
          <cell r="B9" t="str">
            <v>Singapore SSC</v>
          </cell>
          <cell r="D9">
            <v>39716</v>
          </cell>
        </row>
        <row r="10">
          <cell r="A10" t="str">
            <v>Wave 9</v>
          </cell>
          <cell r="B10" t="str">
            <v>CCA SSC</v>
          </cell>
          <cell r="D10">
            <v>39806</v>
          </cell>
        </row>
        <row r="11">
          <cell r="A11" t="str">
            <v>Wave 10</v>
          </cell>
          <cell r="B11" t="str">
            <v>EMEA Local</v>
          </cell>
          <cell r="D11">
            <v>39896</v>
          </cell>
        </row>
        <row r="12">
          <cell r="A12" t="str">
            <v>Wave 11</v>
          </cell>
          <cell r="B12" t="str">
            <v>LATAM Local</v>
          </cell>
          <cell r="D12">
            <v>39986</v>
          </cell>
        </row>
        <row r="13">
          <cell r="A13" t="str">
            <v>Wave 12</v>
          </cell>
          <cell r="B13" t="str">
            <v>ASIA Local</v>
          </cell>
          <cell r="D13">
            <v>40076</v>
          </cell>
        </row>
        <row r="14">
          <cell r="A14" t="str">
            <v>Wave 13</v>
          </cell>
          <cell r="B14" t="str">
            <v>NA Local</v>
          </cell>
          <cell r="D14">
            <v>40166</v>
          </cell>
        </row>
        <row r="15">
          <cell r="A15" t="str">
            <v>Wave 14</v>
          </cell>
          <cell r="B15" t="str">
            <v>LATAM Buy Centre</v>
          </cell>
          <cell r="D15">
            <v>40256</v>
          </cell>
        </row>
        <row r="16">
          <cell r="A16" t="str">
            <v>Wave 15</v>
          </cell>
          <cell r="B16" t="str">
            <v>EMEA Buy Centre</v>
          </cell>
          <cell r="D16">
            <v>40346</v>
          </cell>
        </row>
        <row r="17">
          <cell r="A17" t="str">
            <v>Wave 16</v>
          </cell>
          <cell r="B17" t="str">
            <v>ASIA Buy Centre</v>
          </cell>
          <cell r="D17">
            <v>40436</v>
          </cell>
        </row>
        <row r="18">
          <cell r="A18" t="str">
            <v>Wave 17</v>
          </cell>
          <cell r="B18" t="str">
            <v>NA Buy Centre</v>
          </cell>
          <cell r="D18">
            <v>40526</v>
          </cell>
        </row>
        <row r="19">
          <cell r="A19" t="str">
            <v>Wave 18</v>
          </cell>
          <cell r="B19" t="str">
            <v>China</v>
          </cell>
          <cell r="D19">
            <v>39264</v>
          </cell>
        </row>
        <row r="20">
          <cell r="A20" t="str">
            <v>Wave 19</v>
          </cell>
          <cell r="B20" t="str">
            <v>India</v>
          </cell>
          <cell r="D20">
            <v>39264</v>
          </cell>
        </row>
        <row r="21">
          <cell r="A21" t="str">
            <v>Wave 20</v>
          </cell>
          <cell r="B21" t="str">
            <v>Singapore SSC</v>
          </cell>
          <cell r="D21">
            <v>39508</v>
          </cell>
        </row>
        <row r="22">
          <cell r="A22" t="str">
            <v>Wave 21</v>
          </cell>
          <cell r="B22" t="str">
            <v>Asia Others 1</v>
          </cell>
          <cell r="D22">
            <v>39600</v>
          </cell>
        </row>
        <row r="23">
          <cell r="A23" t="str">
            <v>Wave 22</v>
          </cell>
          <cell r="B23" t="str">
            <v>Asia Others 2</v>
          </cell>
          <cell r="D23">
            <v>39692</v>
          </cell>
        </row>
        <row r="24">
          <cell r="A24" t="str">
            <v>Wave 23</v>
          </cell>
          <cell r="B24" t="str">
            <v>Dublin SSC 1</v>
          </cell>
          <cell r="D24">
            <v>39539</v>
          </cell>
        </row>
        <row r="25">
          <cell r="A25" t="str">
            <v>Wave 24</v>
          </cell>
          <cell r="B25" t="str">
            <v>Dublin SSC 2</v>
          </cell>
          <cell r="D25">
            <v>39630</v>
          </cell>
        </row>
        <row r="26">
          <cell r="A26" t="str">
            <v>Wave 25</v>
          </cell>
          <cell r="B26" t="str">
            <v>Dubai SSC</v>
          </cell>
          <cell r="D26">
            <v>39264</v>
          </cell>
        </row>
        <row r="27">
          <cell r="A27" t="str">
            <v>Wave 26</v>
          </cell>
          <cell r="B27" t="str">
            <v>Europe Others 1</v>
          </cell>
          <cell r="D27">
            <v>39692</v>
          </cell>
        </row>
        <row r="28">
          <cell r="A28" t="str">
            <v>Wave 27</v>
          </cell>
          <cell r="B28" t="str">
            <v>Europe Others 2</v>
          </cell>
          <cell r="D28">
            <v>39753</v>
          </cell>
        </row>
        <row r="29">
          <cell r="A29" t="str">
            <v>Wave 28</v>
          </cell>
          <cell r="B29" t="str">
            <v>Europe Others 3</v>
          </cell>
          <cell r="D29">
            <v>39814</v>
          </cell>
        </row>
        <row r="30">
          <cell r="A30" t="str">
            <v>Wave 29</v>
          </cell>
          <cell r="B30" t="str">
            <v>Mexico</v>
          </cell>
          <cell r="D30">
            <v>39264</v>
          </cell>
        </row>
        <row r="31">
          <cell r="A31" t="str">
            <v>Wave 30</v>
          </cell>
          <cell r="B31" t="str">
            <v>CCA SSC</v>
          </cell>
          <cell r="D31">
            <v>39264</v>
          </cell>
        </row>
        <row r="32">
          <cell r="A32" t="str">
            <v>Wave 31</v>
          </cell>
          <cell r="B32" t="str">
            <v>Uruguay</v>
          </cell>
          <cell r="D32">
            <v>39264</v>
          </cell>
        </row>
        <row r="33">
          <cell r="A33" t="str">
            <v>Wave 32</v>
          </cell>
          <cell r="B33" t="str">
            <v>US</v>
          </cell>
          <cell r="D33">
            <v>39264</v>
          </cell>
        </row>
        <row r="34">
          <cell r="A34" t="str">
            <v>Wave 33</v>
          </cell>
          <cell r="B34" t="str">
            <v>LATAM Others 1</v>
          </cell>
          <cell r="D34">
            <v>39539</v>
          </cell>
        </row>
        <row r="35">
          <cell r="A35" t="str">
            <v>Wave 34</v>
          </cell>
          <cell r="B35" t="str">
            <v>LATAM Others 2</v>
          </cell>
          <cell r="D35">
            <v>39630</v>
          </cell>
        </row>
        <row r="36">
          <cell r="A36" t="str">
            <v>Wave 35</v>
          </cell>
        </row>
        <row r="37">
          <cell r="A37" t="str">
            <v>Wave 36</v>
          </cell>
        </row>
        <row r="38">
          <cell r="A38" t="str">
            <v>Wave 37</v>
          </cell>
        </row>
        <row r="39">
          <cell r="A39" t="str">
            <v>Wave 38</v>
          </cell>
        </row>
        <row r="40">
          <cell r="A40" t="str">
            <v>Wave 39</v>
          </cell>
        </row>
        <row r="41">
          <cell r="A41" t="str">
            <v>Wave 40</v>
          </cell>
        </row>
      </sheetData>
      <sheetData sheetId="19"/>
      <sheetData sheetId="20" refreshError="1">
        <row r="1">
          <cell r="A1" t="str">
            <v>Annual Volume</v>
          </cell>
          <cell r="B1" t="str">
            <v>Monthly Volume</v>
          </cell>
          <cell r="C1" t="str">
            <v>Per Transaction (£)</v>
          </cell>
          <cell r="D1" t="str">
            <v>Per Transaction (€)</v>
          </cell>
        </row>
        <row r="2">
          <cell r="A2" t="str">
            <v>+ 20 million</v>
          </cell>
          <cell r="B2" t="str">
            <v>In excess of 1,666,667</v>
          </cell>
          <cell r="C2">
            <v>0.159135</v>
          </cell>
          <cell r="D2">
            <v>0.23233709999999999</v>
          </cell>
        </row>
        <row r="3">
          <cell r="A3" t="str">
            <v>15,000,001 - 20 million</v>
          </cell>
          <cell r="B3" t="str">
            <v>1,250,001 to 1,666,667</v>
          </cell>
          <cell r="C3">
            <v>0.159135</v>
          </cell>
          <cell r="D3">
            <v>0.23233709999999999</v>
          </cell>
        </row>
        <row r="4">
          <cell r="A4" t="str">
            <v>10,000,001 - 15 million</v>
          </cell>
          <cell r="B4" t="str">
            <v>833,334 to 1,250,000</v>
          </cell>
          <cell r="C4">
            <v>0.16974400000000001</v>
          </cell>
          <cell r="D4">
            <v>0.24782624</v>
          </cell>
        </row>
        <row r="5">
          <cell r="A5" t="str">
            <v>8,000,001 - 10 million</v>
          </cell>
          <cell r="B5" t="str">
            <v>666,668 to 833,333</v>
          </cell>
          <cell r="C5">
            <v>0.18035300000000001</v>
          </cell>
          <cell r="D5">
            <v>0.26331537999999999</v>
          </cell>
        </row>
        <row r="6">
          <cell r="A6" t="str">
            <v>6,000,001 - 8 million</v>
          </cell>
          <cell r="B6" t="str">
            <v>500,001 to 666,667</v>
          </cell>
          <cell r="C6">
            <v>0.20157100000000003</v>
          </cell>
          <cell r="D6">
            <v>0.29429366000000001</v>
          </cell>
        </row>
        <row r="7">
          <cell r="A7" t="str">
            <v>4,000,001 - 6 million</v>
          </cell>
          <cell r="B7" t="str">
            <v>333,334 to 500,000</v>
          </cell>
          <cell r="C7">
            <v>0.21218000000000004</v>
          </cell>
          <cell r="D7">
            <v>0.30978280000000002</v>
          </cell>
        </row>
        <row r="8">
          <cell r="A8" t="str">
            <v>3,000,001 - 4 million</v>
          </cell>
          <cell r="B8" t="str">
            <v>250,001 to 333,333</v>
          </cell>
          <cell r="C8">
            <v>0.23339799999999999</v>
          </cell>
          <cell r="D8">
            <v>0.34076107999999999</v>
          </cell>
        </row>
        <row r="9">
          <cell r="A9" t="str">
            <v>1 - 3 million</v>
          </cell>
          <cell r="B9" t="str">
            <v>1 to 250,000</v>
          </cell>
          <cell r="C9">
            <v>0.25461600000000001</v>
          </cell>
          <cell r="D9">
            <v>0.37173936000000002</v>
          </cell>
        </row>
      </sheetData>
      <sheetData sheetId="21"/>
      <sheetData sheetId="22"/>
      <sheetData sheetId="23"/>
      <sheetData sheetId="24"/>
      <sheetData sheetId="25"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PF - Summary"/>
      <sheetName val="OUTPUT - Revenue"/>
      <sheetName val="OUTPUT - Direct  Expenses"/>
      <sheetName val="OUTPUT - Contribution Margin %"/>
      <sheetName val="OUTPUT - Staffing Plan"/>
      <sheetName val="OUTPUT - Delivery Center Rates"/>
      <sheetName val="----------- INPUTS -----------&gt;"/>
      <sheetName val="INPUT - Global Variabl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Transform INPUT"/>
      <sheetName val="Transform 22-06-06 Adjusted 14%"/>
      <sheetName val="Transform 15-06-06"/>
      <sheetName val="Prog +"/>
      <sheetName val="Gover. Dave"/>
      <sheetName val="Prog. Team"/>
      <sheetName val="Transfer Plan"/>
      <sheetName val="Transition"/>
      <sheetName val="Delivery Model"/>
      <sheetName val="Scanning"/>
      <sheetName val="Expenses CODEc (USD)"/>
      <sheetName val="Expenses CODEc (USD) 12"/>
      <sheetName val="P2P_Asia"/>
      <sheetName val="P2P_EMEA"/>
      <sheetName val="P2P_NA"/>
      <sheetName val="P2P Run Transition"/>
      <sheetName val="IM"/>
      <sheetName val="AM"/>
      <sheetName val="Buy-center"/>
      <sheetName val="Scratch Sheet"/>
      <sheetName val="Delivery Centres"/>
      <sheetName val="OB10 Pricing"/>
      <sheetName val="Transitions"/>
    </sheetNames>
    <sheetDataSet>
      <sheetData sheetId="0" refreshError="1"/>
      <sheetData sheetId="1" refreshError="1"/>
      <sheetData sheetId="2" refreshError="1"/>
      <sheetData sheetId="3" refreshError="1"/>
      <sheetData sheetId="4"/>
      <sheetData sheetId="5"/>
      <sheetData sheetId="6" refreshError="1"/>
      <sheetData sheetId="7"/>
      <sheetData sheetId="8"/>
      <sheetData sheetId="9"/>
      <sheetData sheetId="10"/>
      <sheetData sheetId="11" refreshError="1"/>
      <sheetData sheetId="12"/>
      <sheetData sheetId="13"/>
      <sheetData sheetId="14" refreshError="1"/>
      <sheetData sheetId="15" refreshError="1"/>
      <sheetData sheetId="16"/>
      <sheetData sheetId="17" refreshError="1"/>
      <sheetData sheetId="18" refreshError="1"/>
      <sheetData sheetId="19"/>
      <sheetData sheetId="20" refreshError="1"/>
      <sheetData sheetId="21" refreshError="1"/>
      <sheetData sheetId="22"/>
      <sheetData sheetId="23" refreshError="1"/>
      <sheetData sheetId="24" refreshError="1"/>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sheetData sheetId="38"/>
      <sheetData sheetId="39"/>
      <sheetData sheetId="40"/>
      <sheetData sheetId="41"/>
      <sheetData sheetId="42"/>
      <sheetData sheetId="43"/>
      <sheetData sheetId="44" refreshError="1"/>
      <sheetData sheetId="45" refreshError="1"/>
      <sheetData sheetId="46" refreshError="1"/>
      <sheetData sheetId="47"/>
      <sheetData sheetId="48"/>
      <sheetData sheetId="49"/>
      <sheetData sheetId="50"/>
      <sheetData sheetId="51" refreshError="1"/>
      <sheetData sheetId="52" refreshError="1"/>
      <sheetData sheetId="53" refreshError="1"/>
      <sheetData sheetId="54"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CALCULATION - Globals"/>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 INPUTS -----------&gt;"/>
      <sheetName val="INPUT - Global Variables"/>
      <sheetName val="Rat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Scratch Sheet"/>
      <sheetName val="Expenses Calc Template"/>
      <sheetName val="Title"/>
    </sheetNames>
    <sheetDataSet>
      <sheetData sheetId="0" refreshError="1"/>
      <sheetData sheetId="1" refreshError="1"/>
      <sheetData sheetId="2" refreshError="1"/>
      <sheetData sheetId="3" refreshError="1"/>
      <sheetData sheetId="4"/>
      <sheetData sheetId="5">
        <row r="1">
          <cell r="X1" t="b">
            <v>1</v>
          </cell>
        </row>
        <row r="2">
          <cell r="X2" t="b">
            <v>1</v>
          </cell>
        </row>
        <row r="3">
          <cell r="X3" t="b">
            <v>1</v>
          </cell>
        </row>
        <row r="4">
          <cell r="X4" t="b">
            <v>1</v>
          </cell>
        </row>
        <row r="5">
          <cell r="X5" t="b">
            <v>1</v>
          </cell>
        </row>
        <row r="6">
          <cell r="X6" t="b">
            <v>1</v>
          </cell>
        </row>
        <row r="7">
          <cell r="X7" t="b">
            <v>1</v>
          </cell>
        </row>
        <row r="8">
          <cell r="X8" t="b">
            <v>1</v>
          </cell>
        </row>
        <row r="9">
          <cell r="X9" t="b">
            <v>1</v>
          </cell>
        </row>
        <row r="10">
          <cell r="X10" t="b">
            <v>1</v>
          </cell>
        </row>
        <row r="11">
          <cell r="X11" t="b">
            <v>1</v>
          </cell>
        </row>
        <row r="12">
          <cell r="X12" t="b">
            <v>1</v>
          </cell>
        </row>
        <row r="13">
          <cell r="X13" t="b">
            <v>1</v>
          </cell>
        </row>
        <row r="14">
          <cell r="X14" t="b">
            <v>1</v>
          </cell>
        </row>
        <row r="15">
          <cell r="X15" t="b">
            <v>1</v>
          </cell>
        </row>
        <row r="16">
          <cell r="X16" t="b">
            <v>1</v>
          </cell>
        </row>
        <row r="17">
          <cell r="X17" t="b">
            <v>1</v>
          </cell>
        </row>
        <row r="18">
          <cell r="X18" t="b">
            <v>1</v>
          </cell>
        </row>
        <row r="19">
          <cell r="X19" t="b">
            <v>1</v>
          </cell>
        </row>
        <row r="20">
          <cell r="X20" t="b">
            <v>1</v>
          </cell>
        </row>
        <row r="21">
          <cell r="X21" t="b">
            <v>1</v>
          </cell>
        </row>
        <row r="22">
          <cell r="X22" t="b">
            <v>1</v>
          </cell>
        </row>
        <row r="23">
          <cell r="X23" t="b">
            <v>1</v>
          </cell>
        </row>
        <row r="24">
          <cell r="X24" t="b">
            <v>1</v>
          </cell>
        </row>
        <row r="25">
          <cell r="X25" t="b">
            <v>1</v>
          </cell>
        </row>
        <row r="26">
          <cell r="X26" t="b">
            <v>1</v>
          </cell>
        </row>
        <row r="27">
          <cell r="X27" t="b">
            <v>1</v>
          </cell>
        </row>
        <row r="28">
          <cell r="X28" t="b">
            <v>1</v>
          </cell>
        </row>
        <row r="29">
          <cell r="X29" t="b">
            <v>1</v>
          </cell>
        </row>
        <row r="30">
          <cell r="X30" t="b">
            <v>1</v>
          </cell>
        </row>
        <row r="31">
          <cell r="X31" t="b">
            <v>1</v>
          </cell>
        </row>
      </sheetData>
      <sheetData sheetId="6"/>
      <sheetData sheetId="7" refreshError="1"/>
      <sheetData sheetId="8"/>
      <sheetData sheetId="9"/>
      <sheetData sheetId="10"/>
      <sheetData sheetId="11"/>
      <sheetData sheetId="12" refreshError="1"/>
      <sheetData sheetId="13"/>
      <sheetData sheetId="14" refreshError="1"/>
      <sheetData sheetId="15"/>
      <sheetData sheetId="16" refreshError="1"/>
      <sheetData sheetId="17" refreshError="1"/>
      <sheetData sheetId="18" refreshError="1"/>
      <sheetData sheetId="19"/>
      <sheetData sheetId="20" refreshError="1"/>
      <sheetData sheetId="21"/>
      <sheetData sheetId="22" refreshError="1"/>
      <sheetData sheetId="23" refreshError="1"/>
      <sheetData sheetId="24" refreshError="1"/>
      <sheetData sheetId="25"/>
      <sheetData sheetId="26"/>
      <sheetData sheetId="27"/>
      <sheetData sheetId="28"/>
      <sheetData sheetId="29"/>
      <sheetData sheetId="30"/>
      <sheetData sheetId="31"/>
      <sheetData sheetId="32" refreshError="1"/>
      <sheetData sheetId="33"/>
      <sheetData sheetId="34"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Page"/>
      <sheetName val="RevisionSignoff"/>
      <sheetName val="Rsk Mgmt Process Flow"/>
      <sheetName val="Risk Log Lite"/>
      <sheetName val="Risk Log"/>
      <sheetName val="Risk Ranking Process (2)"/>
      <sheetName val="Data Precision Ranking Chart"/>
      <sheetName val="Rsk Id Forms"/>
      <sheetName val="DataSheet"/>
    </sheetNames>
    <sheetDataSet>
      <sheetData sheetId="0">
        <row r="11">
          <cell r="A11" t="str">
            <v>[DIVISION NAME]</v>
          </cell>
        </row>
        <row r="15">
          <cell r="A15" t="str">
            <v>Version: [Version Number]</v>
          </cell>
          <cell r="C15" t="str">
            <v>Revision Date: [MM/DD/YYYY]</v>
          </cell>
        </row>
      </sheetData>
      <sheetData sheetId="1"/>
      <sheetData sheetId="2"/>
      <sheetData sheetId="3"/>
      <sheetData sheetId="4"/>
      <sheetData sheetId="5"/>
      <sheetData sheetId="6"/>
      <sheetData sheetId="7"/>
      <sheetData sheetId="8"/>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P"/>
      <sheetName val="Output - Forecast Summary"/>
      <sheetName val="Output - Forecast Detail"/>
      <sheetName val="POV"/>
      <sheetName val="Drop_Down_Lists"/>
      <sheetName val="Cost_Rates"/>
      <sheetName val="Input_-_US_AP"/>
      <sheetName val="Output_-_Forecast_Summary"/>
      <sheetName val="Output_-_Forecast_Detail"/>
    </sheetNames>
    <sheetDataSet>
      <sheetData sheetId="0" refreshError="1">
        <row r="8">
          <cell r="E8" t="str">
            <v>CG US</v>
          </cell>
          <cell r="I8" t="str">
            <v>Basic Europe</v>
          </cell>
          <cell r="J8" t="str">
            <v>USD</v>
          </cell>
        </row>
        <row r="9">
          <cell r="E9" t="str">
            <v>CG Poland</v>
          </cell>
          <cell r="I9" t="str">
            <v>French</v>
          </cell>
          <cell r="J9" t="str">
            <v>GTQ</v>
          </cell>
        </row>
        <row r="10">
          <cell r="E10" t="str">
            <v>CG India</v>
          </cell>
          <cell r="I10" t="str">
            <v>Dutch</v>
          </cell>
          <cell r="J10" t="str">
            <v>PLN</v>
          </cell>
        </row>
        <row r="11">
          <cell r="E11" t="str">
            <v>CG Guatemala</v>
          </cell>
          <cell r="I11" t="str">
            <v>English</v>
          </cell>
          <cell r="J11" t="str">
            <v>INR</v>
          </cell>
        </row>
        <row r="12">
          <cell r="E12" t="str">
            <v>CG Germany</v>
          </cell>
          <cell r="J12" t="str">
            <v>EUR</v>
          </cell>
        </row>
        <row r="13">
          <cell r="E13" t="str">
            <v>Capgent</v>
          </cell>
          <cell r="J13" t="str">
            <v>GBP</v>
          </cell>
        </row>
        <row r="14">
          <cell r="E14" t="str">
            <v>Ecredit</v>
          </cell>
        </row>
        <row r="15">
          <cell r="E15" t="str">
            <v>Xerox</v>
          </cell>
        </row>
        <row r="16">
          <cell r="E16" t="str">
            <v>Transactel</v>
          </cell>
        </row>
        <row r="17">
          <cell r="E17" t="str">
            <v>Other 3rd Party</v>
          </cell>
        </row>
        <row r="18">
          <cell r="E18" t="str">
            <v>Passthrough</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Y03EYE CY02 Data Entry"/>
      <sheetName val="People Cost by Activity"/>
      <sheetName val="Definitions"/>
    </sheetNames>
    <sheetDataSet>
      <sheetData sheetId="0" refreshError="1"/>
      <sheetData sheetId="1" refreshError="1"/>
      <sheetData sheetId="2" refreshError="1">
        <row r="2">
          <cell r="F2" t="str">
            <v>Accounts Payable</v>
          </cell>
        </row>
        <row r="3">
          <cell r="F3" t="str">
            <v>Time &amp; Expense</v>
          </cell>
        </row>
        <row r="4">
          <cell r="F4" t="str">
            <v>Fixed Assets</v>
          </cell>
        </row>
        <row r="5">
          <cell r="F5" t="str">
            <v>General Ledger</v>
          </cell>
        </row>
        <row r="6">
          <cell r="F6" t="str">
            <v>Tax</v>
          </cell>
        </row>
        <row r="7">
          <cell r="F7" t="str">
            <v>Credit&amp;Collections</v>
          </cell>
        </row>
        <row r="8">
          <cell r="F8" t="str">
            <v>Treasury</v>
          </cell>
        </row>
        <row r="9">
          <cell r="F9" t="str">
            <v>FP&amp;A</v>
          </cell>
        </row>
        <row r="10">
          <cell r="F10" t="str">
            <v>Operations Finance Staff</v>
          </cell>
        </row>
        <row r="11">
          <cell r="F11" t="str">
            <v>BU Finance</v>
          </cell>
        </row>
        <row r="12">
          <cell r="F12" t="str">
            <v>Other - Please Describe</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cenario 1)"/>
      <sheetName val="BPO run FTE (Scenario 2)"/>
      <sheetName val="Costs per BPO FTE"/>
      <sheetName val="BPO FTE run costs"/>
      <sheetName val="BPO FTE run price"/>
      <sheetName val="Data input_not linked_ Delivery"/>
      <sheetName val="Data input_not linked_Transitio"/>
      <sheetName val="Transition FTE"/>
      <sheetName val="Prog mandays"/>
      <sheetName val="Transition staff costs"/>
      <sheetName val="Costs per Prog staff"/>
      <sheetName val="Prog staff costs"/>
      <sheetName val="Other costs"/>
      <sheetName val="Capex"/>
      <sheetName val="Total costs"/>
      <sheetName val="Pricing"/>
      <sheetName val="Deal summary"/>
      <sheetName val="Deal summary (@ DRB 2nd June)"/>
      <sheetName val="Deal summary (@ DRB 11 June)"/>
      <sheetName val="Vol measure"/>
      <sheetName val="Economic parameters"/>
      <sheetName val="Business parameters"/>
      <sheetName val="Lists"/>
      <sheetName val="___Data"/>
      <sheetName val="Parameter"/>
      <sheetName val="Expenses Calc"/>
      <sheetName val="Sum price calc"/>
      <sheetName val="Summary"/>
      <sheetName val="Output"/>
      <sheetName val="BPO run FTE (Scenario 3-no use)"/>
      <sheetName val="CALCULATION - List Lookup"/>
    </sheetNames>
    <sheetDataSet>
      <sheetData sheetId="0"/>
      <sheetData sheetId="1"/>
      <sheetData sheetId="2" refreshError="1"/>
      <sheetData sheetId="3" refreshError="1"/>
      <sheetData sheetId="4"/>
      <sheetData sheetId="5" refreshError="1"/>
      <sheetData sheetId="6" refreshError="1"/>
      <sheetData sheetId="7" refreshError="1"/>
      <sheetData sheetId="8" refreshError="1"/>
      <sheetData sheetId="9" refreshError="1"/>
      <sheetData sheetId="10"/>
      <sheetData sheetId="11" refreshError="1"/>
      <sheetData sheetId="12"/>
      <sheetData sheetId="13" refreshError="1"/>
      <sheetData sheetId="14" refreshError="1"/>
      <sheetData sheetId="15" refreshError="1"/>
      <sheetData sheetId="16" refreshError="1"/>
      <sheetData sheetId="17" refreshError="1"/>
      <sheetData sheetId="18"/>
      <sheetData sheetId="19" refreshError="1"/>
      <sheetData sheetId="20" refreshError="1"/>
      <sheetData sheetId="21"/>
      <sheetData sheetId="22"/>
      <sheetData sheetId="23"/>
      <sheetData sheetId="24"/>
      <sheetData sheetId="25" refreshError="1"/>
      <sheetData sheetId="26">
        <row r="5">
          <cell r="C5" t="str">
            <v>FTE Model (Scenario 2)</v>
          </cell>
        </row>
        <row r="8">
          <cell r="C8" t="str">
            <v>FTE Model (Scenario 1)</v>
          </cell>
        </row>
        <row r="9">
          <cell r="C9" t="str">
            <v>FTE Model (Scenario 2)</v>
          </cell>
        </row>
      </sheetData>
      <sheetData sheetId="27" refreshError="1"/>
      <sheetData sheetId="28"/>
      <sheetData sheetId="29" refreshError="1"/>
      <sheetData sheetId="30" refreshError="1"/>
      <sheetData sheetId="31" refreshError="1"/>
      <sheetData sheetId="32"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Flame Control Investment"/>
      <sheetName val="Flame Control CRAR"/>
      <sheetName val="Flame Control - SAVINGS"/>
      <sheetName val="SMC Investment"/>
      <sheetName val="SMC CRAR"/>
      <sheetName val="SMC - SAVINGS"/>
      <sheetName val="Werner Investment"/>
      <sheetName val="Werner CRAR"/>
      <sheetName val="Werner - SAVINGS"/>
      <sheetName val="Nord Investment"/>
      <sheetName val="Nord CRAR"/>
      <sheetName val="Nord - SAVINGS"/>
      <sheetName val="Sicli Ext Investment"/>
      <sheetName val="Sicli Ext CRAR"/>
      <sheetName val="Sicli Ext - SAVINGS"/>
      <sheetName val="Securite Investment"/>
      <sheetName val="Securite CRAR"/>
      <sheetName val="Securite - SAVINGS"/>
      <sheetName val="Belgium Investment"/>
      <sheetName val="Belgium CRAR"/>
      <sheetName val="Belgium - SAVINGS"/>
      <sheetName val="Spain Investment"/>
      <sheetName val="Spain CRAR"/>
      <sheetName val="Spain - SAVINGS"/>
      <sheetName val="Sicli Div Investment"/>
      <sheetName val="Sicli Div CRAR"/>
      <sheetName val="Sicli Div - SAVINGS"/>
      <sheetName val="Summary Invest"/>
      <sheetName val="Total Investment 2"/>
      <sheetName val="TOTAL Investment"/>
      <sheetName val="TOTAL - SAVINGS &amp; Restructuring"/>
      <sheetName val="Scenario Analyser"/>
      <sheetName val="ERP&amp;BPO breakdown"/>
      <sheetName val="BPR and BPO Savings"/>
      <sheetName val="BPR and BPO Reduction"/>
      <sheetName val="CF&amp;PL Impact"/>
      <sheetName val="Benchmark by process"/>
      <sheetName val="BPR projects breakdown"/>
      <sheetName val="BIPs breakdown"/>
      <sheetName val="I Many"/>
      <sheetName val="VPS"/>
      <sheetName val="Sales_Field Summary"/>
      <sheetName val="Connectivity"/>
      <sheetName val="Inflator-Deflator"/>
      <sheetName val="Severance calculation"/>
      <sheetName val="New baseline FTE"/>
      <sheetName val="New baseline cost"/>
      <sheetName val="New baseline Outsource"/>
      <sheetName val="CE Total New base line"/>
      <sheetName val="POV"/>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row r="5">
          <cell r="A5" t="str">
            <v>Data</v>
          </cell>
          <cell r="B5" t="str">
            <v>Chubb Flame Control</v>
          </cell>
          <cell r="C5" t="str">
            <v>SMC Holland</v>
          </cell>
          <cell r="D5" t="str">
            <v>Werner GMBH</v>
          </cell>
          <cell r="E5" t="str">
            <v>Chubb Nord Alarm</v>
          </cell>
          <cell r="F5" t="str">
            <v>Sicli Extinguishers</v>
          </cell>
          <cell r="G5" t="str">
            <v>Chubb Securite France</v>
          </cell>
          <cell r="H5" t="str">
            <v>Chubb Lips Belgium</v>
          </cell>
          <cell r="I5" t="str">
            <v>Chubb Spain</v>
          </cell>
          <cell r="J5" t="str">
            <v>Sicli Divisional Costs</v>
          </cell>
          <cell r="K5" t="str">
            <v>Grand Total</v>
          </cell>
        </row>
        <row r="6">
          <cell r="A6">
            <v>1</v>
          </cell>
          <cell r="B6">
            <v>2</v>
          </cell>
          <cell r="C6">
            <v>3</v>
          </cell>
          <cell r="D6">
            <v>4</v>
          </cell>
          <cell r="E6">
            <v>5</v>
          </cell>
          <cell r="F6">
            <v>6</v>
          </cell>
          <cell r="G6">
            <v>7</v>
          </cell>
          <cell r="H6">
            <v>8</v>
          </cell>
          <cell r="I6">
            <v>9</v>
          </cell>
          <cell r="J6">
            <v>10</v>
          </cell>
        </row>
        <row r="7">
          <cell r="A7" t="str">
            <v>AP/Freight Payments</v>
          </cell>
          <cell r="B7">
            <v>1.48</v>
          </cell>
          <cell r="C7">
            <v>3.2</v>
          </cell>
          <cell r="D7">
            <v>1.8639999999999999</v>
          </cell>
          <cell r="E7">
            <v>0</v>
          </cell>
          <cell r="F7">
            <v>3</v>
          </cell>
          <cell r="G7">
            <v>21.31</v>
          </cell>
          <cell r="H7">
            <v>1</v>
          </cell>
          <cell r="I7">
            <v>1</v>
          </cell>
          <cell r="J7">
            <v>0</v>
          </cell>
          <cell r="K7">
            <v>32.853999999999999</v>
          </cell>
        </row>
        <row r="8">
          <cell r="A8" t="str">
            <v>T&amp;E Payments</v>
          </cell>
          <cell r="B8">
            <v>0</v>
          </cell>
          <cell r="C8">
            <v>0.3</v>
          </cell>
          <cell r="D8">
            <v>0</v>
          </cell>
          <cell r="E8">
            <v>0</v>
          </cell>
          <cell r="F8">
            <v>3</v>
          </cell>
          <cell r="G8">
            <v>5.6749999999999936</v>
          </cell>
          <cell r="H8">
            <v>0</v>
          </cell>
          <cell r="I8">
            <v>0.3</v>
          </cell>
          <cell r="J8">
            <v>0</v>
          </cell>
          <cell r="K8">
            <v>9.274999999999995</v>
          </cell>
        </row>
        <row r="9">
          <cell r="A9" t="str">
            <v>Cash Disbursements</v>
          </cell>
        </row>
        <row r="10">
          <cell r="A10" t="str">
            <v>AR</v>
          </cell>
          <cell r="B10">
            <v>0.8</v>
          </cell>
          <cell r="C10">
            <v>0.9</v>
          </cell>
          <cell r="D10">
            <v>8.9910000000000014</v>
          </cell>
          <cell r="E10">
            <v>0</v>
          </cell>
          <cell r="F10">
            <v>12</v>
          </cell>
          <cell r="G10">
            <v>19.925000000000001</v>
          </cell>
          <cell r="H10">
            <v>0.6</v>
          </cell>
          <cell r="I10">
            <v>1.21</v>
          </cell>
          <cell r="J10">
            <v>0</v>
          </cell>
          <cell r="K10">
            <v>44.426000000000002</v>
          </cell>
        </row>
        <row r="11">
          <cell r="A11" t="str">
            <v>Credit</v>
          </cell>
          <cell r="B11">
            <v>0.8</v>
          </cell>
          <cell r="C11">
            <v>0.3</v>
          </cell>
          <cell r="D11">
            <v>0</v>
          </cell>
          <cell r="E11">
            <v>0</v>
          </cell>
          <cell r="F11">
            <v>0.3</v>
          </cell>
          <cell r="G11">
            <v>1.7</v>
          </cell>
          <cell r="H11">
            <v>0.3</v>
          </cell>
          <cell r="I11">
            <v>0</v>
          </cell>
          <cell r="J11">
            <v>0</v>
          </cell>
          <cell r="K11">
            <v>3.4</v>
          </cell>
        </row>
        <row r="12">
          <cell r="A12" t="str">
            <v>Collections</v>
          </cell>
          <cell r="B12">
            <v>0.12</v>
          </cell>
          <cell r="C12">
            <v>4.5125000000000002</v>
          </cell>
          <cell r="D12">
            <v>1.2760000000000002</v>
          </cell>
          <cell r="E12">
            <v>0.65</v>
          </cell>
          <cell r="F12">
            <v>8.6999999999999993</v>
          </cell>
          <cell r="G12">
            <v>32.54</v>
          </cell>
          <cell r="H12">
            <v>0.4</v>
          </cell>
          <cell r="I12">
            <v>2.8</v>
          </cell>
          <cell r="J12">
            <v>0</v>
          </cell>
          <cell r="K12">
            <v>50.998499999999993</v>
          </cell>
        </row>
        <row r="13">
          <cell r="A13" t="str">
            <v>Customer Billing</v>
          </cell>
          <cell r="B13">
            <v>5.9375</v>
          </cell>
          <cell r="C13">
            <v>7.42</v>
          </cell>
          <cell r="D13">
            <v>0.98</v>
          </cell>
          <cell r="E13">
            <v>0.5</v>
          </cell>
          <cell r="F13">
            <v>51.389999999999873</v>
          </cell>
          <cell r="G13">
            <v>27.02</v>
          </cell>
          <cell r="H13">
            <v>1.59</v>
          </cell>
          <cell r="I13">
            <v>2.76</v>
          </cell>
          <cell r="J13">
            <v>0</v>
          </cell>
          <cell r="K13">
            <v>97.597499999999883</v>
          </cell>
        </row>
        <row r="14">
          <cell r="A14" t="str">
            <v>Revenue Cycle</v>
          </cell>
        </row>
        <row r="15">
          <cell r="A15" t="str">
            <v>Fixed Assets</v>
          </cell>
          <cell r="B15">
            <v>0</v>
          </cell>
          <cell r="C15">
            <v>0.3</v>
          </cell>
          <cell r="D15">
            <v>0</v>
          </cell>
          <cell r="E15">
            <v>0</v>
          </cell>
          <cell r="F15">
            <v>0.3</v>
          </cell>
          <cell r="G15">
            <v>1</v>
          </cell>
          <cell r="H15">
            <v>0</v>
          </cell>
          <cell r="I15">
            <v>0</v>
          </cell>
          <cell r="J15">
            <v>0</v>
          </cell>
          <cell r="K15">
            <v>1.6</v>
          </cell>
        </row>
        <row r="16">
          <cell r="A16" t="str">
            <v>General Accounting / Consolidations</v>
          </cell>
          <cell r="B16">
            <v>0.3</v>
          </cell>
          <cell r="C16">
            <v>1.8</v>
          </cell>
          <cell r="D16">
            <v>2.56</v>
          </cell>
          <cell r="E16">
            <v>3</v>
          </cell>
          <cell r="F16">
            <v>4.4000000000000004</v>
          </cell>
          <cell r="G16">
            <v>11.88</v>
          </cell>
          <cell r="H16">
            <v>0.4</v>
          </cell>
          <cell r="I16">
            <v>1.68</v>
          </cell>
          <cell r="J16">
            <v>0</v>
          </cell>
          <cell r="K16">
            <v>26.02</v>
          </cell>
        </row>
        <row r="17">
          <cell r="A17" t="str">
            <v>Project Accounting</v>
          </cell>
          <cell r="B17">
            <v>0.3</v>
          </cell>
          <cell r="C17">
            <v>1.64</v>
          </cell>
          <cell r="D17">
            <v>0</v>
          </cell>
          <cell r="E17">
            <v>0.15</v>
          </cell>
          <cell r="F17">
            <v>0.6</v>
          </cell>
          <cell r="G17">
            <v>0</v>
          </cell>
          <cell r="H17">
            <v>0</v>
          </cell>
          <cell r="I17">
            <v>3.2</v>
          </cell>
          <cell r="J17">
            <v>0</v>
          </cell>
          <cell r="K17">
            <v>5.8900000000000006</v>
          </cell>
        </row>
        <row r="18">
          <cell r="A18" t="str">
            <v>Cost Accounting</v>
          </cell>
          <cell r="B18">
            <v>0.3</v>
          </cell>
          <cell r="C18">
            <v>0.8</v>
          </cell>
          <cell r="D18">
            <v>0</v>
          </cell>
          <cell r="E18">
            <v>0</v>
          </cell>
          <cell r="F18">
            <v>2.1</v>
          </cell>
          <cell r="G18">
            <v>0.6</v>
          </cell>
          <cell r="H18">
            <v>0.3</v>
          </cell>
          <cell r="I18">
            <v>0.6</v>
          </cell>
          <cell r="J18">
            <v>0</v>
          </cell>
          <cell r="K18">
            <v>4.7</v>
          </cell>
        </row>
        <row r="19">
          <cell r="A19" t="str">
            <v>External Reporting</v>
          </cell>
          <cell r="B19">
            <v>0</v>
          </cell>
          <cell r="C19">
            <v>1.1000000000000001</v>
          </cell>
          <cell r="D19">
            <v>0</v>
          </cell>
          <cell r="E19">
            <v>0.3</v>
          </cell>
          <cell r="F19">
            <v>0.3</v>
          </cell>
          <cell r="G19">
            <v>0.3</v>
          </cell>
          <cell r="H19">
            <v>0.3</v>
          </cell>
          <cell r="I19">
            <v>0</v>
          </cell>
          <cell r="J19">
            <v>0</v>
          </cell>
          <cell r="K19">
            <v>2.2999999999999998</v>
          </cell>
        </row>
        <row r="20">
          <cell r="A20" t="str">
            <v>General Accounting and External Reporting</v>
          </cell>
        </row>
        <row r="21">
          <cell r="A21" t="str">
            <v>Finance - Tax Management</v>
          </cell>
          <cell r="B21">
            <v>0</v>
          </cell>
          <cell r="C21">
            <v>0</v>
          </cell>
          <cell r="D21">
            <v>0</v>
          </cell>
          <cell r="E21">
            <v>0</v>
          </cell>
          <cell r="F21">
            <v>0.3</v>
          </cell>
          <cell r="G21">
            <v>0.6</v>
          </cell>
          <cell r="H21">
            <v>0</v>
          </cell>
          <cell r="I21">
            <v>0</v>
          </cell>
          <cell r="J21">
            <v>3</v>
          </cell>
          <cell r="K21">
            <v>3.9</v>
          </cell>
        </row>
        <row r="22">
          <cell r="A22" t="str">
            <v>Finance - Treasury Management</v>
          </cell>
          <cell r="B22">
            <v>0</v>
          </cell>
          <cell r="C22">
            <v>0.3</v>
          </cell>
          <cell r="D22">
            <v>0</v>
          </cell>
          <cell r="E22">
            <v>0.3</v>
          </cell>
          <cell r="F22">
            <v>0</v>
          </cell>
          <cell r="G22">
            <v>6</v>
          </cell>
          <cell r="H22">
            <v>0</v>
          </cell>
          <cell r="I22">
            <v>0</v>
          </cell>
          <cell r="J22">
            <v>0</v>
          </cell>
          <cell r="K22">
            <v>6.6</v>
          </cell>
        </row>
        <row r="23">
          <cell r="A23" t="str">
            <v>Finance - Compliance Management</v>
          </cell>
          <cell r="B23">
            <v>0</v>
          </cell>
          <cell r="C23">
            <v>0</v>
          </cell>
          <cell r="D23">
            <v>0</v>
          </cell>
          <cell r="E23">
            <v>0.4</v>
          </cell>
          <cell r="F23">
            <v>0.6</v>
          </cell>
          <cell r="G23">
            <v>0.4</v>
          </cell>
          <cell r="H23">
            <v>0</v>
          </cell>
          <cell r="I23">
            <v>0</v>
          </cell>
          <cell r="J23">
            <v>1</v>
          </cell>
          <cell r="K23">
            <v>2.4</v>
          </cell>
        </row>
        <row r="24">
          <cell r="A24" t="str">
            <v>Finance - Planning and Performance Management</v>
          </cell>
          <cell r="B24">
            <v>0</v>
          </cell>
          <cell r="C24">
            <v>2.9</v>
          </cell>
          <cell r="D24">
            <v>0</v>
          </cell>
          <cell r="E24">
            <v>0.4</v>
          </cell>
          <cell r="F24">
            <v>8.1999999999999993</v>
          </cell>
          <cell r="G24">
            <v>24.13</v>
          </cell>
          <cell r="H24">
            <v>0</v>
          </cell>
          <cell r="I24">
            <v>0</v>
          </cell>
          <cell r="J24">
            <v>0.3</v>
          </cell>
          <cell r="K24">
            <v>35.929999999999993</v>
          </cell>
        </row>
        <row r="25">
          <cell r="A25" t="str">
            <v>Finance - Business Analysis</v>
          </cell>
          <cell r="B25">
            <v>0</v>
          </cell>
          <cell r="C25">
            <v>1.5</v>
          </cell>
          <cell r="D25">
            <v>0</v>
          </cell>
          <cell r="E25">
            <v>0.8</v>
          </cell>
          <cell r="F25">
            <v>1</v>
          </cell>
          <cell r="G25">
            <v>0.9</v>
          </cell>
          <cell r="H25">
            <v>0</v>
          </cell>
          <cell r="I25">
            <v>0.3</v>
          </cell>
          <cell r="J25">
            <v>2</v>
          </cell>
          <cell r="K25">
            <v>6.5</v>
          </cell>
        </row>
        <row r="26">
          <cell r="A26" t="str">
            <v>Finance - Management and Administration- Performance Improvement</v>
          </cell>
          <cell r="B26">
            <v>0.3</v>
          </cell>
          <cell r="C26">
            <v>0.3</v>
          </cell>
          <cell r="D26">
            <v>0</v>
          </cell>
          <cell r="E26">
            <v>0.8</v>
          </cell>
          <cell r="F26">
            <v>1</v>
          </cell>
          <cell r="G26">
            <v>0.3</v>
          </cell>
          <cell r="H26">
            <v>0</v>
          </cell>
          <cell r="I26">
            <v>0.3</v>
          </cell>
          <cell r="J26">
            <v>0</v>
          </cell>
          <cell r="K26">
            <v>2.9999999999999996</v>
          </cell>
        </row>
        <row r="27">
          <cell r="A27" t="str">
            <v>Finance - Management and Administration General</v>
          </cell>
          <cell r="B27">
            <v>1.4</v>
          </cell>
          <cell r="C27">
            <v>1.5</v>
          </cell>
          <cell r="D27">
            <v>3</v>
          </cell>
          <cell r="E27">
            <v>0.2</v>
          </cell>
          <cell r="F27">
            <v>0.3</v>
          </cell>
          <cell r="G27">
            <v>0.7</v>
          </cell>
          <cell r="H27">
            <v>2.8</v>
          </cell>
          <cell r="I27">
            <v>0.3</v>
          </cell>
          <cell r="J27">
            <v>3.7</v>
          </cell>
          <cell r="K27">
            <v>13.900000000000002</v>
          </cell>
        </row>
        <row r="28">
          <cell r="A28" t="str">
            <v>HR - Total Rewards Administration</v>
          </cell>
          <cell r="B28">
            <v>0</v>
          </cell>
          <cell r="C28">
            <v>0.8</v>
          </cell>
          <cell r="D28">
            <v>0</v>
          </cell>
          <cell r="E28">
            <v>0.5</v>
          </cell>
          <cell r="F28">
            <v>4.5999999999999996</v>
          </cell>
          <cell r="G28">
            <v>1</v>
          </cell>
          <cell r="H28">
            <v>0</v>
          </cell>
          <cell r="I28">
            <v>0</v>
          </cell>
          <cell r="J28">
            <v>0</v>
          </cell>
          <cell r="K28">
            <v>6.8999999999999995</v>
          </cell>
        </row>
        <row r="29">
          <cell r="A29" t="str">
            <v>HR - Payroll Services - Time Collections</v>
          </cell>
          <cell r="B29">
            <v>0</v>
          </cell>
          <cell r="C29">
            <v>1.085</v>
          </cell>
          <cell r="D29">
            <v>0</v>
          </cell>
          <cell r="E29">
            <v>0</v>
          </cell>
          <cell r="F29">
            <v>0.5</v>
          </cell>
          <cell r="G29">
            <v>11.065</v>
          </cell>
          <cell r="H29">
            <v>0.21</v>
          </cell>
          <cell r="I29">
            <v>0.8</v>
          </cell>
          <cell r="J29">
            <v>0</v>
          </cell>
          <cell r="K29">
            <v>13.66</v>
          </cell>
        </row>
        <row r="30">
          <cell r="A30" t="str">
            <v>HR-Payroll Services - Payroll</v>
          </cell>
          <cell r="B30">
            <v>0</v>
          </cell>
          <cell r="C30">
            <v>1.7649999999999999</v>
          </cell>
          <cell r="D30">
            <v>1.33</v>
          </cell>
          <cell r="E30">
            <v>0.5</v>
          </cell>
          <cell r="F30">
            <v>6.3</v>
          </cell>
          <cell r="G30">
            <v>15.79</v>
          </cell>
          <cell r="H30">
            <v>0.87368421052631584</v>
          </cell>
          <cell r="I30">
            <v>0.8</v>
          </cell>
          <cell r="J30">
            <v>0</v>
          </cell>
          <cell r="K30">
            <v>27.358684210526317</v>
          </cell>
        </row>
        <row r="31">
          <cell r="A31" t="str">
            <v>HR - Data Management, Reporting &amp; Compliance</v>
          </cell>
          <cell r="B31">
            <v>0</v>
          </cell>
          <cell r="C31">
            <v>1.5</v>
          </cell>
          <cell r="D31">
            <v>2.2400000000000002</v>
          </cell>
          <cell r="E31">
            <v>0</v>
          </cell>
          <cell r="F31">
            <v>5.0999999999999996</v>
          </cell>
          <cell r="G31">
            <v>2.9</v>
          </cell>
          <cell r="H31">
            <v>0</v>
          </cell>
          <cell r="I31">
            <v>0.4</v>
          </cell>
          <cell r="J31">
            <v>0</v>
          </cell>
          <cell r="K31">
            <v>12.14</v>
          </cell>
        </row>
        <row r="32">
          <cell r="A32" t="str">
            <v>HR - Staffing Services</v>
          </cell>
          <cell r="B32">
            <v>0</v>
          </cell>
          <cell r="C32">
            <v>0.8</v>
          </cell>
          <cell r="D32">
            <v>0</v>
          </cell>
          <cell r="E32">
            <v>0</v>
          </cell>
          <cell r="F32">
            <v>1.1000000000000001</v>
          </cell>
          <cell r="G32">
            <v>2.2999999999999998</v>
          </cell>
          <cell r="H32">
            <v>0</v>
          </cell>
          <cell r="I32">
            <v>0</v>
          </cell>
          <cell r="J32">
            <v>0</v>
          </cell>
          <cell r="K32">
            <v>4.2</v>
          </cell>
        </row>
        <row r="33">
          <cell r="A33" t="str">
            <v>HR-Workforce Development Services</v>
          </cell>
          <cell r="B33">
            <v>0.3</v>
          </cell>
          <cell r="C33">
            <v>1.9</v>
          </cell>
          <cell r="D33">
            <v>0.3</v>
          </cell>
          <cell r="E33">
            <v>0</v>
          </cell>
          <cell r="F33">
            <v>2.1</v>
          </cell>
          <cell r="G33">
            <v>3.3</v>
          </cell>
          <cell r="H33">
            <v>0</v>
          </cell>
          <cell r="I33">
            <v>0</v>
          </cell>
          <cell r="J33">
            <v>0</v>
          </cell>
          <cell r="K33">
            <v>7.8999999999999995</v>
          </cell>
        </row>
        <row r="34">
          <cell r="A34" t="str">
            <v>HR - Organizational Effectiveness Services</v>
          </cell>
          <cell r="B34">
            <v>0.3</v>
          </cell>
          <cell r="C34">
            <v>0.3</v>
          </cell>
          <cell r="D34">
            <v>0</v>
          </cell>
          <cell r="E34">
            <v>0</v>
          </cell>
          <cell r="F34">
            <v>1.6</v>
          </cell>
          <cell r="G34">
            <v>12.6</v>
          </cell>
          <cell r="H34">
            <v>0</v>
          </cell>
          <cell r="I34">
            <v>0</v>
          </cell>
          <cell r="J34">
            <v>0</v>
          </cell>
          <cell r="K34">
            <v>14.8</v>
          </cell>
        </row>
        <row r="35">
          <cell r="A35" t="str">
            <v>HR - Labor Relations</v>
          </cell>
          <cell r="B35">
            <v>0</v>
          </cell>
          <cell r="C35">
            <v>1</v>
          </cell>
          <cell r="D35">
            <v>0</v>
          </cell>
          <cell r="E35">
            <v>0</v>
          </cell>
          <cell r="F35">
            <v>0.6</v>
          </cell>
          <cell r="G35">
            <v>0.7</v>
          </cell>
          <cell r="H35">
            <v>0.3</v>
          </cell>
          <cell r="I35">
            <v>0.3</v>
          </cell>
          <cell r="J35">
            <v>0</v>
          </cell>
          <cell r="K35">
            <v>2.8999999999999995</v>
          </cell>
        </row>
        <row r="36">
          <cell r="A36" t="str">
            <v>HR - Total Rewards Planning</v>
          </cell>
          <cell r="B36">
            <v>0</v>
          </cell>
          <cell r="C36">
            <v>0.3</v>
          </cell>
          <cell r="D36">
            <v>0</v>
          </cell>
          <cell r="E36">
            <v>0</v>
          </cell>
          <cell r="F36">
            <v>0</v>
          </cell>
          <cell r="G36">
            <v>0</v>
          </cell>
          <cell r="H36">
            <v>0</v>
          </cell>
          <cell r="I36">
            <v>0</v>
          </cell>
          <cell r="J36">
            <v>0</v>
          </cell>
          <cell r="K36">
            <v>0.3</v>
          </cell>
        </row>
        <row r="37">
          <cell r="A37" t="str">
            <v>HR - Strategic Workforce Planning</v>
          </cell>
          <cell r="B37">
            <v>0</v>
          </cell>
          <cell r="C37">
            <v>0.4</v>
          </cell>
          <cell r="D37">
            <v>0</v>
          </cell>
          <cell r="E37">
            <v>0</v>
          </cell>
          <cell r="F37">
            <v>0.3</v>
          </cell>
          <cell r="G37">
            <v>0</v>
          </cell>
          <cell r="H37">
            <v>0</v>
          </cell>
          <cell r="I37">
            <v>0</v>
          </cell>
          <cell r="J37">
            <v>0</v>
          </cell>
          <cell r="K37">
            <v>0.7</v>
          </cell>
        </row>
        <row r="38">
          <cell r="A38" t="str">
            <v>HR - Management &amp; Administration</v>
          </cell>
          <cell r="B38">
            <v>0.4</v>
          </cell>
          <cell r="C38">
            <v>2.4</v>
          </cell>
          <cell r="D38">
            <v>0.33</v>
          </cell>
          <cell r="E38">
            <v>1</v>
          </cell>
          <cell r="F38">
            <v>0.7</v>
          </cell>
          <cell r="G38">
            <v>0.3</v>
          </cell>
          <cell r="H38">
            <v>0.9</v>
          </cell>
          <cell r="I38">
            <v>0.3</v>
          </cell>
          <cell r="J38">
            <v>0</v>
          </cell>
          <cell r="K38">
            <v>6.33</v>
          </cell>
        </row>
        <row r="39">
          <cell r="A39" t="str">
            <v>Procurement - Purchase Order - Processing - Direct</v>
          </cell>
          <cell r="B39">
            <v>1</v>
          </cell>
          <cell r="C39">
            <v>2.2000000000000002</v>
          </cell>
          <cell r="D39">
            <v>0.9</v>
          </cell>
          <cell r="E39">
            <v>1.1000000000000001</v>
          </cell>
          <cell r="F39">
            <v>4.9000000000000004</v>
          </cell>
          <cell r="G39">
            <v>21.18</v>
          </cell>
          <cell r="H39">
            <v>0.55000000000000004</v>
          </cell>
          <cell r="I39">
            <v>0</v>
          </cell>
          <cell r="J39">
            <v>1</v>
          </cell>
          <cell r="K39">
            <v>32.83</v>
          </cell>
        </row>
        <row r="40">
          <cell r="A40" t="str">
            <v>Procurement - Purchase Order - Processing - Indirect</v>
          </cell>
          <cell r="B40">
            <v>0</v>
          </cell>
          <cell r="C40">
            <v>0.5</v>
          </cell>
          <cell r="D40">
            <v>0</v>
          </cell>
          <cell r="E40">
            <v>0</v>
          </cell>
          <cell r="F40">
            <v>5</v>
          </cell>
          <cell r="G40">
            <v>0</v>
          </cell>
          <cell r="H40">
            <v>0</v>
          </cell>
          <cell r="I40">
            <v>0</v>
          </cell>
          <cell r="J40">
            <v>0</v>
          </cell>
          <cell r="K40">
            <v>5.5</v>
          </cell>
        </row>
        <row r="41">
          <cell r="A41" t="str">
            <v>Procurement - Scheduling - Direct</v>
          </cell>
          <cell r="B41">
            <v>0</v>
          </cell>
          <cell r="C41">
            <v>1.7</v>
          </cell>
          <cell r="D41">
            <v>0.3</v>
          </cell>
          <cell r="E41">
            <v>0</v>
          </cell>
          <cell r="F41">
            <v>0.7</v>
          </cell>
          <cell r="G41">
            <v>0</v>
          </cell>
          <cell r="H41">
            <v>0.4</v>
          </cell>
          <cell r="I41">
            <v>0</v>
          </cell>
          <cell r="J41">
            <v>0</v>
          </cell>
          <cell r="K41">
            <v>3.1</v>
          </cell>
        </row>
        <row r="42">
          <cell r="A42" t="str">
            <v>Procurement - Scheduling - Indirect</v>
          </cell>
          <cell r="B42">
            <v>0</v>
          </cell>
          <cell r="C42">
            <v>0.8</v>
          </cell>
          <cell r="D42">
            <v>0</v>
          </cell>
          <cell r="E42">
            <v>0</v>
          </cell>
          <cell r="F42">
            <v>0</v>
          </cell>
          <cell r="G42">
            <v>0</v>
          </cell>
          <cell r="H42">
            <v>0</v>
          </cell>
          <cell r="I42">
            <v>0</v>
          </cell>
          <cell r="J42">
            <v>0</v>
          </cell>
          <cell r="K42">
            <v>0.8</v>
          </cell>
        </row>
        <row r="43">
          <cell r="A43" t="str">
            <v>Procurement - Supply Data Management Direct</v>
          </cell>
          <cell r="B43">
            <v>0</v>
          </cell>
          <cell r="C43">
            <v>3.2</v>
          </cell>
          <cell r="D43">
            <v>0.6</v>
          </cell>
          <cell r="E43">
            <v>0.5</v>
          </cell>
          <cell r="F43">
            <v>0</v>
          </cell>
          <cell r="G43">
            <v>4</v>
          </cell>
          <cell r="H43">
            <v>0</v>
          </cell>
          <cell r="I43">
            <v>0.3</v>
          </cell>
          <cell r="J43">
            <v>0</v>
          </cell>
          <cell r="K43">
            <v>8.6000000000000014</v>
          </cell>
        </row>
        <row r="44">
          <cell r="A44" t="str">
            <v>Procurement - Supply Data Management Indirect</v>
          </cell>
          <cell r="B44">
            <v>0</v>
          </cell>
          <cell r="C44">
            <v>0.8</v>
          </cell>
          <cell r="D44">
            <v>0</v>
          </cell>
          <cell r="E44">
            <v>0</v>
          </cell>
          <cell r="F44">
            <v>0.3</v>
          </cell>
          <cell r="G44">
            <v>0</v>
          </cell>
          <cell r="H44">
            <v>0</v>
          </cell>
          <cell r="I44">
            <v>0</v>
          </cell>
          <cell r="J44">
            <v>0</v>
          </cell>
          <cell r="K44">
            <v>1.1000000000000001</v>
          </cell>
        </row>
        <row r="45">
          <cell r="A45" t="str">
            <v>Procurement Receipt - Processing Direct</v>
          </cell>
          <cell r="B45">
            <v>1.9</v>
          </cell>
          <cell r="C45">
            <v>8.5</v>
          </cell>
          <cell r="D45">
            <v>0</v>
          </cell>
          <cell r="E45">
            <v>1.4</v>
          </cell>
          <cell r="F45">
            <v>23.4</v>
          </cell>
          <cell r="G45">
            <v>3.4649999999999999</v>
          </cell>
          <cell r="H45">
            <v>0.25</v>
          </cell>
          <cell r="I45">
            <v>1</v>
          </cell>
          <cell r="J45">
            <v>0</v>
          </cell>
          <cell r="K45">
            <v>39.915000000000006</v>
          </cell>
        </row>
        <row r="46">
          <cell r="A46" t="str">
            <v>Procurement Receipt - Processing Indirect</v>
          </cell>
          <cell r="B46">
            <v>0</v>
          </cell>
          <cell r="C46">
            <v>1.2</v>
          </cell>
          <cell r="D46">
            <v>0</v>
          </cell>
          <cell r="E46">
            <v>0</v>
          </cell>
          <cell r="F46">
            <v>0</v>
          </cell>
          <cell r="G46">
            <v>0</v>
          </cell>
          <cell r="H46">
            <v>0</v>
          </cell>
          <cell r="I46">
            <v>0</v>
          </cell>
          <cell r="J46">
            <v>0</v>
          </cell>
          <cell r="K46">
            <v>1.2</v>
          </cell>
        </row>
        <row r="47">
          <cell r="A47" t="str">
            <v>Procurement Compliance Management Direct</v>
          </cell>
          <cell r="B47">
            <v>0</v>
          </cell>
          <cell r="C47">
            <v>0.4</v>
          </cell>
          <cell r="D47">
            <v>0</v>
          </cell>
          <cell r="E47">
            <v>0</v>
          </cell>
          <cell r="F47">
            <v>0</v>
          </cell>
          <cell r="G47">
            <v>0</v>
          </cell>
          <cell r="H47">
            <v>0.3</v>
          </cell>
          <cell r="I47">
            <v>0</v>
          </cell>
          <cell r="J47">
            <v>0</v>
          </cell>
          <cell r="K47">
            <v>0.7</v>
          </cell>
        </row>
        <row r="48">
          <cell r="A48" t="str">
            <v>Procurement Compliance Management Indirect</v>
          </cell>
          <cell r="B48">
            <v>0</v>
          </cell>
          <cell r="C48">
            <v>0</v>
          </cell>
          <cell r="D48">
            <v>0</v>
          </cell>
          <cell r="E48">
            <v>0</v>
          </cell>
          <cell r="F48">
            <v>0</v>
          </cell>
          <cell r="G48">
            <v>0</v>
          </cell>
          <cell r="H48">
            <v>0</v>
          </cell>
          <cell r="I48">
            <v>0</v>
          </cell>
          <cell r="J48">
            <v>0</v>
          </cell>
          <cell r="K48">
            <v>0</v>
          </cell>
        </row>
        <row r="49">
          <cell r="A49" t="str">
            <v>Procurement Sourcing Execution - Direct</v>
          </cell>
          <cell r="B49">
            <v>0.3</v>
          </cell>
          <cell r="C49">
            <v>0.3</v>
          </cell>
          <cell r="D49">
            <v>0</v>
          </cell>
          <cell r="E49">
            <v>0.4</v>
          </cell>
          <cell r="F49">
            <v>2.2999999999999998</v>
          </cell>
          <cell r="G49">
            <v>5.6</v>
          </cell>
          <cell r="H49">
            <v>0</v>
          </cell>
          <cell r="I49">
            <v>0.4</v>
          </cell>
          <cell r="J49">
            <v>0.5</v>
          </cell>
          <cell r="K49">
            <v>9.7999999999999989</v>
          </cell>
        </row>
        <row r="50">
          <cell r="A50" t="str">
            <v>Procurement Sourcing Execution Indirect</v>
          </cell>
          <cell r="B50">
            <v>0</v>
          </cell>
          <cell r="C50">
            <v>0</v>
          </cell>
          <cell r="D50">
            <v>0</v>
          </cell>
          <cell r="E50">
            <v>0</v>
          </cell>
          <cell r="F50">
            <v>0</v>
          </cell>
          <cell r="G50">
            <v>0</v>
          </cell>
          <cell r="H50">
            <v>0</v>
          </cell>
          <cell r="I50">
            <v>0</v>
          </cell>
          <cell r="J50">
            <v>0</v>
          </cell>
          <cell r="K50">
            <v>0</v>
          </cell>
        </row>
        <row r="51">
          <cell r="A51" t="str">
            <v>Procurement Sourcing Strategy and Analysis Direct</v>
          </cell>
          <cell r="B51">
            <v>0</v>
          </cell>
          <cell r="C51">
            <v>0.3</v>
          </cell>
          <cell r="D51">
            <v>0</v>
          </cell>
          <cell r="E51">
            <v>0.3</v>
          </cell>
          <cell r="F51">
            <v>0</v>
          </cell>
          <cell r="G51">
            <v>1.5</v>
          </cell>
          <cell r="H51">
            <v>0</v>
          </cell>
          <cell r="I51">
            <v>0.3</v>
          </cell>
          <cell r="J51">
            <v>0.5</v>
          </cell>
          <cell r="K51">
            <v>2.9</v>
          </cell>
        </row>
        <row r="52">
          <cell r="A52" t="str">
            <v>Procurement Sourcing Strategy and Analysis Indirect</v>
          </cell>
          <cell r="B52">
            <v>0</v>
          </cell>
          <cell r="C52">
            <v>0</v>
          </cell>
          <cell r="D52">
            <v>0</v>
          </cell>
          <cell r="E52">
            <v>0</v>
          </cell>
          <cell r="F52">
            <v>0</v>
          </cell>
          <cell r="G52">
            <v>0</v>
          </cell>
          <cell r="H52">
            <v>0</v>
          </cell>
          <cell r="I52">
            <v>0</v>
          </cell>
          <cell r="J52">
            <v>0</v>
          </cell>
          <cell r="K52">
            <v>0</v>
          </cell>
        </row>
        <row r="53">
          <cell r="A53" t="str">
            <v>Procurement Supplier Management and Development Direct</v>
          </cell>
          <cell r="B53">
            <v>0.3</v>
          </cell>
          <cell r="C53">
            <v>0.4</v>
          </cell>
          <cell r="D53">
            <v>0.5</v>
          </cell>
          <cell r="E53">
            <v>0.3</v>
          </cell>
          <cell r="F53">
            <v>0</v>
          </cell>
          <cell r="G53">
            <v>1.5</v>
          </cell>
          <cell r="H53">
            <v>0.3</v>
          </cell>
          <cell r="I53">
            <v>0</v>
          </cell>
          <cell r="J53">
            <v>1</v>
          </cell>
          <cell r="K53">
            <v>4.3</v>
          </cell>
        </row>
        <row r="54">
          <cell r="A54" t="str">
            <v>Procurement Supplier Management and Development Indirect</v>
          </cell>
          <cell r="B54">
            <v>0</v>
          </cell>
          <cell r="C54">
            <v>0</v>
          </cell>
          <cell r="D54">
            <v>0</v>
          </cell>
          <cell r="E54">
            <v>0</v>
          </cell>
          <cell r="F54">
            <v>0</v>
          </cell>
          <cell r="G54">
            <v>0</v>
          </cell>
          <cell r="H54">
            <v>0</v>
          </cell>
          <cell r="I54">
            <v>0</v>
          </cell>
          <cell r="J54">
            <v>0</v>
          </cell>
          <cell r="K54">
            <v>0</v>
          </cell>
        </row>
        <row r="55">
          <cell r="A55" t="str">
            <v>Procurement Product Development Support Direct</v>
          </cell>
          <cell r="B55">
            <v>0</v>
          </cell>
          <cell r="C55">
            <v>1.2</v>
          </cell>
          <cell r="D55">
            <v>0</v>
          </cell>
          <cell r="E55">
            <v>0</v>
          </cell>
          <cell r="F55">
            <v>0</v>
          </cell>
          <cell r="G55">
            <v>0</v>
          </cell>
          <cell r="H55">
            <v>0</v>
          </cell>
          <cell r="I55">
            <v>0</v>
          </cell>
          <cell r="J55">
            <v>0</v>
          </cell>
          <cell r="K55">
            <v>1.2</v>
          </cell>
        </row>
        <row r="56">
          <cell r="A56" t="str">
            <v>Procurement Product Development Support Indirect</v>
          </cell>
          <cell r="B56">
            <v>0</v>
          </cell>
          <cell r="C56">
            <v>1</v>
          </cell>
          <cell r="D56">
            <v>0</v>
          </cell>
          <cell r="E56">
            <v>0</v>
          </cell>
          <cell r="F56">
            <v>0</v>
          </cell>
          <cell r="G56">
            <v>0</v>
          </cell>
          <cell r="H56">
            <v>0</v>
          </cell>
          <cell r="I56">
            <v>0</v>
          </cell>
          <cell r="J56">
            <v>0</v>
          </cell>
          <cell r="K56">
            <v>1</v>
          </cell>
        </row>
        <row r="57">
          <cell r="A57" t="str">
            <v>Procurement Function Management and Administration Direct</v>
          </cell>
          <cell r="B57">
            <v>0</v>
          </cell>
          <cell r="C57">
            <v>0</v>
          </cell>
          <cell r="D57">
            <v>0</v>
          </cell>
          <cell r="E57">
            <v>0</v>
          </cell>
          <cell r="F57">
            <v>0.6</v>
          </cell>
          <cell r="G57">
            <v>0.7</v>
          </cell>
          <cell r="H57">
            <v>0</v>
          </cell>
          <cell r="I57">
            <v>0</v>
          </cell>
          <cell r="J57">
            <v>0</v>
          </cell>
          <cell r="K57">
            <v>1.2999999999999998</v>
          </cell>
        </row>
        <row r="58">
          <cell r="A58" t="str">
            <v>Procurement Function Management and Administration Indirect</v>
          </cell>
          <cell r="B58">
            <v>0</v>
          </cell>
          <cell r="C58">
            <v>0</v>
          </cell>
          <cell r="D58">
            <v>0</v>
          </cell>
          <cell r="E58">
            <v>0</v>
          </cell>
          <cell r="F58">
            <v>0</v>
          </cell>
          <cell r="G58">
            <v>0</v>
          </cell>
          <cell r="H58">
            <v>0</v>
          </cell>
          <cell r="I58">
            <v>0</v>
          </cell>
          <cell r="J58">
            <v>0</v>
          </cell>
          <cell r="K58">
            <v>0</v>
          </cell>
        </row>
        <row r="59">
          <cell r="A59" t="str">
            <v>Sales-CC</v>
          </cell>
          <cell r="B59">
            <v>0</v>
          </cell>
          <cell r="C59">
            <v>0.65</v>
          </cell>
          <cell r="D59">
            <v>0.3</v>
          </cell>
          <cell r="E59">
            <v>0</v>
          </cell>
          <cell r="F59">
            <v>0</v>
          </cell>
          <cell r="G59">
            <v>22.03</v>
          </cell>
          <cell r="H59">
            <v>3.01</v>
          </cell>
          <cell r="I59">
            <v>0</v>
          </cell>
          <cell r="J59">
            <v>0</v>
          </cell>
          <cell r="K59">
            <v>25.990000000000002</v>
          </cell>
        </row>
        <row r="60">
          <cell r="A60" t="str">
            <v>Sales-CR</v>
          </cell>
          <cell r="B60">
            <v>0</v>
          </cell>
          <cell r="C60">
            <v>0</v>
          </cell>
          <cell r="D60">
            <v>0.7</v>
          </cell>
          <cell r="E60">
            <v>0</v>
          </cell>
          <cell r="F60">
            <v>0</v>
          </cell>
          <cell r="G60">
            <v>0.5</v>
          </cell>
          <cell r="H60">
            <v>0.4</v>
          </cell>
          <cell r="I60">
            <v>2.58</v>
          </cell>
          <cell r="J60">
            <v>0</v>
          </cell>
          <cell r="K60">
            <v>4.18</v>
          </cell>
        </row>
        <row r="61">
          <cell r="A61" t="str">
            <v>Sales - Order Entry</v>
          </cell>
          <cell r="B61">
            <v>0.6</v>
          </cell>
          <cell r="C61">
            <v>9.3800000000000008</v>
          </cell>
          <cell r="D61">
            <v>3.29</v>
          </cell>
          <cell r="E61">
            <v>0</v>
          </cell>
          <cell r="F61">
            <v>51.389999999999873</v>
          </cell>
          <cell r="G61">
            <v>10.53</v>
          </cell>
          <cell r="H61">
            <v>3.5</v>
          </cell>
          <cell r="I61">
            <v>2.8</v>
          </cell>
          <cell r="J61">
            <v>0</v>
          </cell>
          <cell r="K61">
            <v>81.489999999999867</v>
          </cell>
        </row>
        <row r="62">
          <cell r="A62" t="str">
            <v>Sales- Customer service</v>
          </cell>
          <cell r="B62">
            <v>1.4</v>
          </cell>
          <cell r="C62">
            <v>30.148600000000009</v>
          </cell>
          <cell r="D62">
            <v>0</v>
          </cell>
          <cell r="E62">
            <v>0</v>
          </cell>
          <cell r="F62">
            <v>81.52</v>
          </cell>
          <cell r="G62">
            <v>31.26</v>
          </cell>
          <cell r="H62">
            <v>2.34</v>
          </cell>
          <cell r="I62">
            <v>5.17</v>
          </cell>
          <cell r="J62">
            <v>0</v>
          </cell>
          <cell r="K62">
            <v>151.83859999999999</v>
          </cell>
        </row>
        <row r="63">
          <cell r="A63" t="str">
            <v>Sales Performance Management and Administration</v>
          </cell>
          <cell r="B63">
            <v>0.4</v>
          </cell>
          <cell r="C63">
            <v>7</v>
          </cell>
          <cell r="D63">
            <v>1.5</v>
          </cell>
          <cell r="E63">
            <v>0.7</v>
          </cell>
          <cell r="F63">
            <v>1.5</v>
          </cell>
          <cell r="G63">
            <v>4</v>
          </cell>
          <cell r="H63">
            <v>3.8236842105263156</v>
          </cell>
          <cell r="I63">
            <v>0</v>
          </cell>
          <cell r="J63">
            <v>0</v>
          </cell>
          <cell r="K63">
            <v>18.923684210526314</v>
          </cell>
        </row>
        <row r="64">
          <cell r="A64" t="str">
            <v>Marketing Demand Stimulation / Lead Generation</v>
          </cell>
          <cell r="B64">
            <v>0</v>
          </cell>
          <cell r="C64">
            <v>2.1</v>
          </cell>
          <cell r="D64">
            <v>0</v>
          </cell>
          <cell r="E64">
            <v>0</v>
          </cell>
          <cell r="F64">
            <v>1.8</v>
          </cell>
          <cell r="G64">
            <v>1.5</v>
          </cell>
          <cell r="H64">
            <v>0</v>
          </cell>
          <cell r="I64">
            <v>0</v>
          </cell>
          <cell r="J64">
            <v>0</v>
          </cell>
          <cell r="K64">
            <v>5.4</v>
          </cell>
        </row>
        <row r="65">
          <cell r="A65" t="str">
            <v>Marketing - Marketing Communications</v>
          </cell>
          <cell r="B65">
            <v>0</v>
          </cell>
          <cell r="C65">
            <v>0.3</v>
          </cell>
          <cell r="D65">
            <v>0</v>
          </cell>
          <cell r="E65">
            <v>0</v>
          </cell>
          <cell r="F65">
            <v>1.3</v>
          </cell>
          <cell r="G65">
            <v>1.8</v>
          </cell>
          <cell r="H65">
            <v>0.3</v>
          </cell>
          <cell r="I65">
            <v>0</v>
          </cell>
          <cell r="J65">
            <v>0</v>
          </cell>
          <cell r="K65">
            <v>3.7</v>
          </cell>
        </row>
        <row r="66">
          <cell r="A66" t="str">
            <v>Marketing Marketing Operations</v>
          </cell>
          <cell r="B66">
            <v>0.5</v>
          </cell>
          <cell r="C66">
            <v>0.4</v>
          </cell>
          <cell r="D66">
            <v>0</v>
          </cell>
          <cell r="E66">
            <v>0</v>
          </cell>
          <cell r="F66">
            <v>1.9</v>
          </cell>
          <cell r="G66">
            <v>0</v>
          </cell>
          <cell r="H66">
            <v>0</v>
          </cell>
          <cell r="I66">
            <v>0</v>
          </cell>
          <cell r="J66">
            <v>0</v>
          </cell>
          <cell r="K66">
            <v>2.8</v>
          </cell>
        </row>
        <row r="67">
          <cell r="A67" t="str">
            <v>Marketing Marketing Strategy and Planning</v>
          </cell>
          <cell r="B67">
            <v>0</v>
          </cell>
          <cell r="C67">
            <v>1.3</v>
          </cell>
          <cell r="D67">
            <v>0.3</v>
          </cell>
          <cell r="E67">
            <v>0</v>
          </cell>
          <cell r="F67">
            <v>0</v>
          </cell>
          <cell r="G67">
            <v>0.3</v>
          </cell>
          <cell r="H67">
            <v>0</v>
          </cell>
          <cell r="I67">
            <v>0</v>
          </cell>
          <cell r="J67">
            <v>0</v>
          </cell>
          <cell r="K67">
            <v>1.9000000000000001</v>
          </cell>
        </row>
        <row r="68">
          <cell r="A68" t="str">
            <v>Marketing Management Administration</v>
          </cell>
          <cell r="B68">
            <v>0.5</v>
          </cell>
          <cell r="C68">
            <v>0</v>
          </cell>
          <cell r="D68">
            <v>0</v>
          </cell>
          <cell r="E68">
            <v>0.3</v>
          </cell>
          <cell r="F68">
            <v>1</v>
          </cell>
          <cell r="G68">
            <v>0</v>
          </cell>
          <cell r="H68">
            <v>0</v>
          </cell>
          <cell r="I68">
            <v>0</v>
          </cell>
          <cell r="J68">
            <v>0</v>
          </cell>
          <cell r="K68">
            <v>1.8</v>
          </cell>
        </row>
        <row r="69">
          <cell r="A69" t="str">
            <v>Corporate Services - Administrative Services</v>
          </cell>
          <cell r="B69">
            <v>0.8</v>
          </cell>
          <cell r="C69">
            <v>8.32</v>
          </cell>
          <cell r="D69">
            <v>5.979000000000001</v>
          </cell>
          <cell r="E69">
            <v>26.85</v>
          </cell>
          <cell r="F69">
            <v>7.9</v>
          </cell>
          <cell r="G69">
            <v>1</v>
          </cell>
          <cell r="H69">
            <v>1</v>
          </cell>
          <cell r="I69">
            <v>6.2</v>
          </cell>
          <cell r="J69">
            <v>0</v>
          </cell>
          <cell r="K69">
            <v>58.049000000000007</v>
          </cell>
        </row>
        <row r="70">
          <cell r="A70" t="str">
            <v>Corporate Services - Corporate Communications</v>
          </cell>
          <cell r="B70">
            <v>1</v>
          </cell>
          <cell r="C70">
            <v>0.875</v>
          </cell>
          <cell r="D70">
            <v>0</v>
          </cell>
          <cell r="E70">
            <v>0</v>
          </cell>
          <cell r="F70">
            <v>0</v>
          </cell>
          <cell r="G70">
            <v>1</v>
          </cell>
          <cell r="H70">
            <v>0</v>
          </cell>
          <cell r="I70">
            <v>0</v>
          </cell>
          <cell r="J70">
            <v>0</v>
          </cell>
          <cell r="K70">
            <v>2.875</v>
          </cell>
        </row>
        <row r="71">
          <cell r="A71" t="str">
            <v>Corporate Services - Environmental Affairs</v>
          </cell>
          <cell r="B71">
            <v>0</v>
          </cell>
          <cell r="C71">
            <v>0</v>
          </cell>
          <cell r="D71">
            <v>0</v>
          </cell>
          <cell r="E71">
            <v>0</v>
          </cell>
          <cell r="F71">
            <v>0</v>
          </cell>
          <cell r="G71">
            <v>0</v>
          </cell>
          <cell r="H71">
            <v>0</v>
          </cell>
          <cell r="I71">
            <v>0</v>
          </cell>
          <cell r="J71">
            <v>0</v>
          </cell>
          <cell r="K71">
            <v>0</v>
          </cell>
        </row>
        <row r="72">
          <cell r="A72" t="str">
            <v>Corporate Services - Facilities Management</v>
          </cell>
          <cell r="B72">
            <v>0.8</v>
          </cell>
          <cell r="C72">
            <v>2.8</v>
          </cell>
          <cell r="D72">
            <v>2.16</v>
          </cell>
          <cell r="E72">
            <v>1.3</v>
          </cell>
          <cell r="F72">
            <v>4.0999999999999996</v>
          </cell>
          <cell r="G72">
            <v>2.2999999999999998</v>
          </cell>
          <cell r="H72">
            <v>0</v>
          </cell>
          <cell r="I72">
            <v>0</v>
          </cell>
          <cell r="J72">
            <v>0.6</v>
          </cell>
          <cell r="K72">
            <v>14.06</v>
          </cell>
        </row>
        <row r="73">
          <cell r="A73" t="str">
            <v>Corporate Services -Government Affairs</v>
          </cell>
          <cell r="B73">
            <v>0</v>
          </cell>
          <cell r="C73">
            <v>0</v>
          </cell>
          <cell r="D73">
            <v>0</v>
          </cell>
          <cell r="E73">
            <v>0</v>
          </cell>
          <cell r="F73">
            <v>0</v>
          </cell>
          <cell r="G73">
            <v>0.3</v>
          </cell>
          <cell r="H73">
            <v>0</v>
          </cell>
          <cell r="I73">
            <v>0</v>
          </cell>
          <cell r="J73">
            <v>0</v>
          </cell>
          <cell r="K73">
            <v>0.3</v>
          </cell>
        </row>
        <row r="74">
          <cell r="A74" t="str">
            <v>Corporate Services - Legal</v>
          </cell>
          <cell r="B74">
            <v>0</v>
          </cell>
          <cell r="C74">
            <v>0</v>
          </cell>
          <cell r="D74">
            <v>0</v>
          </cell>
          <cell r="E74">
            <v>0</v>
          </cell>
          <cell r="F74">
            <v>0</v>
          </cell>
          <cell r="G74">
            <v>0.7</v>
          </cell>
          <cell r="H74">
            <v>0</v>
          </cell>
          <cell r="I74">
            <v>0</v>
          </cell>
          <cell r="J74">
            <v>4.8</v>
          </cell>
          <cell r="K74">
            <v>5.5</v>
          </cell>
        </row>
        <row r="75">
          <cell r="A75" t="str">
            <v>Corporate Services - New Product Development</v>
          </cell>
          <cell r="B75">
            <v>0</v>
          </cell>
          <cell r="C75">
            <v>0</v>
          </cell>
          <cell r="D75">
            <v>1.2</v>
          </cell>
          <cell r="E75">
            <v>0</v>
          </cell>
          <cell r="F75">
            <v>4</v>
          </cell>
          <cell r="G75">
            <v>32.9</v>
          </cell>
          <cell r="H75">
            <v>0</v>
          </cell>
          <cell r="I75">
            <v>0</v>
          </cell>
          <cell r="J75">
            <v>0</v>
          </cell>
          <cell r="K75">
            <v>38.1</v>
          </cell>
        </row>
        <row r="76">
          <cell r="A76" t="str">
            <v>Corporate Services - Risk Management</v>
          </cell>
          <cell r="B76">
            <v>0</v>
          </cell>
          <cell r="C76">
            <v>0</v>
          </cell>
          <cell r="D76">
            <v>0</v>
          </cell>
          <cell r="E76">
            <v>0</v>
          </cell>
          <cell r="F76">
            <v>0</v>
          </cell>
          <cell r="G76">
            <v>0</v>
          </cell>
          <cell r="H76">
            <v>0</v>
          </cell>
          <cell r="I76">
            <v>0</v>
          </cell>
          <cell r="J76">
            <v>0.6</v>
          </cell>
          <cell r="K76">
            <v>0.6</v>
          </cell>
        </row>
        <row r="77">
          <cell r="A77" t="str">
            <v>Corporate Services - Security</v>
          </cell>
          <cell r="B77">
            <v>0</v>
          </cell>
          <cell r="C77">
            <v>0</v>
          </cell>
          <cell r="D77">
            <v>0</v>
          </cell>
          <cell r="E77">
            <v>0</v>
          </cell>
          <cell r="F77">
            <v>0</v>
          </cell>
          <cell r="G77">
            <v>0</v>
          </cell>
          <cell r="H77">
            <v>0</v>
          </cell>
          <cell r="I77">
            <v>0</v>
          </cell>
          <cell r="J77">
            <v>0</v>
          </cell>
          <cell r="K77">
            <v>0</v>
          </cell>
        </row>
        <row r="78">
          <cell r="A78" t="str">
            <v xml:space="preserve">Corporate Services - Travel </v>
          </cell>
          <cell r="B78">
            <v>0</v>
          </cell>
          <cell r="C78">
            <v>0</v>
          </cell>
          <cell r="D78">
            <v>0</v>
          </cell>
          <cell r="E78">
            <v>0.3</v>
          </cell>
          <cell r="F78">
            <v>0</v>
          </cell>
          <cell r="G78">
            <v>0</v>
          </cell>
          <cell r="H78">
            <v>0</v>
          </cell>
          <cell r="I78">
            <v>0</v>
          </cell>
          <cell r="J78">
            <v>0</v>
          </cell>
          <cell r="K78">
            <v>0.3</v>
          </cell>
        </row>
        <row r="79">
          <cell r="A79" t="str">
            <v>Corporate Services Other Operation Management</v>
          </cell>
          <cell r="B79">
            <v>8.6</v>
          </cell>
          <cell r="C79">
            <v>27.1</v>
          </cell>
          <cell r="D79">
            <v>15.58</v>
          </cell>
          <cell r="E79">
            <v>19</v>
          </cell>
          <cell r="F79">
            <v>37</v>
          </cell>
          <cell r="G79">
            <v>61.14</v>
          </cell>
          <cell r="H79">
            <v>2.7</v>
          </cell>
          <cell r="I79">
            <v>3.5</v>
          </cell>
          <cell r="J79">
            <v>2</v>
          </cell>
          <cell r="K79">
            <v>176.62</v>
          </cell>
        </row>
        <row r="80">
          <cell r="A80" t="str">
            <v>Non Benchmarked Other</v>
          </cell>
          <cell r="B80">
            <v>0.3</v>
          </cell>
          <cell r="C80">
            <v>12.56</v>
          </cell>
          <cell r="D80">
            <v>0.76</v>
          </cell>
          <cell r="E80">
            <v>0</v>
          </cell>
          <cell r="F80">
            <v>0.4</v>
          </cell>
          <cell r="G80">
            <v>27.66</v>
          </cell>
          <cell r="H80">
            <v>0.8</v>
          </cell>
          <cell r="I80">
            <v>3.6</v>
          </cell>
          <cell r="J80">
            <v>0</v>
          </cell>
          <cell r="K80">
            <v>46.08</v>
          </cell>
        </row>
      </sheetData>
      <sheetData sheetId="47" refreshError="1"/>
      <sheetData sheetId="48" refreshError="1"/>
      <sheetData sheetId="49" refreshError="1"/>
      <sheetData sheetId="50"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Assumptions"/>
      <sheetName val="INPUT Rate Card"/>
      <sheetName val="INPUT Transition FTE"/>
      <sheetName val="INPUT Run FTE"/>
      <sheetName val="INPUT Non FTE Costs"/>
      <sheetName val="INPUT Manual FTE"/>
      <sheetName val="WKGS Personnel Projection"/>
      <sheetName val="TEMPLATE Personnel Projection"/>
      <sheetName val="WKGS Transition Charges-7yr"/>
      <sheetName val="TEMPLATE Transition Charges-7yr"/>
      <sheetName val="WKGS Base ASCs-7yr"/>
      <sheetName val="TEMPLATE Base ASCs-7 Year"/>
      <sheetName val="WKGS Base ASCs-5yr"/>
      <sheetName val="TEMPLATE Base ASCs-5 Year"/>
      <sheetName val="WKGS PTP + RTR Split"/>
      <sheetName val="WKGS ARC_RRC &amp; Volumes-7yr"/>
      <sheetName val="ARC_RRC-7 Year"/>
      <sheetName val="Provider Assumed Volumes-7 Year"/>
      <sheetName val="WKGS Termination Charges-7yr"/>
      <sheetName val="TEMPLATE Termination Charge-7yr"/>
      <sheetName val="WKGS Termination Charges-5y"/>
      <sheetName val="TEMPLATE Termination Charge-5yr"/>
      <sheetName val="WKGS Project Rate Card"/>
      <sheetName val="TEMPLATE Project Rate Card"/>
      <sheetName val="WKGS Optional Charges"/>
      <sheetName val="WKGS DM Future Scope"/>
      <sheetName val="WKGS Base Case Charges"/>
      <sheetName val="TEMPLATE AdditionalPriceDetail"/>
      <sheetName val="Future Initiatives"/>
      <sheetName val="Summary"/>
    </sheetNames>
    <sheetDataSet>
      <sheetData sheetId="0" refreshError="1">
        <row r="12">
          <cell r="D12" t="str">
            <v>USD</v>
          </cell>
        </row>
        <row r="13">
          <cell r="D13" t="str">
            <v>GBP</v>
          </cell>
        </row>
        <row r="14">
          <cell r="D14" t="str">
            <v>EUR</v>
          </cell>
        </row>
        <row r="15">
          <cell r="D15" t="str">
            <v>CAD</v>
          </cell>
        </row>
        <row r="16">
          <cell r="D16" t="str">
            <v>INR</v>
          </cell>
        </row>
        <row r="17">
          <cell r="D17" t="str">
            <v>CNY</v>
          </cell>
        </row>
        <row r="18">
          <cell r="D18" t="str">
            <v>PLN</v>
          </cell>
        </row>
        <row r="19">
          <cell r="D19" t="str">
            <v>BRL</v>
          </cell>
        </row>
        <row r="20">
          <cell r="D20" t="str">
            <v>SEK</v>
          </cell>
        </row>
        <row r="21">
          <cell r="D21" t="str">
            <v>CHF</v>
          </cell>
        </row>
        <row r="22">
          <cell r="D22" t="str">
            <v>GTQ</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CALCULATION - Globals"/>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 INPUTS -----------&gt;"/>
      <sheetName val="INPUT - Global Variabl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Scratch Sheet"/>
      <sheetName val="Parameter"/>
    </sheetNames>
    <sheetDataSet>
      <sheetData sheetId="0"/>
      <sheetData sheetId="1"/>
      <sheetData sheetId="2"/>
      <sheetData sheetId="3"/>
      <sheetData sheetId="4"/>
      <sheetData sheetId="5">
        <row r="1">
          <cell r="S1" t="str">
            <v>NorthAmerica</v>
          </cell>
        </row>
        <row r="2">
          <cell r="S2" t="str">
            <v>CGAS</v>
          </cell>
        </row>
        <row r="3">
          <cell r="S3" t="str">
            <v>CGE</v>
          </cell>
        </row>
        <row r="4">
          <cell r="S4" t="str">
            <v>Canada</v>
          </cell>
        </row>
        <row r="5">
          <cell r="S5" t="str">
            <v>UK</v>
          </cell>
        </row>
        <row r="6">
          <cell r="S6" t="str">
            <v>Belgium</v>
          </cell>
        </row>
        <row r="7">
          <cell r="S7" t="str">
            <v>Netherlands</v>
          </cell>
        </row>
        <row r="8">
          <cell r="S8" t="str">
            <v>France</v>
          </cell>
        </row>
        <row r="9">
          <cell r="S9" t="str">
            <v>Central</v>
          </cell>
        </row>
        <row r="10">
          <cell r="S10" t="str">
            <v>IndiaApp</v>
          </cell>
        </row>
        <row r="11">
          <cell r="S11" t="str">
            <v>IndiaStd</v>
          </cell>
        </row>
        <row r="12">
          <cell r="S12" t="str">
            <v>USTransition</v>
          </cell>
        </row>
        <row r="13">
          <cell r="S13" t="str">
            <v>Custom1</v>
          </cell>
        </row>
        <row r="14">
          <cell r="S14" t="str">
            <v>Custom2</v>
          </cell>
        </row>
        <row r="15">
          <cell r="S15" t="str">
            <v>Custom3</v>
          </cell>
        </row>
        <row r="16">
          <cell r="S16" t="str">
            <v>Custom4</v>
          </cell>
        </row>
        <row r="17">
          <cell r="S17" t="str">
            <v>Custom5</v>
          </cell>
        </row>
        <row r="18">
          <cell r="S18" t="str">
            <v>Custom6</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Sheet1"/>
      <sheetName val="Tech"/>
      <sheetName val="Base de travail GA"/>
      <sheetName val="Base de travail LOB"/>
      <sheetName val="Base de travail region"/>
    </sheetNames>
    <sheetDataSet>
      <sheetData sheetId="0" refreshError="1"/>
      <sheetData sheetId="1" refreshError="1"/>
      <sheetData sheetId="2" refreshError="1">
        <row r="1">
          <cell r="A1" t="str">
            <v>M</v>
          </cell>
          <cell r="B1" t="str">
            <v>BPO</v>
          </cell>
        </row>
        <row r="2">
          <cell r="A2" t="str">
            <v>AM</v>
          </cell>
          <cell r="B2" t="str">
            <v>KSS</v>
          </cell>
        </row>
        <row r="3">
          <cell r="A3" t="str">
            <v>PL</v>
          </cell>
        </row>
        <row r="4">
          <cell r="A4" t="str">
            <v>PO</v>
          </cell>
        </row>
        <row r="5">
          <cell r="A5" t="str">
            <v>PA</v>
          </cell>
        </row>
      </sheetData>
      <sheetData sheetId="3" refreshError="1"/>
      <sheetData sheetId="4" refreshError="1"/>
      <sheetData sheetId="5"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Reconcile FTE"/>
      <sheetName val="Order Entry"/>
      <sheetName val="Billing"/>
      <sheetName val="Cust Inq Raw"/>
      <sheetName val="Monitor Raw"/>
      <sheetName val="Screen Raw"/>
      <sheetName val="PMO Raw"/>
      <sheetName val="PMO Input"/>
      <sheetName val="Infrastructure"/>
      <sheetName val="Equitant"/>
      <sheetName val="Conting Weighted"/>
      <sheetName val="Blank sheet 2"/>
      <sheetName val="Blank sheet 3"/>
      <sheetName val="Blank sheet 4"/>
      <sheetName val="Blank sheet 5"/>
      <sheetName val="Y1 Phasing"/>
      <sheetName val="Country Prices"/>
      <sheetName val="4A Fixed"/>
      <sheetName val="4A Passthru"/>
      <sheetName val="4A One Time"/>
      <sheetName val="4AWind Down"/>
      <sheetName val="Blank sheet 6"/>
      <sheetName val="CHECKS"/>
      <sheetName val="Rates"/>
      <sheetName val="Mappings"/>
      <sheetName val="Exceptions Log"/>
      <sheetName val="Dolphin"/>
      <sheetName val="Tables"/>
      <sheetName val="Hidden calculations"/>
      <sheetName val="BTODSD Export"/>
      <sheetName val="LastSheet"/>
      <sheetName val="Tech"/>
    </sheetNames>
    <sheetDataSet>
      <sheetData sheetId="0" refreshError="1"/>
      <sheetData sheetId="1" refreshError="1"/>
      <sheetData sheetId="2" refreshError="1"/>
      <sheetData sheetId="3" refreshError="1">
        <row r="39">
          <cell r="B39" t="str">
            <v>All groups selected for output</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ions"/>
      <sheetName val="Standard costs"/>
      <sheetName val="Personnel Cost"/>
      <sheetName val="Other FTE related costs"/>
      <sheetName val="Mandays, recruitment"/>
      <sheetName val="Support team costs"/>
      <sheetName val="Facility set up costs"/>
      <sheetName val="IT set up costs"/>
      <sheetName val="Shift allowance"/>
      <sheetName val="By language"/>
      <sheetName val="Personnel Cost (languages)"/>
      <sheetName val="Grade Definition"/>
    </sheetNames>
    <sheetDataSet>
      <sheetData sheetId="0"/>
      <sheetData sheetId="1"/>
      <sheetData sheetId="2"/>
      <sheetData sheetId="3"/>
      <sheetData sheetId="4"/>
      <sheetData sheetId="5"/>
      <sheetData sheetId="6"/>
      <sheetData sheetId="7"/>
      <sheetData sheetId="8"/>
      <sheetData sheetId="9"/>
      <sheetData sheetId="10">
        <row r="59">
          <cell r="C59">
            <v>1</v>
          </cell>
          <cell r="D59">
            <v>1.25</v>
          </cell>
          <cell r="E59">
            <v>1.5</v>
          </cell>
          <cell r="F59">
            <v>2</v>
          </cell>
          <cell r="G59">
            <v>2.5</v>
          </cell>
        </row>
        <row r="60">
          <cell r="B60" t="str">
            <v>O7</v>
          </cell>
          <cell r="C60">
            <v>182271.33033770212</v>
          </cell>
          <cell r="D60">
            <v>223954.34999712763</v>
          </cell>
          <cell r="E60">
            <v>265637.3696565532</v>
          </cell>
          <cell r="F60">
            <v>349003.40897540428</v>
          </cell>
          <cell r="G60">
            <v>432369.4482942553</v>
          </cell>
        </row>
        <row r="61">
          <cell r="B61" t="str">
            <v>O6</v>
          </cell>
          <cell r="C61">
            <v>126046.41388698868</v>
          </cell>
          <cell r="D61">
            <v>153673.20443373587</v>
          </cell>
          <cell r="E61">
            <v>181299.99498048302</v>
          </cell>
          <cell r="F61">
            <v>236553.57607397737</v>
          </cell>
          <cell r="G61">
            <v>291807.15716747171</v>
          </cell>
        </row>
        <row r="62">
          <cell r="B62" t="str">
            <v>O5</v>
          </cell>
          <cell r="C62">
            <v>91323.139516641313</v>
          </cell>
          <cell r="D62">
            <v>112655.07710121424</v>
          </cell>
          <cell r="E62">
            <v>132078.24218145706</v>
          </cell>
          <cell r="F62">
            <v>170924.57234194272</v>
          </cell>
          <cell r="G62">
            <v>209770.90250242845</v>
          </cell>
        </row>
        <row r="63">
          <cell r="B63" t="str">
            <v>O4</v>
          </cell>
          <cell r="C63">
            <v>68698.396314390731</v>
          </cell>
          <cell r="D63">
            <v>85148.715392988393</v>
          </cell>
          <cell r="E63">
            <v>101599.03447158611</v>
          </cell>
          <cell r="F63">
            <v>131167.57551973802</v>
          </cell>
          <cell r="G63">
            <v>160074.65647467249</v>
          </cell>
        </row>
        <row r="64">
          <cell r="B64" t="str">
            <v>O3</v>
          </cell>
          <cell r="C64">
            <v>54645.290540299458</v>
          </cell>
          <cell r="D64">
            <v>67582.333175374297</v>
          </cell>
          <cell r="E64">
            <v>80519.375810449186</v>
          </cell>
          <cell r="F64">
            <v>106393.46108059892</v>
          </cell>
          <cell r="G64">
            <v>129206.39000374763</v>
          </cell>
        </row>
        <row r="65">
          <cell r="B65" t="str">
            <v>O2</v>
          </cell>
          <cell r="C65">
            <v>40829.504523665528</v>
          </cell>
          <cell r="D65">
            <v>50312.600654581911</v>
          </cell>
          <cell r="E65">
            <v>59795.696785498287</v>
          </cell>
          <cell r="F65">
            <v>78761.889047331031</v>
          </cell>
          <cell r="G65">
            <v>97728.081309163827</v>
          </cell>
        </row>
      </sheetData>
      <sheetData sheetId="1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rmers"/>
      <sheetName val="Assumptions"/>
      <sheetName val="Group and LoB names"/>
      <sheetName val="afijoCapgermini"/>
      <sheetName val="afijoRVC (2)"/>
      <sheetName val="Cost Model"/>
      <sheetName val="List Names"/>
    </sheetNames>
    <sheetDataSet>
      <sheetData sheetId="0"/>
      <sheetData sheetId="1" refreshError="1">
        <row r="3">
          <cell r="D3">
            <v>0</v>
          </cell>
        </row>
        <row r="4">
          <cell r="D4">
            <v>0.66</v>
          </cell>
        </row>
        <row r="5">
          <cell r="D5">
            <v>0</v>
          </cell>
        </row>
        <row r="6">
          <cell r="D6">
            <v>0.34</v>
          </cell>
        </row>
      </sheetData>
      <sheetData sheetId="2" refreshError="1"/>
      <sheetData sheetId="3" refreshError="1"/>
      <sheetData sheetId="4" refreshError="1"/>
      <sheetData sheetId="5" refreshError="1"/>
      <sheetData sheetId="6"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Gen Parameters"/>
      <sheetName val="FTEs"/>
      <sheetName val="_Sheet 1"/>
      <sheetName val="_Sheet2"/>
      <sheetName val="Insert_Delivery Team"/>
      <sheetName val="Insert_Transition Time-line"/>
      <sheetName val="Master Sheet"/>
    </sheetNames>
    <sheetDataSet>
      <sheetData sheetId="0">
        <row r="4">
          <cell r="B4" t="str">
            <v>K Manager</v>
          </cell>
        </row>
        <row r="5">
          <cell r="B5" t="str">
            <v>K Assistant manager</v>
          </cell>
        </row>
        <row r="6">
          <cell r="B6" t="str">
            <v>K Process leader</v>
          </cell>
        </row>
        <row r="7">
          <cell r="B7" t="str">
            <v>K Process operative</v>
          </cell>
        </row>
        <row r="8">
          <cell r="B8" t="str">
            <v>K Process assistant</v>
          </cell>
        </row>
      </sheetData>
      <sheetData sheetId="1" refreshError="1"/>
      <sheetData sheetId="2" refreshError="1"/>
      <sheetData sheetId="3" refreshError="1"/>
      <sheetData sheetId="4"/>
      <sheetData sheetId="5"/>
      <sheetData sheetId="6"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s"/>
      <sheetName val="Staffing Plan (2)"/>
      <sheetName val="Staffing Plan"/>
      <sheetName val="Assumptions"/>
      <sheetName val="Pyramid"/>
      <sheetName val="Other Expenses"/>
      <sheetName val="Tables"/>
    </sheetNames>
    <sheetDataSet>
      <sheetData sheetId="0" refreshError="1">
        <row r="2">
          <cell r="A2" t="str">
            <v>FA</v>
          </cell>
          <cell r="C2" t="str">
            <v>OE-20 - Vice President</v>
          </cell>
          <cell r="E2" t="str">
            <v>Accounts_Payable</v>
          </cell>
          <cell r="F2" t="str">
            <v>ERP_CRM_DW</v>
          </cell>
          <cell r="G2" t="str">
            <v>Purchasing_Services</v>
          </cell>
          <cell r="K2" t="str">
            <v>FA Team</v>
          </cell>
          <cell r="L2" t="str">
            <v>GDMS</v>
          </cell>
          <cell r="M2" t="str">
            <v>Procurement Team</v>
          </cell>
        </row>
        <row r="3">
          <cell r="C3" t="str">
            <v>OE-19 - Vice President</v>
          </cell>
          <cell r="E3" t="str">
            <v>Accounts_Receivable</v>
          </cell>
          <cell r="F3" t="str">
            <v>Web_General</v>
          </cell>
          <cell r="G3" t="str">
            <v>Spot_Buying_Services</v>
          </cell>
          <cell r="L3" t="str">
            <v>GDW</v>
          </cell>
        </row>
        <row r="4">
          <cell r="C4" t="str">
            <v>OE-18 - Executive (Prin or Dir)</v>
          </cell>
          <cell r="E4" t="str">
            <v>Fixed_Asset_Accounting</v>
          </cell>
          <cell r="G4" t="str">
            <v>Strategic_Sourcing_Services</v>
          </cell>
          <cell r="L4" t="str">
            <v>GMA</v>
          </cell>
        </row>
        <row r="5">
          <cell r="C5" t="str">
            <v>OE-17 - Executive (Prin or Dir)</v>
          </cell>
          <cell r="E5" t="str">
            <v>Collections</v>
          </cell>
          <cell r="L5" t="str">
            <v xml:space="preserve">U.S. HR &amp; Payroll </v>
          </cell>
        </row>
        <row r="6">
          <cell r="C6" t="str">
            <v>OE-16 - Executive (Prin or Dir)</v>
          </cell>
          <cell r="E6" t="str">
            <v>General_Ledger</v>
          </cell>
          <cell r="L6" t="str">
            <v>SAP CoE</v>
          </cell>
        </row>
        <row r="7">
          <cell r="C7" t="str">
            <v>OM-15 - Senior Manager</v>
          </cell>
          <cell r="E7" t="str">
            <v>T_E</v>
          </cell>
          <cell r="L7" t="str">
            <v>WDC</v>
          </cell>
        </row>
        <row r="8">
          <cell r="C8" t="str">
            <v>OM-14 - Senior Manager</v>
          </cell>
          <cell r="L8" t="str">
            <v>U.S. Commercial Systems</v>
          </cell>
        </row>
        <row r="9">
          <cell r="C9" t="str">
            <v>OM-13 - Senior Manager</v>
          </cell>
        </row>
        <row r="10">
          <cell r="C10" t="str">
            <v>OM-12 - Senior Manager</v>
          </cell>
        </row>
        <row r="11">
          <cell r="C11" t="str">
            <v>TP-11 - Manager</v>
          </cell>
        </row>
        <row r="12">
          <cell r="C12" t="str">
            <v>TP-10 - Manager</v>
          </cell>
        </row>
        <row r="13">
          <cell r="C13" t="str">
            <v>TP-9 - Senior Consultant</v>
          </cell>
        </row>
        <row r="14">
          <cell r="C14" t="str">
            <v>TP-8 - Senior Consultant</v>
          </cell>
        </row>
        <row r="15">
          <cell r="C15" t="str">
            <v>TP-7 - Senior Consultant</v>
          </cell>
        </row>
        <row r="16">
          <cell r="C16" t="str">
            <v>TP-6 - Consultant</v>
          </cell>
        </row>
        <row r="17">
          <cell r="C17" t="str">
            <v>TP-5 - Consultant</v>
          </cell>
        </row>
        <row r="18">
          <cell r="C18" t="str">
            <v>TP-4 - Consultant</v>
          </cell>
        </row>
        <row r="19">
          <cell r="C19" t="str">
            <v>SP-3 - ESS</v>
          </cell>
        </row>
        <row r="20">
          <cell r="C20" t="str">
            <v>SP-2 - ESS</v>
          </cell>
        </row>
        <row r="21">
          <cell r="C21" t="str">
            <v>SP-1 - ESS</v>
          </cell>
        </row>
        <row r="22">
          <cell r="C22" t="str">
            <v>Custom</v>
          </cell>
        </row>
        <row r="24">
          <cell r="C24" t="str">
            <v>Vice President</v>
          </cell>
        </row>
        <row r="25">
          <cell r="C25" t="str">
            <v>Director</v>
          </cell>
        </row>
        <row r="26">
          <cell r="C26" t="str">
            <v>Senior Manager</v>
          </cell>
        </row>
        <row r="27">
          <cell r="C27" t="str">
            <v>Manager</v>
          </cell>
        </row>
        <row r="28">
          <cell r="C28" t="str">
            <v>Senior Consultant 2</v>
          </cell>
        </row>
        <row r="29">
          <cell r="C29" t="str">
            <v>Senior Consultant 1</v>
          </cell>
        </row>
        <row r="30">
          <cell r="C30" t="str">
            <v>Consultant</v>
          </cell>
        </row>
        <row r="31">
          <cell r="C31" t="str">
            <v>Associate Consultant</v>
          </cell>
        </row>
      </sheetData>
      <sheetData sheetId="1"/>
      <sheetData sheetId="2"/>
      <sheetData sheetId="3"/>
      <sheetData sheetId="4"/>
      <sheetData sheetId="5"/>
      <sheetData sheetId="6"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Base Solution Input"/>
      <sheetName val="Scanning"/>
      <sheetName val="Base Solution Costing"/>
      <sheetName val="Base Solution Pricing"/>
      <sheetName val="Base Transition Summary"/>
      <sheetName val="Run Summary"/>
      <sheetName val="Consolidated Summary"/>
      <sheetName val="Base Consolidated"/>
      <sheetName val="IT Cost analysis"/>
    </sheetNames>
    <sheetDataSet>
      <sheetData sheetId="0" refreshError="1">
        <row r="29">
          <cell r="E29" t="str">
            <v>US</v>
          </cell>
        </row>
        <row r="30">
          <cell r="E30" t="str">
            <v>Guatemala</v>
          </cell>
        </row>
        <row r="31">
          <cell r="E31" t="str">
            <v>Poland</v>
          </cell>
        </row>
        <row r="32">
          <cell r="E32" t="str">
            <v>China</v>
          </cell>
        </row>
        <row r="33">
          <cell r="E33" t="str">
            <v>India</v>
          </cell>
        </row>
        <row r="34">
          <cell r="E34" t="str">
            <v>3rd Party</v>
          </cell>
        </row>
        <row r="35">
          <cell r="E35" t="str">
            <v>Passthrough</v>
          </cell>
        </row>
        <row r="37">
          <cell r="E37" t="str">
            <v>US</v>
          </cell>
        </row>
        <row r="38">
          <cell r="E38" t="str">
            <v>Guatemala</v>
          </cell>
        </row>
        <row r="39">
          <cell r="E39" t="str">
            <v>Poland</v>
          </cell>
        </row>
        <row r="40">
          <cell r="E40" t="str">
            <v>China</v>
          </cell>
        </row>
        <row r="41">
          <cell r="E41" t="str">
            <v>India</v>
          </cell>
        </row>
        <row r="42">
          <cell r="E42" t="str">
            <v>3rd Party</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Baseline costs"/>
      <sheetName val="Retained costs"/>
      <sheetName val="Client one off costs"/>
      <sheetName val="Capgemini charges"/>
      <sheetName val="Business case detail"/>
      <sheetName val="Business case summary"/>
      <sheetName val="Assumptions"/>
      <sheetName val="Graph 1"/>
      <sheetName val="Graph2"/>
      <sheetName val="Graph 3"/>
      <sheetName val="Graph data"/>
      <sheetName val="_Gen Parameter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Baseline Data"/>
      <sheetName val="Cost Drivers"/>
      <sheetName val="Solution Input"/>
      <sheetName val="Solution Costing"/>
      <sheetName val="Solution Pricing"/>
      <sheetName val="Transition Analysis"/>
      <sheetName val="Run Analysis"/>
      <sheetName val="P&amp;L"/>
      <sheetName val="Client Bus Case"/>
      <sheetName val="Rate Comparison"/>
      <sheetName val="Facilities Costs"/>
      <sheetName val="Client Deck 1"/>
      <sheetName val="Client Deck 2"/>
      <sheetName val="Client Bus Case USDm"/>
      <sheetName val="Baseline FTE"/>
      <sheetName val="Baseline Costs"/>
      <sheetName val="P&amp;L FIN"/>
      <sheetName val="Client Bus Case FIN"/>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utes3May11"/>
      <sheetName val="Minutes26Apr11"/>
      <sheetName val="Minutes19Apr11"/>
      <sheetName val="Minutes12Apr11"/>
      <sheetName val="Minutes05Apr11"/>
      <sheetName val="Minutes29Mar11"/>
      <sheetName val="Issues Log (Open)"/>
      <sheetName val="Issues Log (Closed)"/>
      <sheetName val="Process Stage Checklist"/>
      <sheetName val="Status Overview Sample"/>
      <sheetName val="ActionItem Sample"/>
      <sheetName val="Drop-Down Value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4">
          <cell r="B4" t="str">
            <v>New</v>
          </cell>
          <cell r="D4" t="str">
            <v>1-High</v>
          </cell>
        </row>
        <row r="5">
          <cell r="D5" t="str">
            <v>2-Med</v>
          </cell>
        </row>
        <row r="6">
          <cell r="D6" t="str">
            <v>3-Low</v>
          </cell>
        </row>
      </sheetData>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PUT Scope"/>
      <sheetName val="INPUT Transition Plan"/>
      <sheetName val="INPUT Productivity"/>
      <sheetName val="INPUT Pyramids"/>
      <sheetName val="INPUT Manual FTE"/>
      <sheetName val="INPUT Non FTE Costs"/>
      <sheetName val="OUTPUT Transition FTE"/>
      <sheetName val="OUTPUT Run FTE"/>
      <sheetName val="OUTPUT FTE Analysis"/>
    </sheetNames>
    <sheetDataSet>
      <sheetData sheetId="0">
        <row r="2">
          <cell r="D2" t="str">
            <v>AES Global F&amp;A</v>
          </cell>
        </row>
      </sheetData>
      <sheetData sheetId="1">
        <row r="9">
          <cell r="D9">
            <v>40360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 2"/>
      <sheetName val="Macro1"/>
    </sheetNames>
    <sheetDataSet>
      <sheetData sheetId="0"/>
      <sheetData sheetId="1">
        <row r="56">
          <cell r="A56" t="str">
            <v>Recover</v>
          </cell>
        </row>
      </sheetData>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line State"/>
      <sheetName val="Proposed State"/>
      <sheetName val="Delivery Centre - Bangalore"/>
      <sheetName val="Sheet1"/>
      <sheetName val="Delivery Centre - Lisbon"/>
      <sheetName val="Input"/>
      <sheetName val="Model"/>
      <sheetName val="Output - Client Summary"/>
      <sheetName val="Output - Client Shaped"/>
      <sheetName val="Output - IBM"/>
      <sheetName val="Reference"/>
      <sheetName val="Transformation"/>
      <sheetName val="Assumptions"/>
      <sheetName val="About"/>
      <sheetName val="RInput"/>
      <sheetName val="RaInput"/>
      <sheetName val="RapInput"/>
      <sheetName val="RapiInput"/>
      <sheetName val="RapidInput"/>
      <sheetName val="RapidSInput"/>
      <sheetName val="RapidScInput"/>
      <sheetName val="RapidScaInput"/>
      <sheetName val="RapidScanInput"/>
      <sheetName val="RapidScan Input"/>
      <sheetName val="RapidScan -Input"/>
      <sheetName val="RapidScan - Input"/>
      <sheetName val="Storag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6">
          <cell r="B6" t="str">
            <v>Detailed</v>
          </cell>
          <cell r="D6" t="str">
            <v>Rotterdam</v>
          </cell>
        </row>
        <row r="7">
          <cell r="B7" t="str">
            <v>Summary</v>
          </cell>
          <cell r="D7" t="str">
            <v>Lisbon</v>
          </cell>
        </row>
        <row r="8">
          <cell r="D8" t="str">
            <v>Krakow</v>
          </cell>
        </row>
        <row r="9">
          <cell r="D9" t="str">
            <v>Bangalore</v>
          </cell>
        </row>
        <row r="10">
          <cell r="D10" t="str">
            <v>Tulsa</v>
          </cell>
        </row>
        <row r="11">
          <cell r="D11" t="str">
            <v>Houston</v>
          </cell>
        </row>
        <row r="12">
          <cell r="D12" t="str">
            <v>Calgary</v>
          </cell>
        </row>
        <row r="13">
          <cell r="D13" t="str">
            <v>Budapest</v>
          </cell>
        </row>
        <row r="14">
          <cell r="D14" t="str">
            <v>Bratislava</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 Rates"/>
      <sheetName val="INPUT - FTE"/>
      <sheetName val="INPUT - Personnel Costs "/>
      <sheetName val="INPUT - Other Direct Costs"/>
      <sheetName val="OUTPUT - Loaded FTE Cost Detail"/>
      <sheetName val="OUTPUT - ICA Billings"/>
      <sheetName val="Summary"/>
      <sheetName val="Consol "/>
      <sheetName val="staff Plan"/>
      <sheetName val="ODC"/>
      <sheetName val="deprec"/>
    </sheetNames>
    <sheetDataSet>
      <sheetData sheetId="0">
        <row r="19">
          <cell r="E19">
            <v>40179</v>
          </cell>
        </row>
      </sheetData>
      <sheetData sheetId="1">
        <row r="27">
          <cell r="D27" t="str">
            <v>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heetName val="Costs per BPO FTE"/>
      <sheetName val="BPO FTE run costs"/>
      <sheetName val="Transition FTE"/>
      <sheetName val="Transition staff costs"/>
      <sheetName val="Prog mandays"/>
      <sheetName val="Costs per Prog staff"/>
      <sheetName val="Prog staff costs"/>
      <sheetName val="Other costs"/>
      <sheetName val="Capex"/>
      <sheetName val="Total costs"/>
      <sheetName val="Pricing"/>
      <sheetName val="Deal summary"/>
      <sheetName val="Vol measure"/>
      <sheetName val="Economic parameters"/>
      <sheetName val="Business parameters"/>
      <sheetName val="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43">
          <cell r="B43" t="str">
            <v>KRIND</v>
          </cell>
        </row>
        <row r="44">
          <cell r="B44" t="str">
            <v>GUIND</v>
          </cell>
        </row>
        <row r="45">
          <cell r="B45" t="str">
            <v>OTHIND</v>
          </cell>
        </row>
        <row r="46">
          <cell r="B46" t="str">
            <v>REVIND</v>
          </cell>
        </row>
        <row r="47">
          <cell r="B47" t="str">
            <v>NONE</v>
          </cell>
        </row>
      </sheetData>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ncial Inputs"/>
      <sheetName val="Cover"/>
      <sheetName val="Solution Inputs"/>
      <sheetName val="Solution Detail"/>
      <sheetName val="Solution Costing"/>
      <sheetName val="Solution Pricing"/>
      <sheetName val="Run Billing"/>
      <sheetName val="Transition Analysis"/>
      <sheetName val="Run Analysis"/>
      <sheetName val="P&amp;L"/>
      <sheetName val="Business Case Output"/>
      <sheetName val="Change Tracker"/>
      <sheetName val="Pricing Templates 1"/>
      <sheetName val="Pricing Templates 2"/>
      <sheetName val="Pricing Templates 3"/>
      <sheetName val="Pricing Templates 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Lookups"/>
      <sheetName val="INPUT Scope"/>
      <sheetName val="INPUT Transition"/>
      <sheetName val="INPUT Productivity"/>
      <sheetName val="WKGS FTE Detail"/>
      <sheetName val="OUTPUT FTE Summary"/>
      <sheetName val="INPUT Pyramid"/>
      <sheetName val="OUPUT FTE by Grade"/>
      <sheetName val="INPUT Other FTE"/>
      <sheetName val="INPUT Other Costs"/>
      <sheetName val="INPUT Severance"/>
    </sheetNames>
    <sheetDataSet>
      <sheetData sheetId="0" refreshError="1"/>
      <sheetData sheetId="1">
        <row r="8">
          <cell r="D8" t="str">
            <v>AR</v>
          </cell>
          <cell r="E8" t="str">
            <v>WP1</v>
          </cell>
        </row>
        <row r="9">
          <cell r="E9" t="str">
            <v>WP2</v>
          </cell>
        </row>
      </sheetData>
      <sheetData sheetId="2"/>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Home"/>
      <sheetName val="Quality Management"/>
      <sheetName val="Learnings"/>
      <sheetName val="Validations"/>
      <sheetName val="Critical Path Activities"/>
      <sheetName val="SME Production"/>
      <sheetName val="Project Plan"/>
      <sheetName val="Process Update TTT"/>
      <sheetName val="Training Update KT"/>
      <sheetName val="Daily Progress Update"/>
      <sheetName val="DD Update"/>
      <sheetName val="Documentation Update"/>
      <sheetName val="Access Status TTT"/>
      <sheetName val="Pre Work"/>
      <sheetName val="Q&amp;A TTT"/>
      <sheetName val="Lessons Learnt"/>
      <sheetName val="Assessment Status TTT"/>
      <sheetName val="Action Log"/>
      <sheetName val="Project Team"/>
      <sheetName val="Risk and Mitigation"/>
      <sheetName val="Change Log"/>
      <sheetName val="Transitions Timelines"/>
      <sheetName val="Offshore Resource Tracker"/>
      <sheetName val="LU_Playbook_08.20.2020"/>
    </sheetNames>
    <definedNames>
      <definedName name="Full_Screen_View"/>
      <definedName name="Regular_Screen_View"/>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6" Type="http://schemas.openxmlformats.org/officeDocument/2006/relationships/comments" Target="../comments1.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7.xml"/><Relationship Id="rId1" Type="http://schemas.openxmlformats.org/officeDocument/2006/relationships/printerSettings" Target="../printerSettings/printerSettings13.bin"/><Relationship Id="rId4" Type="http://schemas.openxmlformats.org/officeDocument/2006/relationships/comments" Target="../comments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_rels/sheet2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mailto:Aparna.Sharma@exlservice.com" TargetMode="External"/><Relationship Id="rId1" Type="http://schemas.openxmlformats.org/officeDocument/2006/relationships/hyperlink" Target="mailto:Ritu.Bhari@exlservice.com" TargetMode="External"/><Relationship Id="rId4"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02"/>
  <sheetViews>
    <sheetView showGridLines="0" zoomScaleNormal="100" workbookViewId="0">
      <selection activeCell="E20" sqref="E20"/>
    </sheetView>
  </sheetViews>
  <sheetFormatPr defaultColWidth="8" defaultRowHeight="14.25" x14ac:dyDescent="0.2"/>
  <cols>
    <col min="1" max="1" width="0.85546875" style="2" customWidth="1"/>
    <col min="2" max="2" width="20.42578125" style="2" customWidth="1"/>
    <col min="3" max="3" width="7" style="2" bestFit="1" customWidth="1"/>
    <col min="4" max="4" width="20.42578125" style="2" customWidth="1"/>
    <col min="5" max="5" width="35" style="2" customWidth="1"/>
    <col min="6" max="6" width="20.42578125" style="2" customWidth="1"/>
    <col min="7" max="16384" width="8" style="2"/>
  </cols>
  <sheetData>
    <row r="3" spans="2:6" ht="15" thickBot="1" x14ac:dyDescent="0.25">
      <c r="B3" s="1"/>
      <c r="C3" s="1"/>
      <c r="D3" s="1"/>
      <c r="E3" s="1"/>
      <c r="F3" s="1"/>
    </row>
    <row r="4" spans="2:6" x14ac:dyDescent="0.2">
      <c r="B4" s="3" t="s">
        <v>0</v>
      </c>
      <c r="C4" s="3" t="s">
        <v>1</v>
      </c>
      <c r="D4" s="3" t="s">
        <v>2</v>
      </c>
      <c r="E4" s="3" t="s">
        <v>3</v>
      </c>
      <c r="F4" s="3" t="s">
        <v>4</v>
      </c>
    </row>
    <row r="5" spans="2:6" x14ac:dyDescent="0.2">
      <c r="B5" s="4" t="s">
        <v>5</v>
      </c>
      <c r="C5" s="5" t="s">
        <v>6</v>
      </c>
      <c r="D5" s="6">
        <v>43869</v>
      </c>
      <c r="E5" s="7"/>
      <c r="F5" s="8" t="s">
        <v>7</v>
      </c>
    </row>
    <row r="6" spans="2:6" x14ac:dyDescent="0.2">
      <c r="B6" s="9" t="s">
        <v>8</v>
      </c>
      <c r="C6" s="10" t="s">
        <v>6</v>
      </c>
      <c r="D6" s="6">
        <v>43983</v>
      </c>
      <c r="E6" s="21" t="s">
        <v>9</v>
      </c>
      <c r="F6" s="8" t="s">
        <v>7</v>
      </c>
    </row>
    <row r="7" spans="2:6" x14ac:dyDescent="0.2">
      <c r="B7" s="9"/>
      <c r="C7" s="10"/>
      <c r="D7" s="6"/>
      <c r="E7" s="11"/>
      <c r="F7" s="12"/>
    </row>
    <row r="8" spans="2:6" x14ac:dyDescent="0.2">
      <c r="B8" s="9"/>
      <c r="C8" s="10"/>
      <c r="D8" s="6"/>
      <c r="E8" s="13"/>
      <c r="F8" s="12"/>
    </row>
    <row r="9" spans="2:6" x14ac:dyDescent="0.2">
      <c r="B9" s="9"/>
      <c r="C9" s="10"/>
      <c r="D9" s="14"/>
      <c r="E9" s="13"/>
      <c r="F9" s="12"/>
    </row>
    <row r="10" spans="2:6" x14ac:dyDescent="0.2">
      <c r="B10" s="9"/>
      <c r="C10" s="10"/>
      <c r="D10" s="14"/>
      <c r="E10" s="13"/>
      <c r="F10" s="12"/>
    </row>
    <row r="11" spans="2:6" x14ac:dyDescent="0.2">
      <c r="B11" s="9"/>
      <c r="C11" s="10"/>
      <c r="D11" s="14"/>
      <c r="E11" s="13"/>
      <c r="F11" s="12"/>
    </row>
    <row r="12" spans="2:6" x14ac:dyDescent="0.2">
      <c r="B12" s="9"/>
      <c r="C12" s="10"/>
      <c r="D12" s="14"/>
      <c r="E12" s="13"/>
      <c r="F12" s="12"/>
    </row>
    <row r="13" spans="2:6" ht="31.5" customHeight="1" thickBot="1" x14ac:dyDescent="0.25">
      <c r="B13" s="15"/>
      <c r="C13" s="16"/>
      <c r="D13" s="17"/>
      <c r="E13" s="18"/>
      <c r="F13" s="19"/>
    </row>
    <row r="14" spans="2:6" x14ac:dyDescent="0.2">
      <c r="B14" s="1"/>
      <c r="C14" s="1"/>
      <c r="D14" s="1"/>
      <c r="E14" s="1"/>
      <c r="F14" s="1"/>
    </row>
    <row r="15" spans="2:6" ht="15.75" x14ac:dyDescent="0.25">
      <c r="B15" s="20"/>
      <c r="C15" s="1"/>
      <c r="D15" s="1"/>
      <c r="E15" s="1"/>
      <c r="F15" s="1"/>
    </row>
    <row r="16" spans="2:6" ht="15.75" x14ac:dyDescent="0.25">
      <c r="B16" s="20"/>
      <c r="C16" s="1"/>
      <c r="D16" s="1"/>
      <c r="E16" s="1"/>
      <c r="F16" s="1"/>
    </row>
    <row r="17" spans="2:6" ht="15.75" x14ac:dyDescent="0.25">
      <c r="B17" s="20"/>
      <c r="C17" s="1"/>
      <c r="D17" s="1"/>
      <c r="E17" s="1"/>
      <c r="F17" s="1"/>
    </row>
    <row r="18" spans="2:6" ht="15.75" x14ac:dyDescent="0.25">
      <c r="B18" s="20"/>
      <c r="C18" s="1"/>
      <c r="D18" s="1"/>
      <c r="E18" s="1"/>
      <c r="F18" s="1"/>
    </row>
    <row r="19" spans="2:6" x14ac:dyDescent="0.2">
      <c r="B19" s="1"/>
      <c r="C19" s="1"/>
      <c r="D19" s="1"/>
      <c r="E19" s="1"/>
      <c r="F19" s="1"/>
    </row>
    <row r="20" spans="2:6" x14ac:dyDescent="0.2">
      <c r="B20" s="1"/>
      <c r="C20" s="1"/>
      <c r="D20" s="1"/>
      <c r="E20" s="1"/>
      <c r="F20" s="1"/>
    </row>
    <row r="21" spans="2:6" x14ac:dyDescent="0.2">
      <c r="B21" s="1"/>
      <c r="C21" s="1"/>
      <c r="D21" s="1"/>
      <c r="E21" s="1"/>
      <c r="F21" s="1"/>
    </row>
    <row r="22" spans="2:6" x14ac:dyDescent="0.2">
      <c r="B22" s="1"/>
      <c r="C22" s="1"/>
      <c r="D22" s="1"/>
      <c r="E22" s="1"/>
      <c r="F22" s="1"/>
    </row>
    <row r="23" spans="2:6" x14ac:dyDescent="0.2">
      <c r="B23" s="1"/>
      <c r="C23" s="1"/>
      <c r="D23" s="1"/>
      <c r="E23" s="1"/>
      <c r="F23" s="1"/>
    </row>
    <row r="24" spans="2:6" x14ac:dyDescent="0.2">
      <c r="B24" s="1"/>
      <c r="C24" s="1"/>
      <c r="D24" s="1"/>
      <c r="E24" s="1"/>
      <c r="F24" s="1"/>
    </row>
    <row r="25" spans="2:6" x14ac:dyDescent="0.2">
      <c r="B25" s="1"/>
      <c r="C25" s="1"/>
      <c r="D25" s="1"/>
      <c r="E25" s="1"/>
      <c r="F25" s="1"/>
    </row>
    <row r="26" spans="2:6" x14ac:dyDescent="0.2">
      <c r="B26" s="1"/>
      <c r="C26" s="1"/>
      <c r="D26" s="1"/>
      <c r="E26" s="1"/>
      <c r="F26" s="1"/>
    </row>
    <row r="27" spans="2:6" x14ac:dyDescent="0.2">
      <c r="B27" s="1"/>
      <c r="C27" s="1"/>
      <c r="D27" s="1"/>
      <c r="E27" s="1"/>
      <c r="F27" s="1"/>
    </row>
    <row r="28" spans="2:6" x14ac:dyDescent="0.2">
      <c r="B28" s="1"/>
      <c r="C28" s="1"/>
      <c r="D28" s="1"/>
      <c r="E28" s="1"/>
      <c r="F28" s="1"/>
    </row>
    <row r="29" spans="2:6" x14ac:dyDescent="0.2">
      <c r="B29" s="1"/>
      <c r="C29" s="1"/>
      <c r="D29" s="1"/>
      <c r="E29" s="1"/>
      <c r="F29" s="1"/>
    </row>
    <row r="30" spans="2:6" x14ac:dyDescent="0.2">
      <c r="B30" s="1"/>
      <c r="C30" s="1"/>
      <c r="D30" s="1"/>
      <c r="E30" s="1"/>
      <c r="F30" s="1"/>
    </row>
    <row r="31" spans="2:6" x14ac:dyDescent="0.2">
      <c r="B31" s="1"/>
      <c r="C31" s="1"/>
      <c r="D31" s="1"/>
      <c r="E31" s="1"/>
      <c r="F31" s="1"/>
    </row>
    <row r="32" spans="2:6" x14ac:dyDescent="0.2">
      <c r="B32" s="1"/>
      <c r="C32" s="1"/>
      <c r="D32" s="1"/>
      <c r="E32" s="1"/>
      <c r="F32" s="1"/>
    </row>
    <row r="33" spans="2:6" x14ac:dyDescent="0.2">
      <c r="B33" s="1"/>
      <c r="C33" s="1"/>
      <c r="D33" s="1"/>
      <c r="E33" s="1"/>
      <c r="F33" s="1"/>
    </row>
    <row r="34" spans="2:6" x14ac:dyDescent="0.2">
      <c r="B34" s="1"/>
      <c r="C34" s="1"/>
      <c r="D34" s="1"/>
      <c r="E34" s="1"/>
      <c r="F34" s="1"/>
    </row>
    <row r="35" spans="2:6" x14ac:dyDescent="0.2">
      <c r="B35" s="1"/>
      <c r="C35" s="1"/>
      <c r="D35" s="1"/>
      <c r="E35" s="1"/>
      <c r="F35" s="1"/>
    </row>
    <row r="36" spans="2:6" x14ac:dyDescent="0.2">
      <c r="B36" s="1"/>
      <c r="C36" s="1"/>
      <c r="D36" s="1"/>
      <c r="E36" s="1"/>
      <c r="F36" s="1"/>
    </row>
    <row r="37" spans="2:6" x14ac:dyDescent="0.2">
      <c r="B37" s="1"/>
      <c r="C37" s="1"/>
      <c r="D37" s="1"/>
      <c r="E37" s="1"/>
      <c r="F37" s="1"/>
    </row>
    <row r="38" spans="2:6" x14ac:dyDescent="0.2">
      <c r="B38" s="1"/>
      <c r="C38" s="1"/>
      <c r="D38" s="1"/>
      <c r="E38" s="1"/>
      <c r="F38" s="1"/>
    </row>
    <row r="39" spans="2:6" x14ac:dyDescent="0.2">
      <c r="B39" s="1"/>
      <c r="C39" s="1"/>
      <c r="D39" s="1"/>
      <c r="E39" s="1"/>
      <c r="F39" s="1"/>
    </row>
    <row r="40" spans="2:6" x14ac:dyDescent="0.2">
      <c r="B40" s="1"/>
      <c r="C40" s="1"/>
      <c r="D40" s="1"/>
      <c r="E40" s="1"/>
      <c r="F40" s="1"/>
    </row>
    <row r="41" spans="2:6" x14ac:dyDescent="0.2">
      <c r="B41" s="1"/>
      <c r="C41" s="1"/>
      <c r="D41" s="1"/>
      <c r="E41" s="1"/>
      <c r="F41" s="1"/>
    </row>
    <row r="42" spans="2:6" x14ac:dyDescent="0.2">
      <c r="B42" s="1"/>
      <c r="C42" s="1"/>
      <c r="D42" s="1"/>
      <c r="E42" s="1"/>
      <c r="F42" s="1"/>
    </row>
    <row r="43" spans="2:6" x14ac:dyDescent="0.2">
      <c r="B43" s="1"/>
      <c r="C43" s="1"/>
      <c r="D43" s="1"/>
      <c r="E43" s="1"/>
      <c r="F43" s="1"/>
    </row>
    <row r="44" spans="2:6" x14ac:dyDescent="0.2">
      <c r="B44" s="1"/>
      <c r="C44" s="1"/>
      <c r="D44" s="1"/>
      <c r="E44" s="1"/>
      <c r="F44" s="1"/>
    </row>
    <row r="45" spans="2:6" x14ac:dyDescent="0.2">
      <c r="B45" s="1"/>
      <c r="C45" s="1"/>
      <c r="D45" s="1"/>
      <c r="E45" s="1"/>
      <c r="F45" s="1"/>
    </row>
    <row r="46" spans="2:6" x14ac:dyDescent="0.2">
      <c r="B46" s="1"/>
      <c r="C46" s="1"/>
      <c r="D46" s="1"/>
      <c r="E46" s="1"/>
      <c r="F46" s="1"/>
    </row>
    <row r="47" spans="2:6" x14ac:dyDescent="0.2">
      <c r="B47" s="1"/>
      <c r="C47" s="1"/>
      <c r="D47" s="1"/>
      <c r="E47" s="1"/>
      <c r="F47" s="1"/>
    </row>
    <row r="48" spans="2:6" x14ac:dyDescent="0.2">
      <c r="B48" s="1"/>
      <c r="C48" s="1"/>
      <c r="D48" s="1"/>
      <c r="E48" s="1"/>
      <c r="F48" s="1"/>
    </row>
    <row r="49" spans="2:6" x14ac:dyDescent="0.2">
      <c r="B49" s="1"/>
      <c r="C49" s="1"/>
      <c r="D49" s="1"/>
      <c r="E49" s="1"/>
      <c r="F49" s="1"/>
    </row>
    <row r="50" spans="2:6" x14ac:dyDescent="0.2">
      <c r="B50" s="1"/>
      <c r="C50" s="1"/>
      <c r="D50" s="1"/>
      <c r="E50" s="1"/>
      <c r="F50" s="1"/>
    </row>
    <row r="51" spans="2:6" x14ac:dyDescent="0.2">
      <c r="B51" s="1"/>
      <c r="C51" s="1"/>
      <c r="D51" s="1"/>
      <c r="E51" s="1"/>
      <c r="F51" s="1"/>
    </row>
    <row r="52" spans="2:6" x14ac:dyDescent="0.2">
      <c r="B52" s="1"/>
      <c r="C52" s="1"/>
      <c r="D52" s="1"/>
      <c r="E52" s="1"/>
      <c r="F52" s="1"/>
    </row>
    <row r="53" spans="2:6" x14ac:dyDescent="0.2">
      <c r="B53" s="1"/>
      <c r="C53" s="1"/>
      <c r="D53" s="1"/>
      <c r="E53" s="1"/>
      <c r="F53" s="1"/>
    </row>
    <row r="54" spans="2:6" x14ac:dyDescent="0.2">
      <c r="B54" s="1"/>
      <c r="C54" s="1"/>
      <c r="D54" s="1"/>
      <c r="E54" s="1"/>
      <c r="F54" s="1"/>
    </row>
    <row r="55" spans="2:6" x14ac:dyDescent="0.2">
      <c r="B55" s="1"/>
      <c r="C55" s="1"/>
      <c r="D55" s="1"/>
      <c r="E55" s="1"/>
      <c r="F55" s="1"/>
    </row>
    <row r="56" spans="2:6" x14ac:dyDescent="0.2">
      <c r="B56" s="1"/>
      <c r="C56" s="1"/>
      <c r="D56" s="1"/>
      <c r="E56" s="1"/>
      <c r="F56" s="1"/>
    </row>
    <row r="57" spans="2:6" x14ac:dyDescent="0.2">
      <c r="B57" s="1"/>
      <c r="C57" s="1"/>
      <c r="D57" s="1"/>
      <c r="E57" s="1"/>
      <c r="F57" s="1"/>
    </row>
    <row r="58" spans="2:6" x14ac:dyDescent="0.2">
      <c r="B58" s="1"/>
      <c r="C58" s="1"/>
      <c r="D58" s="1"/>
      <c r="E58" s="1"/>
      <c r="F58" s="1"/>
    </row>
    <row r="59" spans="2:6" x14ac:dyDescent="0.2">
      <c r="B59" s="1"/>
      <c r="C59" s="1"/>
      <c r="D59" s="1"/>
      <c r="E59" s="1"/>
      <c r="F59" s="1"/>
    </row>
    <row r="60" spans="2:6" x14ac:dyDescent="0.2">
      <c r="B60" s="1"/>
      <c r="C60" s="1"/>
      <c r="D60" s="1"/>
      <c r="E60" s="1"/>
      <c r="F60" s="1"/>
    </row>
    <row r="61" spans="2:6" x14ac:dyDescent="0.2">
      <c r="B61" s="1"/>
      <c r="C61" s="1"/>
      <c r="D61" s="1"/>
      <c r="E61" s="1"/>
      <c r="F61" s="1"/>
    </row>
    <row r="62" spans="2:6" x14ac:dyDescent="0.2">
      <c r="B62" s="1"/>
      <c r="C62" s="1"/>
      <c r="D62" s="1"/>
      <c r="E62" s="1"/>
      <c r="F62" s="1"/>
    </row>
    <row r="63" spans="2:6" x14ac:dyDescent="0.2">
      <c r="B63" s="1"/>
      <c r="C63" s="1"/>
      <c r="D63" s="1"/>
      <c r="E63" s="1"/>
      <c r="F63" s="1"/>
    </row>
    <row r="64" spans="2:6" x14ac:dyDescent="0.2">
      <c r="B64" s="1"/>
      <c r="C64" s="1"/>
      <c r="D64" s="1"/>
      <c r="E64" s="1"/>
      <c r="F64" s="1"/>
    </row>
    <row r="65" spans="2:6" x14ac:dyDescent="0.2">
      <c r="B65" s="1"/>
      <c r="C65" s="1"/>
      <c r="D65" s="1"/>
      <c r="E65" s="1"/>
      <c r="F65" s="1"/>
    </row>
    <row r="66" spans="2:6" x14ac:dyDescent="0.2">
      <c r="B66" s="1"/>
      <c r="C66" s="1"/>
      <c r="D66" s="1"/>
      <c r="E66" s="1"/>
      <c r="F66" s="1"/>
    </row>
    <row r="67" spans="2:6" x14ac:dyDescent="0.2">
      <c r="B67" s="1"/>
      <c r="C67" s="1"/>
      <c r="D67" s="1"/>
      <c r="E67" s="1"/>
      <c r="F67" s="1"/>
    </row>
    <row r="68" spans="2:6" x14ac:dyDescent="0.2">
      <c r="B68" s="1"/>
      <c r="C68" s="1"/>
      <c r="D68" s="1"/>
      <c r="E68" s="1"/>
      <c r="F68" s="1"/>
    </row>
    <row r="69" spans="2:6" x14ac:dyDescent="0.2">
      <c r="B69" s="1"/>
      <c r="C69" s="1"/>
      <c r="D69" s="1"/>
      <c r="E69" s="1"/>
      <c r="F69" s="1"/>
    </row>
    <row r="70" spans="2:6" x14ac:dyDescent="0.2">
      <c r="B70" s="1"/>
      <c r="C70" s="1"/>
      <c r="D70" s="1"/>
      <c r="E70" s="1"/>
      <c r="F70" s="1"/>
    </row>
    <row r="71" spans="2:6" x14ac:dyDescent="0.2">
      <c r="B71" s="1"/>
      <c r="C71" s="1"/>
      <c r="D71" s="1"/>
      <c r="E71" s="1"/>
      <c r="F71" s="1"/>
    </row>
    <row r="72" spans="2:6" x14ac:dyDescent="0.2">
      <c r="B72" s="1"/>
      <c r="C72" s="1"/>
      <c r="D72" s="1"/>
      <c r="E72" s="1"/>
      <c r="F72" s="1"/>
    </row>
    <row r="73" spans="2:6" x14ac:dyDescent="0.2">
      <c r="B73" s="1"/>
      <c r="C73" s="1"/>
      <c r="D73" s="1"/>
      <c r="E73" s="1"/>
      <c r="F73" s="1"/>
    </row>
    <row r="74" spans="2:6" x14ac:dyDescent="0.2">
      <c r="B74" s="1"/>
      <c r="C74" s="1"/>
      <c r="D74" s="1"/>
      <c r="E74" s="1"/>
      <c r="F74" s="1"/>
    </row>
    <row r="75" spans="2:6" x14ac:dyDescent="0.2">
      <c r="B75" s="1"/>
      <c r="C75" s="1"/>
      <c r="D75" s="1"/>
      <c r="E75" s="1"/>
      <c r="F75" s="1"/>
    </row>
    <row r="76" spans="2:6" x14ac:dyDescent="0.2">
      <c r="B76" s="1"/>
      <c r="C76" s="1"/>
      <c r="D76" s="1"/>
      <c r="E76" s="1"/>
      <c r="F76" s="1"/>
    </row>
    <row r="77" spans="2:6" x14ac:dyDescent="0.2">
      <c r="B77" s="1"/>
      <c r="C77" s="1"/>
      <c r="D77" s="1"/>
      <c r="E77" s="1"/>
      <c r="F77" s="1"/>
    </row>
    <row r="78" spans="2:6" x14ac:dyDescent="0.2">
      <c r="B78" s="1"/>
      <c r="C78" s="1"/>
      <c r="D78" s="1"/>
      <c r="E78" s="1"/>
      <c r="F78" s="1"/>
    </row>
    <row r="79" spans="2:6" x14ac:dyDescent="0.2">
      <c r="B79" s="1"/>
      <c r="C79" s="1"/>
      <c r="D79" s="1"/>
      <c r="E79" s="1"/>
      <c r="F79" s="1"/>
    </row>
    <row r="80" spans="2:6" x14ac:dyDescent="0.2">
      <c r="B80" s="1"/>
      <c r="C80" s="1"/>
      <c r="D80" s="1"/>
      <c r="E80" s="1"/>
      <c r="F80" s="1"/>
    </row>
    <row r="81" spans="2:6" x14ac:dyDescent="0.2">
      <c r="B81" s="1"/>
      <c r="C81" s="1"/>
      <c r="D81" s="1"/>
      <c r="E81" s="1"/>
      <c r="F81" s="1"/>
    </row>
    <row r="82" spans="2:6" x14ac:dyDescent="0.2">
      <c r="B82" s="1"/>
      <c r="C82" s="1"/>
      <c r="D82" s="1"/>
      <c r="E82" s="1"/>
      <c r="F82" s="1"/>
    </row>
    <row r="83" spans="2:6" x14ac:dyDescent="0.2">
      <c r="B83" s="1"/>
      <c r="C83" s="1"/>
      <c r="D83" s="1"/>
      <c r="E83" s="1"/>
      <c r="F83" s="1"/>
    </row>
    <row r="84" spans="2:6" x14ac:dyDescent="0.2">
      <c r="B84" s="1"/>
      <c r="C84" s="1"/>
      <c r="D84" s="1"/>
      <c r="E84" s="1"/>
      <c r="F84" s="1"/>
    </row>
    <row r="85" spans="2:6" x14ac:dyDescent="0.2">
      <c r="B85" s="1"/>
      <c r="C85" s="1"/>
      <c r="D85" s="1"/>
      <c r="E85" s="1"/>
      <c r="F85" s="1"/>
    </row>
    <row r="86" spans="2:6" x14ac:dyDescent="0.2">
      <c r="B86" s="1"/>
      <c r="C86" s="1"/>
      <c r="D86" s="1"/>
      <c r="E86" s="1"/>
      <c r="F86" s="1"/>
    </row>
    <row r="87" spans="2:6" x14ac:dyDescent="0.2">
      <c r="B87" s="1"/>
      <c r="C87" s="1"/>
      <c r="D87" s="1"/>
      <c r="E87" s="1"/>
      <c r="F87" s="1"/>
    </row>
    <row r="88" spans="2:6" x14ac:dyDescent="0.2">
      <c r="B88" s="1"/>
      <c r="C88" s="1"/>
      <c r="D88" s="1"/>
      <c r="E88" s="1"/>
      <c r="F88" s="1"/>
    </row>
    <row r="89" spans="2:6" x14ac:dyDescent="0.2">
      <c r="B89" s="1"/>
      <c r="C89" s="1"/>
      <c r="D89" s="1"/>
      <c r="E89" s="1"/>
      <c r="F89" s="1"/>
    </row>
    <row r="90" spans="2:6" x14ac:dyDescent="0.2">
      <c r="B90" s="1"/>
      <c r="C90" s="1"/>
      <c r="D90" s="1"/>
      <c r="E90" s="1"/>
      <c r="F90" s="1"/>
    </row>
    <row r="91" spans="2:6" x14ac:dyDescent="0.2">
      <c r="B91" s="1"/>
      <c r="C91" s="1"/>
      <c r="D91" s="1"/>
      <c r="E91" s="1"/>
      <c r="F91" s="1"/>
    </row>
    <row r="92" spans="2:6" x14ac:dyDescent="0.2">
      <c r="B92" s="1"/>
      <c r="C92" s="1"/>
      <c r="D92" s="1"/>
      <c r="E92" s="1"/>
      <c r="F92" s="1"/>
    </row>
    <row r="93" spans="2:6" x14ac:dyDescent="0.2">
      <c r="B93" s="1"/>
      <c r="C93" s="1"/>
      <c r="D93" s="1"/>
      <c r="E93" s="1"/>
      <c r="F93" s="1"/>
    </row>
    <row r="94" spans="2:6" x14ac:dyDescent="0.2">
      <c r="B94" s="1"/>
      <c r="C94" s="1"/>
      <c r="D94" s="1"/>
      <c r="E94" s="1"/>
      <c r="F94" s="1"/>
    </row>
    <row r="95" spans="2:6" x14ac:dyDescent="0.2">
      <c r="B95" s="1"/>
      <c r="C95" s="1"/>
      <c r="D95" s="1"/>
      <c r="E95" s="1"/>
      <c r="F95" s="1"/>
    </row>
    <row r="96" spans="2:6" x14ac:dyDescent="0.2">
      <c r="B96" s="1"/>
      <c r="C96" s="1"/>
      <c r="D96" s="1"/>
      <c r="E96" s="1"/>
      <c r="F96" s="1"/>
    </row>
    <row r="97" spans="2:6" x14ac:dyDescent="0.2">
      <c r="B97" s="1"/>
      <c r="C97" s="1"/>
      <c r="D97" s="1"/>
      <c r="E97" s="1"/>
      <c r="F97" s="1"/>
    </row>
    <row r="98" spans="2:6" x14ac:dyDescent="0.2">
      <c r="B98" s="1"/>
      <c r="C98" s="1"/>
      <c r="D98" s="1"/>
      <c r="E98" s="1"/>
      <c r="F98" s="1"/>
    </row>
    <row r="99" spans="2:6" x14ac:dyDescent="0.2">
      <c r="B99" s="1"/>
      <c r="C99" s="1"/>
      <c r="D99" s="1"/>
      <c r="E99" s="1"/>
      <c r="F99" s="1"/>
    </row>
    <row r="100" spans="2:6" x14ac:dyDescent="0.2">
      <c r="B100" s="1"/>
      <c r="C100" s="1"/>
      <c r="D100" s="1"/>
      <c r="E100" s="1"/>
      <c r="F100" s="1"/>
    </row>
    <row r="101" spans="2:6" x14ac:dyDescent="0.2">
      <c r="B101" s="1"/>
      <c r="C101" s="1"/>
      <c r="D101" s="1"/>
      <c r="E101" s="1"/>
      <c r="F101" s="1"/>
    </row>
    <row r="102" spans="2:6" x14ac:dyDescent="0.2">
      <c r="B102" s="1"/>
      <c r="C102" s="1"/>
      <c r="D102" s="1"/>
      <c r="E102" s="1"/>
      <c r="F102" s="1"/>
    </row>
    <row r="103" spans="2:6" x14ac:dyDescent="0.2">
      <c r="B103" s="1"/>
      <c r="C103" s="1"/>
      <c r="D103" s="1"/>
      <c r="E103" s="1"/>
      <c r="F103" s="1"/>
    </row>
    <row r="104" spans="2:6" x14ac:dyDescent="0.2">
      <c r="B104" s="1"/>
      <c r="C104" s="1"/>
      <c r="D104" s="1"/>
      <c r="E104" s="1"/>
      <c r="F104" s="1"/>
    </row>
    <row r="105" spans="2:6" x14ac:dyDescent="0.2">
      <c r="B105" s="1"/>
      <c r="C105" s="1"/>
      <c r="D105" s="1"/>
      <c r="E105" s="1"/>
      <c r="F105" s="1"/>
    </row>
    <row r="106" spans="2:6" x14ac:dyDescent="0.2">
      <c r="B106" s="1"/>
      <c r="C106" s="1"/>
      <c r="D106" s="1"/>
      <c r="E106" s="1"/>
      <c r="F106" s="1"/>
    </row>
    <row r="107" spans="2:6" x14ac:dyDescent="0.2">
      <c r="B107" s="1"/>
      <c r="C107" s="1"/>
      <c r="D107" s="1"/>
      <c r="E107" s="1"/>
      <c r="F107" s="1"/>
    </row>
    <row r="108" spans="2:6" x14ac:dyDescent="0.2">
      <c r="B108" s="1"/>
      <c r="C108" s="1"/>
      <c r="D108" s="1"/>
      <c r="E108" s="1"/>
      <c r="F108" s="1"/>
    </row>
    <row r="109" spans="2:6" x14ac:dyDescent="0.2">
      <c r="B109" s="1"/>
      <c r="C109" s="1"/>
      <c r="D109" s="1"/>
      <c r="E109" s="1"/>
      <c r="F109" s="1"/>
    </row>
    <row r="110" spans="2:6" x14ac:dyDescent="0.2">
      <c r="B110" s="1"/>
      <c r="C110" s="1"/>
      <c r="D110" s="1"/>
      <c r="E110" s="1"/>
      <c r="F110" s="1"/>
    </row>
    <row r="111" spans="2:6" x14ac:dyDescent="0.2">
      <c r="B111" s="1"/>
      <c r="C111" s="1"/>
      <c r="D111" s="1"/>
      <c r="E111" s="1"/>
      <c r="F111" s="1"/>
    </row>
    <row r="112" spans="2:6" x14ac:dyDescent="0.2">
      <c r="B112" s="1"/>
      <c r="C112" s="1"/>
      <c r="D112" s="1"/>
      <c r="E112" s="1"/>
      <c r="F112" s="1"/>
    </row>
    <row r="113" spans="2:6" x14ac:dyDescent="0.2">
      <c r="B113" s="1"/>
      <c r="C113" s="1"/>
      <c r="D113" s="1"/>
      <c r="E113" s="1"/>
      <c r="F113" s="1"/>
    </row>
    <row r="114" spans="2:6" x14ac:dyDescent="0.2">
      <c r="B114" s="1"/>
      <c r="C114" s="1"/>
      <c r="D114" s="1"/>
      <c r="E114" s="1"/>
      <c r="F114" s="1"/>
    </row>
    <row r="115" spans="2:6" x14ac:dyDescent="0.2">
      <c r="B115" s="1"/>
      <c r="C115" s="1"/>
      <c r="D115" s="1"/>
      <c r="E115" s="1"/>
      <c r="F115" s="1"/>
    </row>
    <row r="116" spans="2:6" x14ac:dyDescent="0.2">
      <c r="B116" s="1"/>
      <c r="C116" s="1"/>
      <c r="D116" s="1"/>
      <c r="E116" s="1"/>
      <c r="F116" s="1"/>
    </row>
    <row r="117" spans="2:6" x14ac:dyDescent="0.2">
      <c r="B117" s="1"/>
      <c r="C117" s="1"/>
      <c r="D117" s="1"/>
      <c r="E117" s="1"/>
      <c r="F117" s="1"/>
    </row>
    <row r="118" spans="2:6" x14ac:dyDescent="0.2">
      <c r="B118" s="1"/>
      <c r="C118" s="1"/>
      <c r="D118" s="1"/>
      <c r="E118" s="1"/>
      <c r="F118" s="1"/>
    </row>
    <row r="119" spans="2:6" x14ac:dyDescent="0.2">
      <c r="B119" s="1"/>
      <c r="C119" s="1"/>
      <c r="D119" s="1"/>
      <c r="E119" s="1"/>
      <c r="F119" s="1"/>
    </row>
    <row r="120" spans="2:6" x14ac:dyDescent="0.2">
      <c r="B120" s="1"/>
      <c r="C120" s="1"/>
      <c r="D120" s="1"/>
      <c r="E120" s="1"/>
      <c r="F120" s="1"/>
    </row>
    <row r="121" spans="2:6" x14ac:dyDescent="0.2">
      <c r="B121" s="1"/>
      <c r="C121" s="1"/>
      <c r="D121" s="1"/>
      <c r="E121" s="1"/>
      <c r="F121" s="1"/>
    </row>
    <row r="122" spans="2:6" x14ac:dyDescent="0.2">
      <c r="B122" s="1"/>
      <c r="C122" s="1"/>
      <c r="D122" s="1"/>
      <c r="E122" s="1"/>
      <c r="F122" s="1"/>
    </row>
    <row r="123" spans="2:6" x14ac:dyDescent="0.2">
      <c r="B123" s="1"/>
      <c r="C123" s="1"/>
      <c r="D123" s="1"/>
      <c r="E123" s="1"/>
      <c r="F123" s="1"/>
    </row>
    <row r="124" spans="2:6" x14ac:dyDescent="0.2">
      <c r="B124" s="1"/>
      <c r="C124" s="1"/>
      <c r="D124" s="1"/>
      <c r="E124" s="1"/>
      <c r="F124" s="1"/>
    </row>
    <row r="125" spans="2:6" x14ac:dyDescent="0.2">
      <c r="B125" s="1"/>
      <c r="C125" s="1"/>
      <c r="D125" s="1"/>
      <c r="E125" s="1"/>
      <c r="F125" s="1"/>
    </row>
    <row r="126" spans="2:6" x14ac:dyDescent="0.2">
      <c r="B126" s="1"/>
      <c r="C126" s="1"/>
      <c r="D126" s="1"/>
      <c r="E126" s="1"/>
      <c r="F126" s="1"/>
    </row>
    <row r="127" spans="2:6" x14ac:dyDescent="0.2">
      <c r="B127" s="1"/>
      <c r="C127" s="1"/>
      <c r="D127" s="1"/>
      <c r="E127" s="1"/>
      <c r="F127" s="1"/>
    </row>
    <row r="128" spans="2:6" x14ac:dyDescent="0.2">
      <c r="B128" s="1"/>
      <c r="C128" s="1"/>
      <c r="D128" s="1"/>
      <c r="E128" s="1"/>
      <c r="F128" s="1"/>
    </row>
    <row r="129" spans="2:6" x14ac:dyDescent="0.2">
      <c r="B129" s="1"/>
      <c r="C129" s="1"/>
      <c r="D129" s="1"/>
      <c r="E129" s="1"/>
      <c r="F129" s="1"/>
    </row>
    <row r="130" spans="2:6" x14ac:dyDescent="0.2">
      <c r="B130" s="1"/>
      <c r="C130" s="1"/>
      <c r="D130" s="1"/>
      <c r="E130" s="1"/>
      <c r="F130" s="1"/>
    </row>
    <row r="131" spans="2:6" x14ac:dyDescent="0.2">
      <c r="B131" s="1"/>
      <c r="C131" s="1"/>
      <c r="D131" s="1"/>
      <c r="E131" s="1"/>
      <c r="F131" s="1"/>
    </row>
    <row r="132" spans="2:6" x14ac:dyDescent="0.2">
      <c r="B132" s="1"/>
      <c r="C132" s="1"/>
      <c r="D132" s="1"/>
      <c r="E132" s="1"/>
      <c r="F132" s="1"/>
    </row>
    <row r="133" spans="2:6" x14ac:dyDescent="0.2">
      <c r="B133" s="1"/>
      <c r="C133" s="1"/>
      <c r="D133" s="1"/>
      <c r="E133" s="1"/>
      <c r="F133" s="1"/>
    </row>
    <row r="134" spans="2:6" x14ac:dyDescent="0.2">
      <c r="B134" s="1"/>
      <c r="C134" s="1"/>
      <c r="D134" s="1"/>
      <c r="E134" s="1"/>
      <c r="F134" s="1"/>
    </row>
    <row r="135" spans="2:6" x14ac:dyDescent="0.2">
      <c r="B135" s="1"/>
      <c r="C135" s="1"/>
      <c r="D135" s="1"/>
      <c r="E135" s="1"/>
      <c r="F135" s="1"/>
    </row>
    <row r="136" spans="2:6" x14ac:dyDescent="0.2">
      <c r="B136" s="1"/>
      <c r="C136" s="1"/>
      <c r="D136" s="1"/>
      <c r="E136" s="1"/>
      <c r="F136" s="1"/>
    </row>
    <row r="137" spans="2:6" x14ac:dyDescent="0.2">
      <c r="B137" s="1"/>
      <c r="C137" s="1"/>
      <c r="D137" s="1"/>
      <c r="E137" s="1"/>
      <c r="F137" s="1"/>
    </row>
    <row r="138" spans="2:6" x14ac:dyDescent="0.2">
      <c r="B138" s="1"/>
      <c r="C138" s="1"/>
      <c r="D138" s="1"/>
      <c r="E138" s="1"/>
      <c r="F138" s="1"/>
    </row>
    <row r="139" spans="2:6" x14ac:dyDescent="0.2">
      <c r="B139" s="1"/>
      <c r="C139" s="1"/>
      <c r="D139" s="1"/>
      <c r="E139" s="1"/>
      <c r="F139" s="1"/>
    </row>
    <row r="140" spans="2:6" x14ac:dyDescent="0.2">
      <c r="B140" s="1"/>
      <c r="C140" s="1"/>
      <c r="D140" s="1"/>
      <c r="E140" s="1"/>
      <c r="F140" s="1"/>
    </row>
    <row r="141" spans="2:6" x14ac:dyDescent="0.2">
      <c r="B141" s="1"/>
      <c r="C141" s="1"/>
      <c r="D141" s="1"/>
      <c r="E141" s="1"/>
      <c r="F141" s="1"/>
    </row>
    <row r="142" spans="2:6" x14ac:dyDescent="0.2">
      <c r="B142" s="1"/>
      <c r="C142" s="1"/>
      <c r="D142" s="1"/>
      <c r="E142" s="1"/>
      <c r="F142" s="1"/>
    </row>
    <row r="143" spans="2:6" x14ac:dyDescent="0.2">
      <c r="B143" s="1"/>
      <c r="C143" s="1"/>
      <c r="D143" s="1"/>
      <c r="E143" s="1"/>
      <c r="F143" s="1"/>
    </row>
    <row r="144" spans="2:6" x14ac:dyDescent="0.2">
      <c r="B144" s="1"/>
      <c r="C144" s="1"/>
      <c r="D144" s="1"/>
      <c r="E144" s="1"/>
      <c r="F144" s="1"/>
    </row>
    <row r="145" spans="2:6" x14ac:dyDescent="0.2">
      <c r="B145" s="1"/>
      <c r="C145" s="1"/>
      <c r="D145" s="1"/>
      <c r="E145" s="1"/>
      <c r="F145" s="1"/>
    </row>
    <row r="146" spans="2:6" x14ac:dyDescent="0.2">
      <c r="B146" s="1"/>
      <c r="C146" s="1"/>
      <c r="D146" s="1"/>
      <c r="E146" s="1"/>
      <c r="F146" s="1"/>
    </row>
    <row r="147" spans="2:6" x14ac:dyDescent="0.2">
      <c r="B147" s="1"/>
      <c r="C147" s="1"/>
      <c r="D147" s="1"/>
      <c r="E147" s="1"/>
      <c r="F147" s="1"/>
    </row>
    <row r="148" spans="2:6" x14ac:dyDescent="0.2">
      <c r="B148" s="1"/>
      <c r="C148" s="1"/>
      <c r="D148" s="1"/>
      <c r="E148" s="1"/>
      <c r="F148" s="1"/>
    </row>
    <row r="149" spans="2:6" x14ac:dyDescent="0.2">
      <c r="B149" s="1"/>
      <c r="C149" s="1"/>
      <c r="D149" s="1"/>
      <c r="E149" s="1"/>
      <c r="F149" s="1"/>
    </row>
    <row r="150" spans="2:6" x14ac:dyDescent="0.2">
      <c r="B150" s="1"/>
      <c r="C150" s="1"/>
      <c r="D150" s="1"/>
      <c r="E150" s="1"/>
      <c r="F150" s="1"/>
    </row>
    <row r="151" spans="2:6" x14ac:dyDescent="0.2">
      <c r="B151" s="1"/>
      <c r="C151" s="1"/>
      <c r="D151" s="1"/>
      <c r="E151" s="1"/>
      <c r="F151" s="1"/>
    </row>
    <row r="152" spans="2:6" x14ac:dyDescent="0.2">
      <c r="B152" s="1"/>
      <c r="C152" s="1"/>
      <c r="D152" s="1"/>
      <c r="E152" s="1"/>
      <c r="F152" s="1"/>
    </row>
    <row r="153" spans="2:6" x14ac:dyDescent="0.2">
      <c r="B153" s="1"/>
      <c r="C153" s="1"/>
      <c r="D153" s="1"/>
      <c r="E153" s="1"/>
      <c r="F153" s="1"/>
    </row>
    <row r="154" spans="2:6" x14ac:dyDescent="0.2">
      <c r="B154" s="1"/>
      <c r="C154" s="1"/>
      <c r="D154" s="1"/>
      <c r="E154" s="1"/>
      <c r="F154" s="1"/>
    </row>
    <row r="155" spans="2:6" x14ac:dyDescent="0.2">
      <c r="B155" s="1"/>
      <c r="C155" s="1"/>
      <c r="D155" s="1"/>
      <c r="E155" s="1"/>
      <c r="F155" s="1"/>
    </row>
    <row r="156" spans="2:6" x14ac:dyDescent="0.2">
      <c r="B156" s="1"/>
      <c r="C156" s="1"/>
      <c r="D156" s="1"/>
      <c r="E156" s="1"/>
      <c r="F156" s="1"/>
    </row>
    <row r="157" spans="2:6" x14ac:dyDescent="0.2">
      <c r="B157" s="1"/>
      <c r="C157" s="1"/>
      <c r="D157" s="1"/>
      <c r="E157" s="1"/>
      <c r="F157" s="1"/>
    </row>
    <row r="158" spans="2:6" x14ac:dyDescent="0.2">
      <c r="B158" s="1"/>
      <c r="C158" s="1"/>
      <c r="D158" s="1"/>
      <c r="E158" s="1"/>
      <c r="F158" s="1"/>
    </row>
    <row r="159" spans="2:6" x14ac:dyDescent="0.2">
      <c r="B159" s="1"/>
      <c r="C159" s="1"/>
      <c r="D159" s="1"/>
      <c r="E159" s="1"/>
      <c r="F159" s="1"/>
    </row>
    <row r="160" spans="2:6" x14ac:dyDescent="0.2">
      <c r="B160" s="1"/>
      <c r="C160" s="1"/>
      <c r="D160" s="1"/>
      <c r="E160" s="1"/>
      <c r="F160" s="1"/>
    </row>
    <row r="161" spans="2:6" x14ac:dyDescent="0.2">
      <c r="B161" s="1"/>
      <c r="C161" s="1"/>
      <c r="D161" s="1"/>
      <c r="E161" s="1"/>
      <c r="F161" s="1"/>
    </row>
    <row r="162" spans="2:6" x14ac:dyDescent="0.2">
      <c r="B162" s="1"/>
      <c r="C162" s="1"/>
      <c r="D162" s="1"/>
      <c r="E162" s="1"/>
      <c r="F162" s="1"/>
    </row>
    <row r="163" spans="2:6" x14ac:dyDescent="0.2">
      <c r="B163" s="1"/>
      <c r="C163" s="1"/>
      <c r="D163" s="1"/>
      <c r="E163" s="1"/>
      <c r="F163" s="1"/>
    </row>
    <row r="164" spans="2:6" x14ac:dyDescent="0.2">
      <c r="B164" s="1"/>
      <c r="C164" s="1"/>
      <c r="D164" s="1"/>
      <c r="E164" s="1"/>
      <c r="F164" s="1"/>
    </row>
    <row r="165" spans="2:6" x14ac:dyDescent="0.2">
      <c r="B165" s="1"/>
      <c r="C165" s="1"/>
      <c r="D165" s="1"/>
      <c r="E165" s="1"/>
      <c r="F165" s="1"/>
    </row>
    <row r="166" spans="2:6" x14ac:dyDescent="0.2">
      <c r="B166" s="1"/>
      <c r="C166" s="1"/>
      <c r="D166" s="1"/>
      <c r="E166" s="1"/>
      <c r="F166" s="1"/>
    </row>
    <row r="167" spans="2:6" x14ac:dyDescent="0.2">
      <c r="B167" s="1"/>
      <c r="C167" s="1"/>
      <c r="D167" s="1"/>
      <c r="E167" s="1"/>
      <c r="F167" s="1"/>
    </row>
    <row r="168" spans="2:6" x14ac:dyDescent="0.2">
      <c r="B168" s="1"/>
      <c r="C168" s="1"/>
      <c r="D168" s="1"/>
      <c r="E168" s="1"/>
      <c r="F168" s="1"/>
    </row>
    <row r="169" spans="2:6" x14ac:dyDescent="0.2">
      <c r="B169" s="1"/>
      <c r="C169" s="1"/>
      <c r="D169" s="1"/>
      <c r="E169" s="1"/>
      <c r="F169" s="1"/>
    </row>
    <row r="170" spans="2:6" x14ac:dyDescent="0.2">
      <c r="B170" s="1"/>
      <c r="C170" s="1"/>
      <c r="D170" s="1"/>
      <c r="E170" s="1"/>
      <c r="F170" s="1"/>
    </row>
    <row r="171" spans="2:6" x14ac:dyDescent="0.2">
      <c r="B171" s="1"/>
      <c r="C171" s="1"/>
      <c r="D171" s="1"/>
      <c r="E171" s="1"/>
      <c r="F171" s="1"/>
    </row>
    <row r="172" spans="2:6" x14ac:dyDescent="0.2">
      <c r="B172" s="1"/>
      <c r="C172" s="1"/>
      <c r="D172" s="1"/>
      <c r="E172" s="1"/>
      <c r="F172" s="1"/>
    </row>
    <row r="173" spans="2:6" x14ac:dyDescent="0.2">
      <c r="B173" s="1"/>
      <c r="C173" s="1"/>
      <c r="D173" s="1"/>
      <c r="E173" s="1"/>
      <c r="F173" s="1"/>
    </row>
    <row r="174" spans="2:6" x14ac:dyDescent="0.2">
      <c r="B174" s="1"/>
      <c r="C174" s="1"/>
      <c r="D174" s="1"/>
      <c r="E174" s="1"/>
      <c r="F174" s="1"/>
    </row>
    <row r="175" spans="2:6" x14ac:dyDescent="0.2">
      <c r="B175" s="1"/>
      <c r="C175" s="1"/>
      <c r="D175" s="1"/>
      <c r="E175" s="1"/>
      <c r="F175" s="1"/>
    </row>
    <row r="176" spans="2:6" x14ac:dyDescent="0.2">
      <c r="B176" s="1"/>
      <c r="C176" s="1"/>
      <c r="D176" s="1"/>
      <c r="E176" s="1"/>
      <c r="F176" s="1"/>
    </row>
    <row r="177" spans="2:6" x14ac:dyDescent="0.2">
      <c r="B177" s="1"/>
      <c r="C177" s="1"/>
      <c r="D177" s="1"/>
      <c r="E177" s="1"/>
      <c r="F177" s="1"/>
    </row>
    <row r="178" spans="2:6" x14ac:dyDescent="0.2">
      <c r="B178" s="1"/>
      <c r="C178" s="1"/>
      <c r="D178" s="1"/>
      <c r="E178" s="1"/>
      <c r="F178" s="1"/>
    </row>
    <row r="179" spans="2:6" x14ac:dyDescent="0.2">
      <c r="B179" s="1"/>
      <c r="C179" s="1"/>
      <c r="D179" s="1"/>
      <c r="E179" s="1"/>
      <c r="F179" s="1"/>
    </row>
    <row r="180" spans="2:6" x14ac:dyDescent="0.2">
      <c r="B180" s="1"/>
      <c r="C180" s="1"/>
      <c r="D180" s="1"/>
      <c r="E180" s="1"/>
      <c r="F180" s="1"/>
    </row>
    <row r="181" spans="2:6" x14ac:dyDescent="0.2">
      <c r="B181" s="1"/>
      <c r="C181" s="1"/>
      <c r="D181" s="1"/>
      <c r="E181" s="1"/>
      <c r="F181" s="1"/>
    </row>
    <row r="182" spans="2:6" x14ac:dyDescent="0.2">
      <c r="B182" s="1"/>
      <c r="C182" s="1"/>
      <c r="D182" s="1"/>
      <c r="E182" s="1"/>
      <c r="F182" s="1"/>
    </row>
    <row r="183" spans="2:6" x14ac:dyDescent="0.2">
      <c r="B183" s="1"/>
      <c r="C183" s="1"/>
      <c r="D183" s="1"/>
      <c r="E183" s="1"/>
      <c r="F183" s="1"/>
    </row>
    <row r="184" spans="2:6" x14ac:dyDescent="0.2">
      <c r="B184" s="1"/>
      <c r="C184" s="1"/>
      <c r="D184" s="1"/>
      <c r="E184" s="1"/>
      <c r="F184" s="1"/>
    </row>
    <row r="185" spans="2:6" x14ac:dyDescent="0.2">
      <c r="B185" s="1"/>
      <c r="C185" s="1"/>
      <c r="D185" s="1"/>
      <c r="E185" s="1"/>
      <c r="F185" s="1"/>
    </row>
    <row r="186" spans="2:6" x14ac:dyDescent="0.2">
      <c r="B186" s="1"/>
      <c r="C186" s="1"/>
      <c r="D186" s="1"/>
      <c r="E186" s="1"/>
      <c r="F186" s="1"/>
    </row>
    <row r="187" spans="2:6" x14ac:dyDescent="0.2">
      <c r="B187" s="1"/>
      <c r="C187" s="1"/>
      <c r="D187" s="1"/>
      <c r="E187" s="1"/>
      <c r="F187" s="1"/>
    </row>
    <row r="188" spans="2:6" x14ac:dyDescent="0.2">
      <c r="B188" s="1"/>
      <c r="C188" s="1"/>
      <c r="D188" s="1"/>
      <c r="E188" s="1"/>
      <c r="F188" s="1"/>
    </row>
    <row r="189" spans="2:6" x14ac:dyDescent="0.2">
      <c r="B189" s="1"/>
      <c r="C189" s="1"/>
      <c r="D189" s="1"/>
      <c r="E189" s="1"/>
      <c r="F189" s="1"/>
    </row>
    <row r="190" spans="2:6" x14ac:dyDescent="0.2">
      <c r="B190" s="1"/>
      <c r="C190" s="1"/>
      <c r="D190" s="1"/>
      <c r="E190" s="1"/>
      <c r="F190" s="1"/>
    </row>
    <row r="191" spans="2:6" x14ac:dyDescent="0.2">
      <c r="B191" s="1"/>
      <c r="C191" s="1"/>
      <c r="D191" s="1"/>
      <c r="E191" s="1"/>
      <c r="F191" s="1"/>
    </row>
    <row r="192" spans="2:6" x14ac:dyDescent="0.2">
      <c r="B192" s="1"/>
      <c r="C192" s="1"/>
      <c r="D192" s="1"/>
      <c r="E192" s="1"/>
      <c r="F192" s="1"/>
    </row>
    <row r="193" spans="2:6" x14ac:dyDescent="0.2">
      <c r="B193" s="1"/>
      <c r="C193" s="1"/>
      <c r="D193" s="1"/>
      <c r="E193" s="1"/>
      <c r="F193" s="1"/>
    </row>
    <row r="194" spans="2:6" x14ac:dyDescent="0.2">
      <c r="B194" s="1"/>
      <c r="C194" s="1"/>
      <c r="D194" s="1"/>
      <c r="E194" s="1"/>
      <c r="F194" s="1"/>
    </row>
    <row r="195" spans="2:6" x14ac:dyDescent="0.2">
      <c r="B195" s="1"/>
      <c r="C195" s="1"/>
      <c r="D195" s="1"/>
      <c r="E195" s="1"/>
      <c r="F195" s="1"/>
    </row>
    <row r="196" spans="2:6" x14ac:dyDescent="0.2">
      <c r="B196" s="1"/>
      <c r="C196" s="1"/>
      <c r="D196" s="1"/>
      <c r="E196" s="1"/>
      <c r="F196" s="1"/>
    </row>
    <row r="197" spans="2:6" x14ac:dyDescent="0.2">
      <c r="B197" s="1"/>
      <c r="C197" s="1"/>
      <c r="D197" s="1"/>
      <c r="E197" s="1"/>
      <c r="F197" s="1"/>
    </row>
    <row r="198" spans="2:6" x14ac:dyDescent="0.2">
      <c r="B198" s="1"/>
      <c r="C198" s="1"/>
      <c r="D198" s="1"/>
      <c r="E198" s="1"/>
      <c r="F198" s="1"/>
    </row>
    <row r="199" spans="2:6" x14ac:dyDescent="0.2">
      <c r="B199" s="1"/>
      <c r="C199" s="1"/>
      <c r="D199" s="1"/>
      <c r="E199" s="1"/>
      <c r="F199" s="1"/>
    </row>
    <row r="200" spans="2:6" x14ac:dyDescent="0.2">
      <c r="B200" s="1"/>
      <c r="C200" s="1"/>
      <c r="D200" s="1"/>
      <c r="E200" s="1"/>
      <c r="F200" s="1"/>
    </row>
    <row r="201" spans="2:6" x14ac:dyDescent="0.2">
      <c r="B201" s="1"/>
      <c r="C201" s="1"/>
      <c r="D201" s="1"/>
      <c r="E201" s="1"/>
      <c r="F201" s="1"/>
    </row>
    <row r="202" spans="2:6" x14ac:dyDescent="0.2">
      <c r="B202" s="1"/>
      <c r="C202" s="1"/>
      <c r="D202" s="1"/>
      <c r="E202" s="1"/>
      <c r="F202" s="1"/>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V17"/>
  <sheetViews>
    <sheetView showGridLines="0" showRowColHeaders="0" tabSelected="1" zoomScaleNormal="100" workbookViewId="0"/>
  </sheetViews>
  <sheetFormatPr defaultRowHeight="15" x14ac:dyDescent="0.25"/>
  <sheetData>
    <row r="1" spans="1:1" x14ac:dyDescent="0.25">
      <c r="A1" t="s">
        <v>868</v>
      </c>
    </row>
    <row r="17" spans="22:22" x14ac:dyDescent="0.25">
      <c r="V17" s="318"/>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Daily_Progress_Home">
                <anchor moveWithCells="1" sizeWithCells="1">
                  <from>
                    <xdr:col>0</xdr:col>
                    <xdr:colOff>581025</xdr:colOff>
                    <xdr:row>8</xdr:row>
                    <xdr:rowOff>114300</xdr:rowOff>
                  </from>
                  <to>
                    <xdr:col>2</xdr:col>
                    <xdr:colOff>504825</xdr:colOff>
                    <xdr:row>10</xdr:row>
                    <xdr:rowOff>142875</xdr:rowOff>
                  </to>
                </anchor>
              </controlPr>
            </control>
          </mc:Choice>
        </mc:AlternateContent>
        <mc:AlternateContent xmlns:mc="http://schemas.openxmlformats.org/markup-compatibility/2006">
          <mc:Choice Requires="x14">
            <control shapeId="2052" r:id="rId5" name="Button 4">
              <controlPr defaultSize="0" print="0" autoFill="0" autoPict="0" macro="[0]!Action_Log_Home">
                <anchor moveWithCells="1" sizeWithCells="1">
                  <from>
                    <xdr:col>3</xdr:col>
                    <xdr:colOff>57150</xdr:colOff>
                    <xdr:row>8</xdr:row>
                    <xdr:rowOff>114300</xdr:rowOff>
                  </from>
                  <to>
                    <xdr:col>4</xdr:col>
                    <xdr:colOff>590550</xdr:colOff>
                    <xdr:row>10</xdr:row>
                    <xdr:rowOff>142875</xdr:rowOff>
                  </to>
                </anchor>
              </controlPr>
            </control>
          </mc:Choice>
        </mc:AlternateContent>
        <mc:AlternateContent xmlns:mc="http://schemas.openxmlformats.org/markup-compatibility/2006">
          <mc:Choice Requires="x14">
            <control shapeId="2053" r:id="rId6" name="Button 5">
              <controlPr defaultSize="0" print="0" autoFill="0" autoPict="0" macro="[0]!Project_Team_Home">
                <anchor moveWithCells="1" sizeWithCells="1">
                  <from>
                    <xdr:col>0</xdr:col>
                    <xdr:colOff>581025</xdr:colOff>
                    <xdr:row>16</xdr:row>
                    <xdr:rowOff>142875</xdr:rowOff>
                  </from>
                  <to>
                    <xdr:col>2</xdr:col>
                    <xdr:colOff>504825</xdr:colOff>
                    <xdr:row>18</xdr:row>
                    <xdr:rowOff>171450</xdr:rowOff>
                  </to>
                </anchor>
              </controlPr>
            </control>
          </mc:Choice>
        </mc:AlternateContent>
        <mc:AlternateContent xmlns:mc="http://schemas.openxmlformats.org/markup-compatibility/2006">
          <mc:Choice Requires="x14">
            <control shapeId="2054" r:id="rId7" name="Button 6">
              <controlPr defaultSize="0" print="0" autoFill="0" autoPict="0" macro="[0]!Risk_Mitigation_Home">
                <anchor moveWithCells="1" sizeWithCells="1">
                  <from>
                    <xdr:col>0</xdr:col>
                    <xdr:colOff>581025</xdr:colOff>
                    <xdr:row>12</xdr:row>
                    <xdr:rowOff>114300</xdr:rowOff>
                  </from>
                  <to>
                    <xdr:col>2</xdr:col>
                    <xdr:colOff>504825</xdr:colOff>
                    <xdr:row>14</xdr:row>
                    <xdr:rowOff>142875</xdr:rowOff>
                  </to>
                </anchor>
              </controlPr>
            </control>
          </mc:Choice>
        </mc:AlternateContent>
        <mc:AlternateContent xmlns:mc="http://schemas.openxmlformats.org/markup-compatibility/2006">
          <mc:Choice Requires="x14">
            <control shapeId="2055" r:id="rId8" name="Button 7">
              <controlPr defaultSize="0" print="0" autoFill="0" autoPict="0" macro="[0]!Change_Log_Home">
                <anchor moveWithCells="1" sizeWithCells="1">
                  <from>
                    <xdr:col>3</xdr:col>
                    <xdr:colOff>57150</xdr:colOff>
                    <xdr:row>12</xdr:row>
                    <xdr:rowOff>114300</xdr:rowOff>
                  </from>
                  <to>
                    <xdr:col>4</xdr:col>
                    <xdr:colOff>600075</xdr:colOff>
                    <xdr:row>14</xdr:row>
                    <xdr:rowOff>142875</xdr:rowOff>
                  </to>
                </anchor>
              </controlPr>
            </control>
          </mc:Choice>
        </mc:AlternateContent>
        <mc:AlternateContent xmlns:mc="http://schemas.openxmlformats.org/markup-compatibility/2006">
          <mc:Choice Requires="x14">
            <control shapeId="2056" r:id="rId9" name="Button 8">
              <controlPr defaultSize="0" print="0" autoFill="0" autoPict="0" macro="[0]!Transitions_Timelines_Home">
                <anchor moveWithCells="1" sizeWithCells="1">
                  <from>
                    <xdr:col>5</xdr:col>
                    <xdr:colOff>161925</xdr:colOff>
                    <xdr:row>12</xdr:row>
                    <xdr:rowOff>114300</xdr:rowOff>
                  </from>
                  <to>
                    <xdr:col>7</xdr:col>
                    <xdr:colOff>85725</xdr:colOff>
                    <xdr:row>14</xdr:row>
                    <xdr:rowOff>142875</xdr:rowOff>
                  </to>
                </anchor>
              </controlPr>
            </control>
          </mc:Choice>
        </mc:AlternateContent>
        <mc:AlternateContent xmlns:mc="http://schemas.openxmlformats.org/markup-compatibility/2006">
          <mc:Choice Requires="x14">
            <control shapeId="2057" r:id="rId10" name="Button 9">
              <controlPr defaultSize="0" print="0" autoFill="0" autoPict="0" macro="[0]!Offshore_Resource_Tracker_Home">
                <anchor moveWithCells="1" sizeWithCells="1">
                  <from>
                    <xdr:col>14</xdr:col>
                    <xdr:colOff>342900</xdr:colOff>
                    <xdr:row>8</xdr:row>
                    <xdr:rowOff>114300</xdr:rowOff>
                  </from>
                  <to>
                    <xdr:col>16</xdr:col>
                    <xdr:colOff>266700</xdr:colOff>
                    <xdr:row>10</xdr:row>
                    <xdr:rowOff>142875</xdr:rowOff>
                  </to>
                </anchor>
              </controlPr>
            </control>
          </mc:Choice>
        </mc:AlternateContent>
        <mc:AlternateContent xmlns:mc="http://schemas.openxmlformats.org/markup-compatibility/2006">
          <mc:Choice Requires="x14">
            <control shapeId="2058" r:id="rId11" name="Button 10">
              <controlPr defaultSize="0" print="0" autoFill="0" autoPict="0" macro="[0]!DD_Update_Home">
                <anchor moveWithCells="1" sizeWithCells="1">
                  <from>
                    <xdr:col>7</xdr:col>
                    <xdr:colOff>514350</xdr:colOff>
                    <xdr:row>8</xdr:row>
                    <xdr:rowOff>114300</xdr:rowOff>
                  </from>
                  <to>
                    <xdr:col>9</xdr:col>
                    <xdr:colOff>438150</xdr:colOff>
                    <xdr:row>10</xdr:row>
                    <xdr:rowOff>142875</xdr:rowOff>
                  </to>
                </anchor>
              </controlPr>
            </control>
          </mc:Choice>
        </mc:AlternateContent>
        <mc:AlternateContent xmlns:mc="http://schemas.openxmlformats.org/markup-compatibility/2006">
          <mc:Choice Requires="x14">
            <control shapeId="2059" r:id="rId12" name="Button 11">
              <controlPr defaultSize="0" print="0" autoFill="0" autoPict="0" macro="[0]!Documentation_Update_Home">
                <anchor moveWithCells="1" sizeWithCells="1">
                  <from>
                    <xdr:col>9</xdr:col>
                    <xdr:colOff>571500</xdr:colOff>
                    <xdr:row>8</xdr:row>
                    <xdr:rowOff>114300</xdr:rowOff>
                  </from>
                  <to>
                    <xdr:col>11</xdr:col>
                    <xdr:colOff>495300</xdr:colOff>
                    <xdr:row>10</xdr:row>
                    <xdr:rowOff>142875</xdr:rowOff>
                  </to>
                </anchor>
              </controlPr>
            </control>
          </mc:Choice>
        </mc:AlternateContent>
        <mc:AlternateContent xmlns:mc="http://schemas.openxmlformats.org/markup-compatibility/2006">
          <mc:Choice Requires="x14">
            <control shapeId="2060" r:id="rId13" name="Button 12">
              <controlPr defaultSize="0" print="0" autoFill="0" autoPict="0" macro="[0]!Access_Status_TTT_Home">
                <anchor moveWithCells="1" sizeWithCells="1">
                  <from>
                    <xdr:col>11</xdr:col>
                    <xdr:colOff>600075</xdr:colOff>
                    <xdr:row>8</xdr:row>
                    <xdr:rowOff>114300</xdr:rowOff>
                  </from>
                  <to>
                    <xdr:col>13</xdr:col>
                    <xdr:colOff>523875</xdr:colOff>
                    <xdr:row>10</xdr:row>
                    <xdr:rowOff>142875</xdr:rowOff>
                  </to>
                </anchor>
              </controlPr>
            </control>
          </mc:Choice>
        </mc:AlternateContent>
        <mc:AlternateContent xmlns:mc="http://schemas.openxmlformats.org/markup-compatibility/2006">
          <mc:Choice Requires="x14">
            <control shapeId="2061" r:id="rId14" name="Button 13">
              <controlPr defaultSize="0" print="0" autoFill="0" autoPict="0" macro="[0]!QandA_TTT_Home">
                <anchor moveWithCells="1" sizeWithCells="1">
                  <from>
                    <xdr:col>9</xdr:col>
                    <xdr:colOff>542925</xdr:colOff>
                    <xdr:row>12</xdr:row>
                    <xdr:rowOff>114300</xdr:rowOff>
                  </from>
                  <to>
                    <xdr:col>11</xdr:col>
                    <xdr:colOff>514350</xdr:colOff>
                    <xdr:row>14</xdr:row>
                    <xdr:rowOff>142875</xdr:rowOff>
                  </to>
                </anchor>
              </controlPr>
            </control>
          </mc:Choice>
        </mc:AlternateContent>
        <mc:AlternateContent xmlns:mc="http://schemas.openxmlformats.org/markup-compatibility/2006">
          <mc:Choice Requires="x14">
            <control shapeId="2063" r:id="rId15" name="Button 15">
              <controlPr defaultSize="0" print="0" autoFill="0" autoPict="0" macro="[0]!Assessment_Status_TTT_Home">
                <anchor moveWithCells="1" sizeWithCells="1">
                  <from>
                    <xdr:col>11</xdr:col>
                    <xdr:colOff>600075</xdr:colOff>
                    <xdr:row>12</xdr:row>
                    <xdr:rowOff>114300</xdr:rowOff>
                  </from>
                  <to>
                    <xdr:col>13</xdr:col>
                    <xdr:colOff>523875</xdr:colOff>
                    <xdr:row>14</xdr:row>
                    <xdr:rowOff>142875</xdr:rowOff>
                  </to>
                </anchor>
              </controlPr>
            </control>
          </mc:Choice>
        </mc:AlternateContent>
        <mc:AlternateContent xmlns:mc="http://schemas.openxmlformats.org/markup-compatibility/2006">
          <mc:Choice Requires="x14">
            <control shapeId="2064" r:id="rId16" name="Button 16">
              <controlPr defaultSize="0" print="0" autoFill="0" autoPict="0" macro="[0]!Training_Update_TTT_Home">
                <anchor moveWithCells="1" sizeWithCells="1">
                  <from>
                    <xdr:col>7</xdr:col>
                    <xdr:colOff>514350</xdr:colOff>
                    <xdr:row>12</xdr:row>
                    <xdr:rowOff>114300</xdr:rowOff>
                  </from>
                  <to>
                    <xdr:col>9</xdr:col>
                    <xdr:colOff>438150</xdr:colOff>
                    <xdr:row>14</xdr:row>
                    <xdr:rowOff>142875</xdr:rowOff>
                  </to>
                </anchor>
              </controlPr>
            </control>
          </mc:Choice>
        </mc:AlternateContent>
        <mc:AlternateContent xmlns:mc="http://schemas.openxmlformats.org/markup-compatibility/2006">
          <mc:Choice Requires="x14">
            <control shapeId="2065" r:id="rId17" name="Button 17">
              <controlPr defaultSize="0" print="0" autoFill="0" autoPict="0" macro="[0]!Process_Update_TTT_Home">
                <anchor moveWithCells="1" sizeWithCells="1">
                  <from>
                    <xdr:col>7</xdr:col>
                    <xdr:colOff>514350</xdr:colOff>
                    <xdr:row>16</xdr:row>
                    <xdr:rowOff>142875</xdr:rowOff>
                  </from>
                  <to>
                    <xdr:col>9</xdr:col>
                    <xdr:colOff>438150</xdr:colOff>
                    <xdr:row>18</xdr:row>
                    <xdr:rowOff>171450</xdr:rowOff>
                  </to>
                </anchor>
              </controlPr>
            </control>
          </mc:Choice>
        </mc:AlternateContent>
        <mc:AlternateContent xmlns:mc="http://schemas.openxmlformats.org/markup-compatibility/2006">
          <mc:Choice Requires="x14">
            <control shapeId="2066" r:id="rId18" name="Button 18">
              <controlPr defaultSize="0" print="0" autoFill="0" autoPict="0" macro="[0]!Project_Plan_Home">
                <anchor moveWithCells="1" sizeWithCells="1">
                  <from>
                    <xdr:col>3</xdr:col>
                    <xdr:colOff>57150</xdr:colOff>
                    <xdr:row>16</xdr:row>
                    <xdr:rowOff>142875</xdr:rowOff>
                  </from>
                  <to>
                    <xdr:col>4</xdr:col>
                    <xdr:colOff>600075</xdr:colOff>
                    <xdr:row>18</xdr:row>
                    <xdr:rowOff>171450</xdr:rowOff>
                  </to>
                </anchor>
              </controlPr>
            </control>
          </mc:Choice>
        </mc:AlternateContent>
        <mc:AlternateContent xmlns:mc="http://schemas.openxmlformats.org/markup-compatibility/2006">
          <mc:Choice Requires="x14">
            <control shapeId="2067" r:id="rId19" name="Button 19">
              <controlPr defaultSize="0" print="0" autoFill="0" autoPict="0" macro="[0]!SME_Production_Home">
                <anchor moveWithCells="1" sizeWithCells="1">
                  <from>
                    <xdr:col>9</xdr:col>
                    <xdr:colOff>571500</xdr:colOff>
                    <xdr:row>16</xdr:row>
                    <xdr:rowOff>142875</xdr:rowOff>
                  </from>
                  <to>
                    <xdr:col>11</xdr:col>
                    <xdr:colOff>495300</xdr:colOff>
                    <xdr:row>18</xdr:row>
                    <xdr:rowOff>171450</xdr:rowOff>
                  </to>
                </anchor>
              </controlPr>
            </control>
          </mc:Choice>
        </mc:AlternateContent>
        <mc:AlternateContent xmlns:mc="http://schemas.openxmlformats.org/markup-compatibility/2006">
          <mc:Choice Requires="x14">
            <control shapeId="2068" r:id="rId20" name="Button 20">
              <controlPr defaultSize="0" print="0" autoFill="0" autoPict="0" macro="[0]!Critical_Activities_Home">
                <anchor moveWithCells="1" sizeWithCells="1">
                  <from>
                    <xdr:col>5</xdr:col>
                    <xdr:colOff>161925</xdr:colOff>
                    <xdr:row>8</xdr:row>
                    <xdr:rowOff>114300</xdr:rowOff>
                  </from>
                  <to>
                    <xdr:col>7</xdr:col>
                    <xdr:colOff>85725</xdr:colOff>
                    <xdr:row>10</xdr:row>
                    <xdr:rowOff>142875</xdr:rowOff>
                  </to>
                </anchor>
              </controlPr>
            </control>
          </mc:Choice>
        </mc:AlternateContent>
        <mc:AlternateContent xmlns:mc="http://schemas.openxmlformats.org/markup-compatibility/2006">
          <mc:Choice Requires="x14">
            <control shapeId="2069" r:id="rId21" name="Button 21">
              <controlPr defaultSize="0" print="0" autoFill="0" autoPict="0" macro="[0]!Quality_Management_Home">
                <anchor moveWithCells="1" sizeWithCells="1">
                  <from>
                    <xdr:col>18</xdr:col>
                    <xdr:colOff>523875</xdr:colOff>
                    <xdr:row>8</xdr:row>
                    <xdr:rowOff>114300</xdr:rowOff>
                  </from>
                  <to>
                    <xdr:col>20</xdr:col>
                    <xdr:colOff>447675</xdr:colOff>
                    <xdr:row>10</xdr:row>
                    <xdr:rowOff>142875</xdr:rowOff>
                  </to>
                </anchor>
              </controlPr>
            </control>
          </mc:Choice>
        </mc:AlternateContent>
        <mc:AlternateContent xmlns:mc="http://schemas.openxmlformats.org/markup-compatibility/2006">
          <mc:Choice Requires="x14">
            <control shapeId="2071" r:id="rId22" name="Button 23">
              <controlPr defaultSize="0" print="0" autoFill="0" autoPict="0" macro="[0]!Learnings_Home">
                <anchor moveWithCells="1" sizeWithCells="1">
                  <from>
                    <xdr:col>5</xdr:col>
                    <xdr:colOff>161925</xdr:colOff>
                    <xdr:row>16</xdr:row>
                    <xdr:rowOff>171450</xdr:rowOff>
                  </from>
                  <to>
                    <xdr:col>7</xdr:col>
                    <xdr:colOff>85725</xdr:colOff>
                    <xdr:row>18</xdr:row>
                    <xdr:rowOff>180975</xdr:rowOff>
                  </to>
                </anchor>
              </controlPr>
            </control>
          </mc:Choice>
        </mc:AlternateContent>
        <mc:AlternateContent xmlns:mc="http://schemas.openxmlformats.org/markup-compatibility/2006">
          <mc:Choice Requires="x14">
            <control shapeId="2072" r:id="rId23" name="Button 24">
              <controlPr defaultSize="0" print="0" autoFill="0" autoPict="0" macro="[0]!Access_Status_KT_Home">
                <anchor moveWithCells="1" sizeWithCells="1">
                  <from>
                    <xdr:col>14</xdr:col>
                    <xdr:colOff>342900</xdr:colOff>
                    <xdr:row>12</xdr:row>
                    <xdr:rowOff>114300</xdr:rowOff>
                  </from>
                  <to>
                    <xdr:col>16</xdr:col>
                    <xdr:colOff>266700</xdr:colOff>
                    <xdr:row>14</xdr:row>
                    <xdr:rowOff>142875</xdr:rowOff>
                  </to>
                </anchor>
              </controlPr>
            </control>
          </mc:Choice>
        </mc:AlternateContent>
        <mc:AlternateContent xmlns:mc="http://schemas.openxmlformats.org/markup-compatibility/2006">
          <mc:Choice Requires="x14">
            <control shapeId="2074" r:id="rId24" name="Button 26">
              <controlPr defaultSize="0" print="0" autoFill="0" autoPict="0" macro="[0]!Training_Update_KT_Home">
                <anchor moveWithCells="1" sizeWithCells="1">
                  <from>
                    <xdr:col>16</xdr:col>
                    <xdr:colOff>438150</xdr:colOff>
                    <xdr:row>8</xdr:row>
                    <xdr:rowOff>133350</xdr:rowOff>
                  </from>
                  <to>
                    <xdr:col>18</xdr:col>
                    <xdr:colOff>361950</xdr:colOff>
                    <xdr:row>10</xdr:row>
                    <xdr:rowOff>161925</xdr:rowOff>
                  </to>
                </anchor>
              </controlPr>
            </control>
          </mc:Choice>
        </mc:AlternateContent>
        <mc:AlternateContent xmlns:mc="http://schemas.openxmlformats.org/markup-compatibility/2006">
          <mc:Choice Requires="x14">
            <control shapeId="2075" r:id="rId25" name="Button 27">
              <controlPr defaultSize="0" print="0" autoFill="0" autoPict="0" macro="[0]!QA_KT_Home">
                <anchor moveWithCells="1" sizeWithCells="1">
                  <from>
                    <xdr:col>18</xdr:col>
                    <xdr:colOff>495300</xdr:colOff>
                    <xdr:row>12</xdr:row>
                    <xdr:rowOff>114300</xdr:rowOff>
                  </from>
                  <to>
                    <xdr:col>20</xdr:col>
                    <xdr:colOff>466725</xdr:colOff>
                    <xdr:row>14</xdr:row>
                    <xdr:rowOff>142875</xdr:rowOff>
                  </to>
                </anchor>
              </controlPr>
            </control>
          </mc:Choice>
        </mc:AlternateContent>
        <mc:AlternateContent xmlns:mc="http://schemas.openxmlformats.org/markup-compatibility/2006">
          <mc:Choice Requires="x14">
            <control shapeId="2076" r:id="rId26" name="Button 28">
              <controlPr defaultSize="0" print="0" autoFill="0" autoPict="0" macro="[0]!Assessment_Status_KT_Home">
                <anchor moveWithCells="1" sizeWithCells="1">
                  <from>
                    <xdr:col>14</xdr:col>
                    <xdr:colOff>342900</xdr:colOff>
                    <xdr:row>16</xdr:row>
                    <xdr:rowOff>142875</xdr:rowOff>
                  </from>
                  <to>
                    <xdr:col>16</xdr:col>
                    <xdr:colOff>266700</xdr:colOff>
                    <xdr:row>18</xdr:row>
                    <xdr:rowOff>171450</xdr:rowOff>
                  </to>
                </anchor>
              </controlPr>
            </control>
          </mc:Choice>
        </mc:AlternateContent>
        <mc:AlternateContent xmlns:mc="http://schemas.openxmlformats.org/markup-compatibility/2006">
          <mc:Choice Requires="x14">
            <control shapeId="2077" r:id="rId27" name="Button 29">
              <controlPr defaultSize="0" print="0" autoFill="0" autoPict="0" macro="[0]!Ramp_Progress_Home">
                <anchor moveWithCells="1" sizeWithCells="1">
                  <from>
                    <xdr:col>16</xdr:col>
                    <xdr:colOff>438150</xdr:colOff>
                    <xdr:row>12</xdr:row>
                    <xdr:rowOff>104775</xdr:rowOff>
                  </from>
                  <to>
                    <xdr:col>18</xdr:col>
                    <xdr:colOff>323850</xdr:colOff>
                    <xdr:row>14</xdr:row>
                    <xdr:rowOff>133350</xdr:rowOff>
                  </to>
                </anchor>
              </controlPr>
            </control>
          </mc:Choice>
        </mc:AlternateContent>
        <mc:AlternateContent xmlns:mc="http://schemas.openxmlformats.org/markup-compatibility/2006">
          <mc:Choice Requires="x14">
            <control shapeId="2080" r:id="rId28" name="Button 32">
              <controlPr defaultSize="0" print="0" autoFill="0" autoPict="0" macro="[0]!Query_Tracker_Home">
                <anchor moveWithCells="1" sizeWithCells="1">
                  <from>
                    <xdr:col>16</xdr:col>
                    <xdr:colOff>466725</xdr:colOff>
                    <xdr:row>16</xdr:row>
                    <xdr:rowOff>133350</xdr:rowOff>
                  </from>
                  <to>
                    <xdr:col>18</xdr:col>
                    <xdr:colOff>342900</xdr:colOff>
                    <xdr:row>18</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B3:F47"/>
  <sheetViews>
    <sheetView showGridLines="0" showRowColHeaders="0" zoomScaleNormal="100" workbookViewId="0">
      <pane ySplit="7" topLeftCell="A38" activePane="bottomLeft" state="frozen"/>
      <selection pane="bottomLeft"/>
    </sheetView>
  </sheetViews>
  <sheetFormatPr defaultColWidth="9.140625" defaultRowHeight="15" x14ac:dyDescent="0.25"/>
  <cols>
    <col min="1" max="1" width="3.42578125" style="318" customWidth="1"/>
    <col min="2" max="2" width="15" style="80" customWidth="1"/>
    <col min="3" max="3" width="71" style="318" customWidth="1"/>
    <col min="4" max="4" width="71.140625" style="318" customWidth="1"/>
    <col min="5" max="5" width="10" style="81" customWidth="1"/>
    <col min="6" max="6" width="40.28515625" style="318" customWidth="1"/>
    <col min="7" max="16384" width="9.140625" style="318"/>
  </cols>
  <sheetData>
    <row r="3" spans="2:6" ht="24" customHeight="1" thickBot="1" x14ac:dyDescent="0.3"/>
    <row r="4" spans="2:6" ht="24" customHeight="1" thickBot="1" x14ac:dyDescent="0.3">
      <c r="B4" s="762" t="s">
        <v>442</v>
      </c>
      <c r="C4" s="763"/>
      <c r="D4" s="763"/>
      <c r="E4" s="763"/>
      <c r="F4" s="764"/>
    </row>
    <row r="5" spans="2:6" ht="15.75" thickBot="1" x14ac:dyDescent="0.3"/>
    <row r="6" spans="2:6" ht="16.5" thickTop="1" thickBot="1" x14ac:dyDescent="0.3">
      <c r="B6" s="765" t="s">
        <v>1131</v>
      </c>
      <c r="C6" s="766"/>
      <c r="D6" s="766"/>
      <c r="E6" s="766"/>
      <c r="F6" s="767"/>
    </row>
    <row r="7" spans="2:6" ht="15.75" thickBot="1" x14ac:dyDescent="0.3">
      <c r="B7" s="658" t="s">
        <v>90</v>
      </c>
      <c r="C7" s="659" t="s">
        <v>91</v>
      </c>
      <c r="D7" s="659" t="s">
        <v>92</v>
      </c>
      <c r="E7" s="659" t="s">
        <v>4</v>
      </c>
      <c r="F7" s="660" t="s">
        <v>93</v>
      </c>
    </row>
    <row r="8" spans="2:6" ht="112.5" x14ac:dyDescent="0.25">
      <c r="B8" s="675">
        <v>44347</v>
      </c>
      <c r="C8" s="676" t="s">
        <v>1126</v>
      </c>
      <c r="D8" s="676" t="s">
        <v>1126</v>
      </c>
      <c r="E8" s="677" t="s">
        <v>853</v>
      </c>
      <c r="F8" s="678"/>
    </row>
    <row r="9" spans="2:6" ht="67.5" x14ac:dyDescent="0.25">
      <c r="B9" s="661">
        <v>44348</v>
      </c>
      <c r="C9" s="357" t="s">
        <v>1138</v>
      </c>
      <c r="D9" s="357" t="s">
        <v>1138</v>
      </c>
      <c r="E9" s="657" t="s">
        <v>853</v>
      </c>
      <c r="F9" s="662"/>
    </row>
    <row r="10" spans="2:6" ht="33.75" x14ac:dyDescent="0.25">
      <c r="B10" s="661">
        <v>44349</v>
      </c>
      <c r="C10" s="357" t="s">
        <v>1153</v>
      </c>
      <c r="D10" s="357" t="s">
        <v>1153</v>
      </c>
      <c r="E10" s="657" t="s">
        <v>853</v>
      </c>
      <c r="F10" s="663"/>
    </row>
    <row r="11" spans="2:6" x14ac:dyDescent="0.25">
      <c r="B11" s="661">
        <v>44350</v>
      </c>
      <c r="C11" s="357" t="s">
        <v>1154</v>
      </c>
      <c r="D11" s="357" t="s">
        <v>1154</v>
      </c>
      <c r="E11" s="657" t="s">
        <v>853</v>
      </c>
      <c r="F11" s="664"/>
    </row>
    <row r="12" spans="2:6" ht="23.25" thickBot="1" x14ac:dyDescent="0.3">
      <c r="B12" s="679">
        <v>44351</v>
      </c>
      <c r="C12" s="665" t="s">
        <v>1172</v>
      </c>
      <c r="D12" s="665" t="s">
        <v>1172</v>
      </c>
      <c r="E12" s="680" t="s">
        <v>853</v>
      </c>
      <c r="F12" s="666"/>
    </row>
    <row r="13" spans="2:6" ht="16.5" thickTop="1" thickBot="1" x14ac:dyDescent="0.3">
      <c r="B13" s="759" t="s">
        <v>1174</v>
      </c>
      <c r="C13" s="760"/>
      <c r="D13" s="760"/>
      <c r="E13" s="760"/>
      <c r="F13" s="761"/>
    </row>
    <row r="14" spans="2:6" ht="15.75" thickBot="1" x14ac:dyDescent="0.3">
      <c r="B14" s="658" t="s">
        <v>90</v>
      </c>
      <c r="C14" s="659" t="s">
        <v>91</v>
      </c>
      <c r="D14" s="659" t="s">
        <v>92</v>
      </c>
      <c r="E14" s="659" t="s">
        <v>4</v>
      </c>
      <c r="F14" s="660" t="s">
        <v>93</v>
      </c>
    </row>
    <row r="15" spans="2:6" x14ac:dyDescent="0.25">
      <c r="B15" s="675">
        <v>44354</v>
      </c>
      <c r="C15" s="676" t="s">
        <v>1154</v>
      </c>
      <c r="D15" s="676" t="s">
        <v>1154</v>
      </c>
      <c r="E15" s="677" t="s">
        <v>273</v>
      </c>
      <c r="F15" s="678" t="s">
        <v>1173</v>
      </c>
    </row>
    <row r="16" spans="2:6" x14ac:dyDescent="0.25">
      <c r="B16" s="661">
        <v>44355</v>
      </c>
      <c r="C16" s="357" t="s">
        <v>1154</v>
      </c>
      <c r="D16" s="357" t="s">
        <v>1154</v>
      </c>
      <c r="E16" s="657" t="s">
        <v>853</v>
      </c>
      <c r="F16" s="662"/>
    </row>
    <row r="17" spans="2:6" x14ac:dyDescent="0.25">
      <c r="B17" s="661">
        <v>44356</v>
      </c>
      <c r="C17" s="357" t="s">
        <v>1154</v>
      </c>
      <c r="D17" s="357" t="s">
        <v>1154</v>
      </c>
      <c r="E17" s="657" t="s">
        <v>853</v>
      </c>
      <c r="F17" s="663"/>
    </row>
    <row r="18" spans="2:6" x14ac:dyDescent="0.25">
      <c r="B18" s="661">
        <v>44357</v>
      </c>
      <c r="C18" s="357" t="s">
        <v>1154</v>
      </c>
      <c r="D18" s="357" t="s">
        <v>1154</v>
      </c>
      <c r="E18" s="657" t="s">
        <v>853</v>
      </c>
      <c r="F18" s="664"/>
    </row>
    <row r="19" spans="2:6" ht="23.25" thickBot="1" x14ac:dyDescent="0.3">
      <c r="B19" s="661">
        <v>44358</v>
      </c>
      <c r="C19" s="665" t="s">
        <v>1234</v>
      </c>
      <c r="D19" s="665" t="s">
        <v>1234</v>
      </c>
      <c r="E19" s="680" t="s">
        <v>853</v>
      </c>
      <c r="F19" s="666"/>
    </row>
    <row r="20" spans="2:6" ht="16.5" thickTop="1" thickBot="1" x14ac:dyDescent="0.3">
      <c r="B20" s="759" t="s">
        <v>1235</v>
      </c>
      <c r="C20" s="760"/>
      <c r="D20" s="760"/>
      <c r="E20" s="760"/>
      <c r="F20" s="761"/>
    </row>
    <row r="21" spans="2:6" ht="15.75" thickBot="1" x14ac:dyDescent="0.3">
      <c r="B21" s="658" t="s">
        <v>90</v>
      </c>
      <c r="C21" s="659" t="s">
        <v>91</v>
      </c>
      <c r="D21" s="659" t="s">
        <v>92</v>
      </c>
      <c r="E21" s="659" t="s">
        <v>4</v>
      </c>
      <c r="F21" s="660" t="s">
        <v>93</v>
      </c>
    </row>
    <row r="22" spans="2:6" ht="45" x14ac:dyDescent="0.25">
      <c r="B22" s="675">
        <v>44361</v>
      </c>
      <c r="C22" s="676" t="s">
        <v>1267</v>
      </c>
      <c r="D22" s="676" t="s">
        <v>1267</v>
      </c>
      <c r="E22" s="657" t="s">
        <v>853</v>
      </c>
      <c r="F22" s="678"/>
    </row>
    <row r="23" spans="2:6" x14ac:dyDescent="0.25">
      <c r="B23" s="661">
        <v>44362</v>
      </c>
      <c r="C23" s="357" t="s">
        <v>1268</v>
      </c>
      <c r="D23" s="357" t="s">
        <v>1268</v>
      </c>
      <c r="E23" s="657" t="s">
        <v>853</v>
      </c>
      <c r="F23" s="662"/>
    </row>
    <row r="24" spans="2:6" x14ac:dyDescent="0.25">
      <c r="B24" s="661">
        <v>44363</v>
      </c>
      <c r="C24" s="357" t="s">
        <v>1268</v>
      </c>
      <c r="D24" s="357" t="s">
        <v>1268</v>
      </c>
      <c r="E24" s="657" t="s">
        <v>853</v>
      </c>
      <c r="F24" s="663"/>
    </row>
    <row r="25" spans="2:6" x14ac:dyDescent="0.25">
      <c r="B25" s="661">
        <v>44364</v>
      </c>
      <c r="C25" s="357" t="s">
        <v>1268</v>
      </c>
      <c r="D25" s="357" t="s">
        <v>1268</v>
      </c>
      <c r="E25" s="657" t="s">
        <v>853</v>
      </c>
      <c r="F25" s="664"/>
    </row>
    <row r="26" spans="2:6" ht="23.25" thickBot="1" x14ac:dyDescent="0.3">
      <c r="B26" s="679">
        <v>44365</v>
      </c>
      <c r="C26" s="665" t="s">
        <v>1302</v>
      </c>
      <c r="D26" s="665" t="s">
        <v>1302</v>
      </c>
      <c r="E26" s="680" t="s">
        <v>853</v>
      </c>
      <c r="F26" s="666"/>
    </row>
    <row r="27" spans="2:6" s="451" customFormat="1" ht="16.5" thickTop="1" thickBot="1" x14ac:dyDescent="0.3">
      <c r="B27" s="759" t="s">
        <v>1301</v>
      </c>
      <c r="C27" s="760"/>
      <c r="D27" s="760"/>
      <c r="E27" s="760"/>
      <c r="F27" s="761"/>
    </row>
    <row r="28" spans="2:6" s="451" customFormat="1" ht="15.75" thickBot="1" x14ac:dyDescent="0.3">
      <c r="B28" s="658" t="s">
        <v>90</v>
      </c>
      <c r="C28" s="659" t="s">
        <v>91</v>
      </c>
      <c r="D28" s="659" t="s">
        <v>92</v>
      </c>
      <c r="E28" s="659" t="s">
        <v>4</v>
      </c>
      <c r="F28" s="660" t="s">
        <v>93</v>
      </c>
    </row>
    <row r="29" spans="2:6" s="451" customFormat="1" x14ac:dyDescent="0.25">
      <c r="B29" s="675">
        <v>44368</v>
      </c>
      <c r="C29" s="357" t="s">
        <v>1268</v>
      </c>
      <c r="D29" s="357" t="s">
        <v>1268</v>
      </c>
      <c r="E29" s="657" t="s">
        <v>853</v>
      </c>
      <c r="F29" s="678"/>
    </row>
    <row r="30" spans="2:6" s="451" customFormat="1" x14ac:dyDescent="0.25">
      <c r="B30" s="661">
        <v>44369</v>
      </c>
      <c r="C30" s="357" t="s">
        <v>1268</v>
      </c>
      <c r="D30" s="357" t="s">
        <v>1268</v>
      </c>
      <c r="E30" s="657" t="s">
        <v>853</v>
      </c>
      <c r="F30" s="662"/>
    </row>
    <row r="31" spans="2:6" s="451" customFormat="1" x14ac:dyDescent="0.25">
      <c r="B31" s="661">
        <v>44370</v>
      </c>
      <c r="C31" s="357" t="s">
        <v>1268</v>
      </c>
      <c r="D31" s="357" t="s">
        <v>1268</v>
      </c>
      <c r="E31" s="657" t="s">
        <v>853</v>
      </c>
      <c r="F31" s="663"/>
    </row>
    <row r="32" spans="2:6" s="451" customFormat="1" x14ac:dyDescent="0.25">
      <c r="B32" s="661">
        <v>44371</v>
      </c>
      <c r="C32" s="357" t="s">
        <v>1268</v>
      </c>
      <c r="D32" s="357" t="s">
        <v>1268</v>
      </c>
      <c r="E32" s="657" t="s">
        <v>853</v>
      </c>
      <c r="F32" s="664"/>
    </row>
    <row r="33" spans="2:6" s="451" customFormat="1" ht="23.25" thickBot="1" x14ac:dyDescent="0.3">
      <c r="B33" s="661">
        <v>44372</v>
      </c>
      <c r="C33" s="665" t="s">
        <v>1302</v>
      </c>
      <c r="D33" s="665" t="s">
        <v>1302</v>
      </c>
      <c r="E33" s="680" t="s">
        <v>853</v>
      </c>
      <c r="F33" s="666"/>
    </row>
    <row r="34" spans="2:6" ht="16.5" thickTop="1" thickBot="1" x14ac:dyDescent="0.3">
      <c r="B34" s="759" t="s">
        <v>1369</v>
      </c>
      <c r="C34" s="760"/>
      <c r="D34" s="760"/>
      <c r="E34" s="760"/>
      <c r="F34" s="761"/>
    </row>
    <row r="35" spans="2:6" ht="15.75" thickBot="1" x14ac:dyDescent="0.3">
      <c r="B35" s="658" t="s">
        <v>90</v>
      </c>
      <c r="C35" s="659" t="s">
        <v>91</v>
      </c>
      <c r="D35" s="659" t="s">
        <v>92</v>
      </c>
      <c r="E35" s="659" t="s">
        <v>4</v>
      </c>
      <c r="F35" s="660" t="s">
        <v>93</v>
      </c>
    </row>
    <row r="36" spans="2:6" ht="22.5" x14ac:dyDescent="0.25">
      <c r="B36" s="717">
        <v>44375</v>
      </c>
      <c r="C36" s="357" t="s">
        <v>1338</v>
      </c>
      <c r="D36" s="357" t="s">
        <v>1338</v>
      </c>
      <c r="E36" s="657" t="s">
        <v>853</v>
      </c>
      <c r="F36" s="678"/>
    </row>
    <row r="37" spans="2:6" ht="22.5" x14ac:dyDescent="0.25">
      <c r="B37" s="718">
        <v>44376</v>
      </c>
      <c r="C37" s="357" t="s">
        <v>1338</v>
      </c>
      <c r="D37" s="357" t="s">
        <v>1338</v>
      </c>
      <c r="E37" s="657" t="s">
        <v>853</v>
      </c>
      <c r="F37" s="662"/>
    </row>
    <row r="38" spans="2:6" ht="22.5" x14ac:dyDescent="0.25">
      <c r="B38" s="718">
        <v>44377</v>
      </c>
      <c r="C38" s="357" t="s">
        <v>1338</v>
      </c>
      <c r="D38" s="357" t="s">
        <v>1338</v>
      </c>
      <c r="E38" s="657" t="s">
        <v>853</v>
      </c>
      <c r="F38" s="663"/>
    </row>
    <row r="39" spans="2:6" ht="22.5" x14ac:dyDescent="0.25">
      <c r="B39" s="718">
        <v>44378</v>
      </c>
      <c r="C39" s="357" t="s">
        <v>1338</v>
      </c>
      <c r="D39" s="357" t="s">
        <v>1338</v>
      </c>
      <c r="E39" s="657" t="s">
        <v>853</v>
      </c>
      <c r="F39" s="663"/>
    </row>
    <row r="40" spans="2:6" ht="23.25" thickBot="1" x14ac:dyDescent="0.3">
      <c r="B40" s="719">
        <v>44379</v>
      </c>
      <c r="C40" s="720" t="s">
        <v>1367</v>
      </c>
      <c r="D40" s="720" t="s">
        <v>1367</v>
      </c>
      <c r="E40" s="680" t="s">
        <v>853</v>
      </c>
      <c r="F40" s="721"/>
    </row>
    <row r="41" spans="2:6" ht="16.5" thickTop="1" thickBot="1" x14ac:dyDescent="0.3">
      <c r="B41" s="759" t="s">
        <v>1368</v>
      </c>
      <c r="C41" s="760"/>
      <c r="D41" s="760"/>
      <c r="E41" s="760"/>
      <c r="F41" s="761"/>
    </row>
    <row r="42" spans="2:6" ht="15.75" thickBot="1" x14ac:dyDescent="0.3">
      <c r="B42" s="658" t="s">
        <v>90</v>
      </c>
      <c r="C42" s="659" t="s">
        <v>91</v>
      </c>
      <c r="D42" s="659" t="s">
        <v>92</v>
      </c>
      <c r="E42" s="659" t="s">
        <v>4</v>
      </c>
      <c r="F42" s="660" t="s">
        <v>93</v>
      </c>
    </row>
    <row r="43" spans="2:6" x14ac:dyDescent="0.25">
      <c r="B43" s="726">
        <v>44383</v>
      </c>
      <c r="C43" s="727" t="s">
        <v>1399</v>
      </c>
      <c r="D43" s="727" t="s">
        <v>1399</v>
      </c>
      <c r="E43" s="728" t="s">
        <v>853</v>
      </c>
      <c r="F43" s="729"/>
    </row>
    <row r="44" spans="2:6" ht="22.5" x14ac:dyDescent="0.25">
      <c r="B44" s="730">
        <v>44384</v>
      </c>
      <c r="C44" s="357" t="s">
        <v>1400</v>
      </c>
      <c r="D44" s="357" t="s">
        <v>1400</v>
      </c>
      <c r="E44" s="657" t="s">
        <v>853</v>
      </c>
      <c r="F44" s="731"/>
    </row>
    <row r="45" spans="2:6" ht="22.5" x14ac:dyDescent="0.25">
      <c r="B45" s="730">
        <v>44385</v>
      </c>
      <c r="C45" s="357" t="s">
        <v>1400</v>
      </c>
      <c r="D45" s="357" t="s">
        <v>1400</v>
      </c>
      <c r="E45" s="657" t="s">
        <v>853</v>
      </c>
      <c r="F45" s="732"/>
    </row>
    <row r="46" spans="2:6" ht="33.75" x14ac:dyDescent="0.25">
      <c r="B46" s="730">
        <v>44386</v>
      </c>
      <c r="C46" s="357" t="s">
        <v>1425</v>
      </c>
      <c r="D46" s="357" t="s">
        <v>1425</v>
      </c>
      <c r="E46" s="657" t="s">
        <v>853</v>
      </c>
      <c r="F46" s="732"/>
    </row>
    <row r="47" spans="2:6" ht="15.75" thickBot="1" x14ac:dyDescent="0.3">
      <c r="B47" s="733"/>
      <c r="C47" s="734"/>
      <c r="D47" s="734"/>
      <c r="E47" s="735"/>
      <c r="F47" s="736"/>
    </row>
  </sheetData>
  <mergeCells count="7">
    <mergeCell ref="B41:F41"/>
    <mergeCell ref="B34:F34"/>
    <mergeCell ref="B13:F13"/>
    <mergeCell ref="B4:F4"/>
    <mergeCell ref="B6:F6"/>
    <mergeCell ref="B20:F20"/>
    <mergeCell ref="B27:F27"/>
  </mergeCells>
  <conditionalFormatting sqref="E8:E12">
    <cfRule type="containsText" dxfId="579" priority="190" operator="containsText" text="Agenda Modified">
      <formula>NOT(ISERROR(SEARCH("Agenda Modified",E8)))</formula>
    </cfRule>
    <cfRule type="containsText" dxfId="578" priority="191" operator="containsText" text="Delayed">
      <formula>NOT(ISERROR(SEARCH("Delayed",E8)))</formula>
    </cfRule>
    <cfRule type="containsText" dxfId="577" priority="192" operator="containsText" text="On Track">
      <formula>NOT(ISERROR(SEARCH("On Track",E8)))</formula>
    </cfRule>
  </conditionalFormatting>
  <conditionalFormatting sqref="E16">
    <cfRule type="containsText" dxfId="576" priority="97" operator="containsText" text="Agenda Modified">
      <formula>NOT(ISERROR(SEARCH("Agenda Modified",E16)))</formula>
    </cfRule>
    <cfRule type="containsText" dxfId="575" priority="98" operator="containsText" text="Delayed">
      <formula>NOT(ISERROR(SEARCH("Delayed",E16)))</formula>
    </cfRule>
    <cfRule type="containsText" dxfId="574" priority="99" operator="containsText" text="On Track">
      <formula>NOT(ISERROR(SEARCH("On Track",E16)))</formula>
    </cfRule>
  </conditionalFormatting>
  <conditionalFormatting sqref="E15">
    <cfRule type="containsText" dxfId="573" priority="94" operator="containsText" text="Agenda Modified">
      <formula>NOT(ISERROR(SEARCH("Agenda Modified",E15)))</formula>
    </cfRule>
    <cfRule type="containsText" dxfId="572" priority="95" operator="containsText" text="Delayed">
      <formula>NOT(ISERROR(SEARCH("Delayed",E15)))</formula>
    </cfRule>
    <cfRule type="containsText" dxfId="571" priority="96" operator="containsText" text="On Track">
      <formula>NOT(ISERROR(SEARCH("On Track",E15)))</formula>
    </cfRule>
  </conditionalFormatting>
  <conditionalFormatting sqref="E17">
    <cfRule type="containsText" dxfId="570" priority="91" operator="containsText" text="Agenda Modified">
      <formula>NOT(ISERROR(SEARCH("Agenda Modified",E17)))</formula>
    </cfRule>
    <cfRule type="containsText" dxfId="569" priority="92" operator="containsText" text="Delayed">
      <formula>NOT(ISERROR(SEARCH("Delayed",E17)))</formula>
    </cfRule>
    <cfRule type="containsText" dxfId="568" priority="93" operator="containsText" text="On Track">
      <formula>NOT(ISERROR(SEARCH("On Track",E17)))</formula>
    </cfRule>
  </conditionalFormatting>
  <conditionalFormatting sqref="E18">
    <cfRule type="containsText" dxfId="567" priority="88" operator="containsText" text="Agenda Modified">
      <formula>NOT(ISERROR(SEARCH("Agenda Modified",E18)))</formula>
    </cfRule>
    <cfRule type="containsText" dxfId="566" priority="89" operator="containsText" text="Delayed">
      <formula>NOT(ISERROR(SEARCH("Delayed",E18)))</formula>
    </cfRule>
    <cfRule type="containsText" dxfId="565" priority="90" operator="containsText" text="On Track">
      <formula>NOT(ISERROR(SEARCH("On Track",E18)))</formula>
    </cfRule>
  </conditionalFormatting>
  <conditionalFormatting sqref="E19">
    <cfRule type="containsText" dxfId="564" priority="85" operator="containsText" text="Agenda Modified">
      <formula>NOT(ISERROR(SEARCH("Agenda Modified",E19)))</formula>
    </cfRule>
    <cfRule type="containsText" dxfId="563" priority="86" operator="containsText" text="Delayed">
      <formula>NOT(ISERROR(SEARCH("Delayed",E19)))</formula>
    </cfRule>
    <cfRule type="containsText" dxfId="562" priority="87" operator="containsText" text="On Track">
      <formula>NOT(ISERROR(SEARCH("On Track",E19)))</formula>
    </cfRule>
  </conditionalFormatting>
  <conditionalFormatting sqref="E22:E23">
    <cfRule type="containsText" dxfId="561" priority="67" operator="containsText" text="Agenda Modified">
      <formula>NOT(ISERROR(SEARCH("Agenda Modified",E22)))</formula>
    </cfRule>
    <cfRule type="containsText" dxfId="560" priority="68" operator="containsText" text="Delayed">
      <formula>NOT(ISERROR(SEARCH("Delayed",E22)))</formula>
    </cfRule>
    <cfRule type="containsText" dxfId="559" priority="69" operator="containsText" text="On Track">
      <formula>NOT(ISERROR(SEARCH("On Track",E22)))</formula>
    </cfRule>
  </conditionalFormatting>
  <conditionalFormatting sqref="E24">
    <cfRule type="containsText" dxfId="558" priority="64" operator="containsText" text="Agenda Modified">
      <formula>NOT(ISERROR(SEARCH("Agenda Modified",E24)))</formula>
    </cfRule>
    <cfRule type="containsText" dxfId="557" priority="65" operator="containsText" text="Delayed">
      <formula>NOT(ISERROR(SEARCH("Delayed",E24)))</formula>
    </cfRule>
    <cfRule type="containsText" dxfId="556" priority="66" operator="containsText" text="On Track">
      <formula>NOT(ISERROR(SEARCH("On Track",E24)))</formula>
    </cfRule>
  </conditionalFormatting>
  <conditionalFormatting sqref="E25">
    <cfRule type="containsText" dxfId="555" priority="61" operator="containsText" text="Agenda Modified">
      <formula>NOT(ISERROR(SEARCH("Agenda Modified",E25)))</formula>
    </cfRule>
    <cfRule type="containsText" dxfId="554" priority="62" operator="containsText" text="Delayed">
      <formula>NOT(ISERROR(SEARCH("Delayed",E25)))</formula>
    </cfRule>
    <cfRule type="containsText" dxfId="553" priority="63" operator="containsText" text="On Track">
      <formula>NOT(ISERROR(SEARCH("On Track",E25)))</formula>
    </cfRule>
  </conditionalFormatting>
  <conditionalFormatting sqref="E26">
    <cfRule type="containsText" dxfId="552" priority="46" operator="containsText" text="Agenda Modified">
      <formula>NOT(ISERROR(SEARCH("Agenda Modified",E26)))</formula>
    </cfRule>
    <cfRule type="containsText" dxfId="551" priority="47" operator="containsText" text="Delayed">
      <formula>NOT(ISERROR(SEARCH("Delayed",E26)))</formula>
    </cfRule>
    <cfRule type="containsText" dxfId="550" priority="48" operator="containsText" text="On Track">
      <formula>NOT(ISERROR(SEARCH("On Track",E26)))</formula>
    </cfRule>
  </conditionalFormatting>
  <conditionalFormatting sqref="E29:E32">
    <cfRule type="containsText" dxfId="549" priority="43" operator="containsText" text="Agenda Modified">
      <formula>NOT(ISERROR(SEARCH("Agenda Modified",E29)))</formula>
    </cfRule>
    <cfRule type="containsText" dxfId="548" priority="44" operator="containsText" text="Delayed">
      <formula>NOT(ISERROR(SEARCH("Delayed",E29)))</formula>
    </cfRule>
    <cfRule type="containsText" dxfId="547" priority="45" operator="containsText" text="On Track">
      <formula>NOT(ISERROR(SEARCH("On Track",E29)))</formula>
    </cfRule>
  </conditionalFormatting>
  <conditionalFormatting sqref="E33">
    <cfRule type="containsText" dxfId="546" priority="40" operator="containsText" text="Agenda Modified">
      <formula>NOT(ISERROR(SEARCH("Agenda Modified",E33)))</formula>
    </cfRule>
    <cfRule type="containsText" dxfId="545" priority="41" operator="containsText" text="Delayed">
      <formula>NOT(ISERROR(SEARCH("Delayed",E33)))</formula>
    </cfRule>
    <cfRule type="containsText" dxfId="544" priority="42" operator="containsText" text="On Track">
      <formula>NOT(ISERROR(SEARCH("On Track",E33)))</formula>
    </cfRule>
  </conditionalFormatting>
  <conditionalFormatting sqref="E36:E38">
    <cfRule type="containsText" dxfId="543" priority="25" operator="containsText" text="Agenda Modified">
      <formula>NOT(ISERROR(SEARCH("Agenda Modified",E36)))</formula>
    </cfRule>
    <cfRule type="containsText" dxfId="542" priority="26" operator="containsText" text="Delayed">
      <formula>NOT(ISERROR(SEARCH("Delayed",E36)))</formula>
    </cfRule>
    <cfRule type="containsText" dxfId="541" priority="27" operator="containsText" text="On Track">
      <formula>NOT(ISERROR(SEARCH("On Track",E36)))</formula>
    </cfRule>
  </conditionalFormatting>
  <conditionalFormatting sqref="E39">
    <cfRule type="containsText" dxfId="540" priority="22" operator="containsText" text="Agenda Modified">
      <formula>NOT(ISERROR(SEARCH("Agenda Modified",E39)))</formula>
    </cfRule>
    <cfRule type="containsText" dxfId="539" priority="23" operator="containsText" text="Delayed">
      <formula>NOT(ISERROR(SEARCH("Delayed",E39)))</formula>
    </cfRule>
    <cfRule type="containsText" dxfId="538" priority="24" operator="containsText" text="On Track">
      <formula>NOT(ISERROR(SEARCH("On Track",E39)))</formula>
    </cfRule>
  </conditionalFormatting>
  <conditionalFormatting sqref="E40">
    <cfRule type="containsText" dxfId="537" priority="19" operator="containsText" text="Agenda Modified">
      <formula>NOT(ISERROR(SEARCH("Agenda Modified",E40)))</formula>
    </cfRule>
    <cfRule type="containsText" dxfId="536" priority="20" operator="containsText" text="Delayed">
      <formula>NOT(ISERROR(SEARCH("Delayed",E40)))</formula>
    </cfRule>
    <cfRule type="containsText" dxfId="535" priority="21" operator="containsText" text="On Track">
      <formula>NOT(ISERROR(SEARCH("On Track",E40)))</formula>
    </cfRule>
  </conditionalFormatting>
  <conditionalFormatting sqref="E47">
    <cfRule type="containsText" dxfId="534" priority="10" operator="containsText" text="Agenda Modified">
      <formula>NOT(ISERROR(SEARCH("Agenda Modified",E47)))</formula>
    </cfRule>
    <cfRule type="containsText" dxfId="533" priority="11" operator="containsText" text="Delayed">
      <formula>NOT(ISERROR(SEARCH("Delayed",E47)))</formula>
    </cfRule>
    <cfRule type="containsText" dxfId="532" priority="12" operator="containsText" text="On Track">
      <formula>NOT(ISERROR(SEARCH("On Track",E47)))</formula>
    </cfRule>
  </conditionalFormatting>
  <conditionalFormatting sqref="E43">
    <cfRule type="containsText" dxfId="531" priority="7" operator="containsText" text="Agenda Modified">
      <formula>NOT(ISERROR(SEARCH("Agenda Modified",E43)))</formula>
    </cfRule>
    <cfRule type="containsText" dxfId="530" priority="8" operator="containsText" text="Delayed">
      <formula>NOT(ISERROR(SEARCH("Delayed",E43)))</formula>
    </cfRule>
    <cfRule type="containsText" dxfId="529" priority="9" operator="containsText" text="On Track">
      <formula>NOT(ISERROR(SEARCH("On Track",E43)))</formula>
    </cfRule>
  </conditionalFormatting>
  <conditionalFormatting sqref="E44">
    <cfRule type="containsText" dxfId="528" priority="4" operator="containsText" text="Agenda Modified">
      <formula>NOT(ISERROR(SEARCH("Agenda Modified",E44)))</formula>
    </cfRule>
    <cfRule type="containsText" dxfId="527" priority="5" operator="containsText" text="Delayed">
      <formula>NOT(ISERROR(SEARCH("Delayed",E44)))</formula>
    </cfRule>
    <cfRule type="containsText" dxfId="526" priority="6" operator="containsText" text="On Track">
      <formula>NOT(ISERROR(SEARCH("On Track",E44)))</formula>
    </cfRule>
  </conditionalFormatting>
  <conditionalFormatting sqref="E45:E46">
    <cfRule type="containsText" dxfId="525" priority="1" operator="containsText" text="Agenda Modified">
      <formula>NOT(ISERROR(SEARCH("Agenda Modified",E45)))</formula>
    </cfRule>
    <cfRule type="containsText" dxfId="524" priority="2" operator="containsText" text="Delayed">
      <formula>NOT(ISERROR(SEARCH("Delayed",E45)))</formula>
    </cfRule>
    <cfRule type="containsText" dxfId="523" priority="3" operator="containsText" text="On Track">
      <formula>NOT(ISERROR(SEARCH("On Track",E45)))</formula>
    </cfRule>
  </conditionalFormatting>
  <dataValidations count="1">
    <dataValidation type="list" allowBlank="1" showInputMessage="1" showErrorMessage="1" sqref="E8:E12 E15:E19 E22:E26 E29:E33 E36:E40 E43:E47">
      <formula1>"On Track, Delayed"</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5:K9"/>
  <sheetViews>
    <sheetView showGridLines="0" showRowColHeaders="0" zoomScale="115" zoomScaleNormal="115" workbookViewId="0">
      <pane xSplit="3" ySplit="6" topLeftCell="D7" activePane="bottomRight" state="frozen"/>
      <selection pane="topRight" activeCell="D1" sqref="D1"/>
      <selection pane="bottomLeft" activeCell="A8" sqref="A8"/>
      <selection pane="bottomRight"/>
    </sheetView>
  </sheetViews>
  <sheetFormatPr defaultColWidth="8" defaultRowHeight="15" x14ac:dyDescent="0.25"/>
  <cols>
    <col min="1" max="1" width="5.5703125" style="72" customWidth="1"/>
    <col min="2" max="2" width="8.7109375" style="72" customWidth="1"/>
    <col min="3" max="3" width="22.85546875" style="72" customWidth="1"/>
    <col min="4" max="10" width="20.5703125" style="72" customWidth="1"/>
    <col min="11" max="11" width="21.140625" style="72" customWidth="1"/>
    <col min="12" max="16384" width="8" style="72"/>
  </cols>
  <sheetData>
    <row r="5" spans="2:11" ht="28.5" customHeight="1" x14ac:dyDescent="0.25">
      <c r="B5" s="768" t="s">
        <v>391</v>
      </c>
      <c r="C5" s="768"/>
      <c r="D5" s="768"/>
      <c r="E5" s="768"/>
      <c r="F5" s="768"/>
      <c r="G5" s="768"/>
      <c r="H5" s="768"/>
      <c r="I5" s="768"/>
      <c r="J5" s="768"/>
      <c r="K5" s="768"/>
    </row>
    <row r="6" spans="2:11" s="74" customFormat="1" ht="30" customHeight="1" x14ac:dyDescent="0.25">
      <c r="B6" s="650" t="s">
        <v>23</v>
      </c>
      <c r="C6" s="650" t="s">
        <v>82</v>
      </c>
      <c r="D6" s="651" t="s">
        <v>882</v>
      </c>
      <c r="E6" s="651" t="s">
        <v>883</v>
      </c>
      <c r="F6" s="651" t="s">
        <v>884</v>
      </c>
      <c r="G6" s="651" t="s">
        <v>885</v>
      </c>
      <c r="H6" s="651" t="s">
        <v>886</v>
      </c>
      <c r="I6" s="651" t="s">
        <v>1004</v>
      </c>
      <c r="J6" s="652" t="s">
        <v>1005</v>
      </c>
      <c r="K6" s="652" t="s">
        <v>1164</v>
      </c>
    </row>
    <row r="7" spans="2:11" s="74" customFormat="1" ht="32.25" customHeight="1" x14ac:dyDescent="0.25">
      <c r="B7" s="596">
        <v>1</v>
      </c>
      <c r="C7" s="653" t="s">
        <v>820</v>
      </c>
      <c r="D7" s="649">
        <v>1</v>
      </c>
      <c r="E7" s="649">
        <v>1</v>
      </c>
      <c r="F7" s="649">
        <v>1</v>
      </c>
      <c r="G7" s="649">
        <v>1</v>
      </c>
      <c r="H7" s="649">
        <v>1</v>
      </c>
      <c r="I7" s="649">
        <v>1</v>
      </c>
      <c r="J7" s="649">
        <v>0.98299999999999998</v>
      </c>
      <c r="K7" s="649" t="s">
        <v>1165</v>
      </c>
    </row>
    <row r="8" spans="2:11" s="74" customFormat="1" ht="31.5" customHeight="1" x14ac:dyDescent="0.25">
      <c r="B8" s="596">
        <v>2</v>
      </c>
      <c r="C8" s="653" t="s">
        <v>628</v>
      </c>
      <c r="D8" s="649">
        <v>1</v>
      </c>
      <c r="E8" s="649">
        <v>1</v>
      </c>
      <c r="F8" s="649">
        <v>1</v>
      </c>
      <c r="G8" s="649">
        <v>1</v>
      </c>
      <c r="H8" s="649">
        <v>1</v>
      </c>
      <c r="I8" s="649">
        <v>1</v>
      </c>
      <c r="J8" s="649">
        <v>0.98299999999999998</v>
      </c>
      <c r="K8" s="649" t="s">
        <v>1165</v>
      </c>
    </row>
    <row r="9" spans="2:11" s="74" customFormat="1" ht="31.5" customHeight="1" x14ac:dyDescent="0.25">
      <c r="B9" s="596">
        <v>3</v>
      </c>
      <c r="C9" s="653" t="s">
        <v>821</v>
      </c>
      <c r="D9" s="649">
        <v>1</v>
      </c>
      <c r="E9" s="649">
        <v>1</v>
      </c>
      <c r="F9" s="649">
        <v>1</v>
      </c>
      <c r="G9" s="649">
        <v>1</v>
      </c>
      <c r="H9" s="649">
        <v>1</v>
      </c>
      <c r="I9" s="649">
        <v>1</v>
      </c>
      <c r="J9" s="649">
        <v>0.99399999999999999</v>
      </c>
      <c r="K9" s="649" t="s">
        <v>1165</v>
      </c>
    </row>
  </sheetData>
  <mergeCells count="1">
    <mergeCell ref="B5:K5"/>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5:H98"/>
  <sheetViews>
    <sheetView showGridLines="0" showRowColHeaders="0" zoomScale="91" zoomScaleNormal="91" workbookViewId="0">
      <pane ySplit="6" topLeftCell="A7" activePane="bottomLeft" state="frozen"/>
      <selection pane="bottomLeft"/>
    </sheetView>
  </sheetViews>
  <sheetFormatPr defaultColWidth="34.42578125" defaultRowHeight="15" x14ac:dyDescent="0.25"/>
  <cols>
    <col min="1" max="1" width="4.28515625" style="246" customWidth="1"/>
    <col min="2" max="2" width="9.140625" style="246" customWidth="1"/>
    <col min="3" max="3" width="21.7109375" style="246" bestFit="1" customWidth="1"/>
    <col min="4" max="4" width="22.7109375" style="246" bestFit="1" customWidth="1"/>
    <col min="5" max="5" width="68.140625" style="77" customWidth="1"/>
    <col min="6" max="6" width="88.7109375" style="246" customWidth="1"/>
    <col min="7" max="7" width="23.85546875" style="246" customWidth="1"/>
    <col min="8" max="16384" width="34.42578125" style="246"/>
  </cols>
  <sheetData>
    <row r="5" spans="2:7" ht="28.5" customHeight="1" x14ac:dyDescent="0.25">
      <c r="B5" s="769" t="s">
        <v>394</v>
      </c>
      <c r="C5" s="769"/>
      <c r="D5" s="769"/>
      <c r="E5" s="769"/>
      <c r="F5" s="769"/>
      <c r="G5" s="769"/>
    </row>
    <row r="6" spans="2:7" ht="25.5" customHeight="1" x14ac:dyDescent="0.25">
      <c r="B6" s="78" t="s">
        <v>86</v>
      </c>
      <c r="C6" s="78" t="s">
        <v>2</v>
      </c>
      <c r="D6" s="78" t="s">
        <v>87</v>
      </c>
      <c r="E6" s="78" t="s">
        <v>88</v>
      </c>
      <c r="F6" s="78" t="s">
        <v>89</v>
      </c>
      <c r="G6" s="78" t="s">
        <v>309</v>
      </c>
    </row>
    <row r="7" spans="2:7" s="76" customFormat="1" ht="26.45" customHeight="1" x14ac:dyDescent="0.25">
      <c r="B7" s="591">
        <v>1</v>
      </c>
      <c r="C7" s="592">
        <v>44277</v>
      </c>
      <c r="D7" s="591" t="s">
        <v>265</v>
      </c>
      <c r="E7" s="593" t="s">
        <v>862</v>
      </c>
      <c r="F7" s="594" t="s">
        <v>863</v>
      </c>
      <c r="G7" s="595" t="s">
        <v>864</v>
      </c>
    </row>
    <row r="8" spans="2:7" s="76" customFormat="1" x14ac:dyDescent="0.25">
      <c r="B8" s="591">
        <v>1</v>
      </c>
      <c r="C8" s="592">
        <v>44278</v>
      </c>
      <c r="D8" s="591" t="s">
        <v>864</v>
      </c>
      <c r="E8" s="593" t="s">
        <v>865</v>
      </c>
      <c r="F8" s="593" t="s">
        <v>945</v>
      </c>
      <c r="G8" s="595" t="s">
        <v>864</v>
      </c>
    </row>
    <row r="9" spans="2:7" s="76" customFormat="1" ht="30" x14ac:dyDescent="0.25">
      <c r="B9" s="591">
        <v>1</v>
      </c>
      <c r="C9" s="592">
        <v>44278</v>
      </c>
      <c r="D9" s="591" t="s">
        <v>265</v>
      </c>
      <c r="E9" s="593" t="s">
        <v>866</v>
      </c>
      <c r="F9" s="593" t="s">
        <v>867</v>
      </c>
      <c r="G9" s="595" t="s">
        <v>864</v>
      </c>
    </row>
    <row r="10" spans="2:7" s="76" customFormat="1" x14ac:dyDescent="0.25">
      <c r="B10" s="591">
        <v>1</v>
      </c>
      <c r="C10" s="592">
        <v>44279</v>
      </c>
      <c r="D10" s="591" t="s">
        <v>265</v>
      </c>
      <c r="E10" s="593" t="s">
        <v>946</v>
      </c>
      <c r="F10" s="593" t="s">
        <v>947</v>
      </c>
      <c r="G10" s="595" t="s">
        <v>864</v>
      </c>
    </row>
    <row r="11" spans="2:7" s="76" customFormat="1" x14ac:dyDescent="0.25">
      <c r="B11" s="591">
        <v>2</v>
      </c>
      <c r="C11" s="592">
        <v>44285</v>
      </c>
      <c r="D11" s="591" t="s">
        <v>265</v>
      </c>
      <c r="E11" s="593" t="s">
        <v>948</v>
      </c>
      <c r="F11" s="494" t="s">
        <v>949</v>
      </c>
      <c r="G11" s="595" t="s">
        <v>864</v>
      </c>
    </row>
    <row r="12" spans="2:7" s="76" customFormat="1" ht="30" x14ac:dyDescent="0.25">
      <c r="B12" s="591">
        <v>2</v>
      </c>
      <c r="C12" s="592">
        <v>44285</v>
      </c>
      <c r="D12" s="591" t="s">
        <v>864</v>
      </c>
      <c r="E12" s="494" t="s">
        <v>950</v>
      </c>
      <c r="F12" s="494" t="s">
        <v>951</v>
      </c>
      <c r="G12" s="595" t="s">
        <v>864</v>
      </c>
    </row>
    <row r="13" spans="2:7" ht="30" x14ac:dyDescent="0.25">
      <c r="B13" s="591">
        <v>2</v>
      </c>
      <c r="C13" s="592">
        <v>44286</v>
      </c>
      <c r="D13" s="591" t="s">
        <v>864</v>
      </c>
      <c r="E13" s="593" t="s">
        <v>952</v>
      </c>
      <c r="F13" s="593" t="s">
        <v>953</v>
      </c>
      <c r="G13" s="595" t="s">
        <v>864</v>
      </c>
    </row>
    <row r="14" spans="2:7" x14ac:dyDescent="0.25">
      <c r="B14" s="591">
        <v>2</v>
      </c>
      <c r="C14" s="592">
        <v>44286</v>
      </c>
      <c r="D14" s="591" t="s">
        <v>864</v>
      </c>
      <c r="E14" s="593" t="s">
        <v>954</v>
      </c>
      <c r="F14" s="593" t="s">
        <v>955</v>
      </c>
      <c r="G14" s="595" t="s">
        <v>864</v>
      </c>
    </row>
    <row r="15" spans="2:7" x14ac:dyDescent="0.25">
      <c r="B15" s="591">
        <v>2</v>
      </c>
      <c r="C15" s="592" t="s">
        <v>956</v>
      </c>
      <c r="D15" s="591" t="s">
        <v>864</v>
      </c>
      <c r="E15" s="341" t="s">
        <v>957</v>
      </c>
      <c r="F15" s="593" t="s">
        <v>958</v>
      </c>
      <c r="G15" s="595" t="s">
        <v>864</v>
      </c>
    </row>
    <row r="16" spans="2:7" x14ac:dyDescent="0.25">
      <c r="B16" s="591">
        <v>3</v>
      </c>
      <c r="C16" s="592" t="s">
        <v>959</v>
      </c>
      <c r="D16" s="591" t="s">
        <v>864</v>
      </c>
      <c r="E16" s="341" t="s">
        <v>960</v>
      </c>
      <c r="F16" s="494" t="s">
        <v>961</v>
      </c>
      <c r="G16" s="595" t="s">
        <v>864</v>
      </c>
    </row>
    <row r="17" spans="2:7" ht="30" x14ac:dyDescent="0.25">
      <c r="B17" s="591">
        <v>3</v>
      </c>
      <c r="C17" s="592" t="s">
        <v>959</v>
      </c>
      <c r="D17" s="591" t="s">
        <v>864</v>
      </c>
      <c r="E17" s="341" t="s">
        <v>962</v>
      </c>
      <c r="F17" s="494" t="s">
        <v>963</v>
      </c>
      <c r="G17" s="595" t="s">
        <v>864</v>
      </c>
    </row>
    <row r="18" spans="2:7" ht="30" x14ac:dyDescent="0.25">
      <c r="B18" s="591">
        <v>4</v>
      </c>
      <c r="C18" s="599" t="s">
        <v>972</v>
      </c>
      <c r="D18" s="591" t="s">
        <v>265</v>
      </c>
      <c r="E18" s="341" t="s">
        <v>964</v>
      </c>
      <c r="F18" s="494" t="s">
        <v>965</v>
      </c>
      <c r="G18" s="595" t="s">
        <v>265</v>
      </c>
    </row>
    <row r="19" spans="2:7" x14ac:dyDescent="0.25">
      <c r="B19" s="333"/>
      <c r="C19" s="334"/>
      <c r="D19" s="333"/>
      <c r="E19" s="336"/>
      <c r="F19" s="335"/>
      <c r="G19" s="252"/>
    </row>
    <row r="20" spans="2:7" x14ac:dyDescent="0.25">
      <c r="B20" s="333"/>
      <c r="C20" s="334"/>
      <c r="D20" s="333"/>
      <c r="E20" s="335"/>
      <c r="F20" s="335"/>
      <c r="G20" s="252"/>
    </row>
    <row r="21" spans="2:7" x14ac:dyDescent="0.25">
      <c r="B21" s="333"/>
      <c r="C21" s="334"/>
      <c r="D21" s="333"/>
      <c r="E21" s="336"/>
      <c r="F21" s="335"/>
      <c r="G21" s="252"/>
    </row>
    <row r="22" spans="2:7" x14ac:dyDescent="0.25">
      <c r="B22" s="333"/>
      <c r="C22" s="334"/>
      <c r="D22" s="333"/>
      <c r="E22" s="335"/>
      <c r="F22" s="242"/>
      <c r="G22" s="252"/>
    </row>
    <row r="23" spans="2:7" x14ac:dyDescent="0.25">
      <c r="B23" s="333"/>
      <c r="C23" s="334"/>
      <c r="D23" s="333"/>
      <c r="E23" s="336"/>
      <c r="F23" s="242"/>
      <c r="G23" s="252"/>
    </row>
    <row r="24" spans="2:7" x14ac:dyDescent="0.25">
      <c r="B24" s="333"/>
      <c r="C24" s="334"/>
      <c r="D24" s="333"/>
      <c r="E24" s="335"/>
      <c r="F24" s="242"/>
      <c r="G24" s="252"/>
    </row>
    <row r="25" spans="2:7" x14ac:dyDescent="0.25">
      <c r="B25" s="333"/>
      <c r="C25" s="334"/>
      <c r="D25" s="333"/>
      <c r="E25" s="336"/>
      <c r="F25" s="242"/>
      <c r="G25" s="252"/>
    </row>
    <row r="26" spans="2:7" x14ac:dyDescent="0.25">
      <c r="B26" s="333"/>
      <c r="C26" s="334"/>
      <c r="D26" s="333"/>
      <c r="E26" s="335"/>
      <c r="F26" s="242"/>
      <c r="G26" s="252"/>
    </row>
    <row r="27" spans="2:7" x14ac:dyDescent="0.25">
      <c r="B27" s="333"/>
      <c r="C27" s="334"/>
      <c r="D27" s="333"/>
      <c r="E27" s="336"/>
      <c r="F27" s="335"/>
      <c r="G27" s="252"/>
    </row>
    <row r="28" spans="2:7" x14ac:dyDescent="0.25">
      <c r="B28" s="256"/>
      <c r="C28" s="334"/>
      <c r="D28" s="333"/>
      <c r="E28" s="257"/>
      <c r="F28" s="319"/>
      <c r="G28" s="252"/>
    </row>
    <row r="29" spans="2:7" x14ac:dyDescent="0.25">
      <c r="B29" s="256"/>
      <c r="C29" s="334"/>
      <c r="D29" s="333"/>
      <c r="E29" s="257"/>
      <c r="F29" s="258"/>
      <c r="G29" s="252"/>
    </row>
    <row r="30" spans="2:7" x14ac:dyDescent="0.25">
      <c r="B30" s="256"/>
      <c r="C30" s="334"/>
      <c r="D30" s="333"/>
      <c r="E30" s="257"/>
      <c r="F30" s="269"/>
      <c r="G30" s="252"/>
    </row>
    <row r="31" spans="2:7" x14ac:dyDescent="0.25">
      <c r="B31" s="256"/>
      <c r="C31" s="334"/>
      <c r="D31" s="333"/>
      <c r="E31" s="257"/>
      <c r="F31" s="258"/>
      <c r="G31" s="252"/>
    </row>
    <row r="32" spans="2:7" x14ac:dyDescent="0.25">
      <c r="B32" s="256"/>
      <c r="C32" s="334"/>
      <c r="D32" s="333"/>
      <c r="E32" s="259"/>
      <c r="F32" s="260"/>
      <c r="G32" s="252"/>
    </row>
    <row r="33" spans="1:7" x14ac:dyDescent="0.25">
      <c r="B33" s="256"/>
      <c r="C33" s="334"/>
      <c r="D33" s="333"/>
      <c r="E33" s="259"/>
      <c r="F33" s="260"/>
      <c r="G33" s="252"/>
    </row>
    <row r="34" spans="1:7" x14ac:dyDescent="0.25">
      <c r="B34" s="256"/>
      <c r="C34" s="334"/>
      <c r="D34" s="333"/>
      <c r="E34" s="259"/>
      <c r="F34" s="260"/>
      <c r="G34" s="252"/>
    </row>
    <row r="35" spans="1:7" x14ac:dyDescent="0.25">
      <c r="B35" s="256"/>
      <c r="C35" s="334"/>
      <c r="D35" s="333"/>
      <c r="E35" s="268"/>
      <c r="F35" s="260"/>
      <c r="G35" s="263"/>
    </row>
    <row r="36" spans="1:7" x14ac:dyDescent="0.25">
      <c r="B36" s="256"/>
      <c r="C36" s="263"/>
      <c r="D36" s="333"/>
      <c r="E36" s="320"/>
      <c r="F36" s="269"/>
      <c r="G36" s="263"/>
    </row>
    <row r="37" spans="1:7" x14ac:dyDescent="0.25">
      <c r="B37" s="256"/>
      <c r="C37" s="263"/>
      <c r="D37" s="263"/>
      <c r="E37" s="268"/>
      <c r="F37" s="264"/>
      <c r="G37" s="263"/>
    </row>
    <row r="38" spans="1:7" x14ac:dyDescent="0.25">
      <c r="B38" s="256"/>
      <c r="C38" s="263"/>
      <c r="D38" s="263"/>
      <c r="E38" s="259"/>
      <c r="F38" s="260"/>
      <c r="G38" s="263"/>
    </row>
    <row r="39" spans="1:7" x14ac:dyDescent="0.25">
      <c r="B39" s="256"/>
      <c r="C39" s="263"/>
      <c r="D39" s="263"/>
      <c r="E39" s="259"/>
      <c r="F39" s="260"/>
      <c r="G39" s="263"/>
    </row>
    <row r="40" spans="1:7" ht="20.100000000000001" customHeight="1" x14ac:dyDescent="0.25">
      <c r="B40" s="256"/>
      <c r="C40" s="263"/>
      <c r="D40" s="263"/>
      <c r="E40" s="268"/>
      <c r="F40" s="269"/>
      <c r="G40" s="263"/>
    </row>
    <row r="41" spans="1:7" x14ac:dyDescent="0.25">
      <c r="B41" s="266"/>
      <c r="C41" s="267"/>
      <c r="D41" s="267"/>
      <c r="E41" s="321"/>
      <c r="F41" s="322"/>
      <c r="G41" s="267"/>
    </row>
    <row r="42" spans="1:7" x14ac:dyDescent="0.25">
      <c r="A42" s="323"/>
      <c r="B42" s="256"/>
      <c r="C42" s="263"/>
      <c r="D42" s="263"/>
      <c r="E42" s="259"/>
      <c r="F42" s="260"/>
      <c r="G42" s="263"/>
    </row>
    <row r="43" spans="1:7" x14ac:dyDescent="0.25">
      <c r="B43" s="256"/>
      <c r="C43" s="263"/>
      <c r="D43" s="263"/>
      <c r="E43" s="259"/>
      <c r="F43" s="260"/>
      <c r="G43" s="263"/>
    </row>
    <row r="44" spans="1:7" x14ac:dyDescent="0.25">
      <c r="B44" s="256"/>
      <c r="C44" s="263"/>
      <c r="D44" s="263"/>
      <c r="E44" s="259"/>
      <c r="F44" s="260"/>
      <c r="G44" s="263"/>
    </row>
    <row r="45" spans="1:7" x14ac:dyDescent="0.25">
      <c r="B45" s="256"/>
      <c r="C45" s="263"/>
      <c r="D45" s="263"/>
      <c r="E45" s="259"/>
      <c r="F45" s="260"/>
      <c r="G45" s="263"/>
    </row>
    <row r="46" spans="1:7" x14ac:dyDescent="0.25">
      <c r="B46" s="266"/>
      <c r="C46" s="267"/>
      <c r="D46" s="267"/>
      <c r="E46" s="321"/>
      <c r="F46" s="322"/>
      <c r="G46" s="267"/>
    </row>
    <row r="47" spans="1:7" x14ac:dyDescent="0.25">
      <c r="B47" s="256"/>
      <c r="C47" s="263"/>
      <c r="D47" s="263"/>
      <c r="E47" s="259"/>
      <c r="F47" s="260"/>
      <c r="G47" s="263"/>
    </row>
    <row r="48" spans="1:7" x14ac:dyDescent="0.25">
      <c r="B48" s="256"/>
      <c r="C48" s="263"/>
      <c r="D48" s="263"/>
      <c r="E48" s="259"/>
      <c r="F48" s="260"/>
      <c r="G48" s="263"/>
    </row>
    <row r="49" spans="2:8" x14ac:dyDescent="0.25">
      <c r="B49" s="256"/>
      <c r="C49" s="263"/>
      <c r="D49" s="263"/>
      <c r="E49" s="259"/>
      <c r="F49" s="260"/>
      <c r="G49" s="263"/>
    </row>
    <row r="50" spans="2:8" x14ac:dyDescent="0.25">
      <c r="B50" s="256"/>
      <c r="C50" s="263"/>
      <c r="D50" s="263"/>
      <c r="E50" s="259"/>
      <c r="F50" s="260"/>
      <c r="G50" s="263"/>
    </row>
    <row r="51" spans="2:8" x14ac:dyDescent="0.25">
      <c r="B51" s="266"/>
      <c r="C51" s="263"/>
      <c r="D51" s="267"/>
      <c r="E51" s="321"/>
      <c r="F51" s="324"/>
      <c r="G51" s="267"/>
    </row>
    <row r="52" spans="2:8" x14ac:dyDescent="0.25">
      <c r="B52" s="266"/>
      <c r="C52" s="267"/>
      <c r="D52" s="267"/>
      <c r="E52" s="268"/>
      <c r="F52" s="269"/>
      <c r="G52" s="267"/>
    </row>
    <row r="53" spans="2:8" x14ac:dyDescent="0.25">
      <c r="B53" s="266"/>
      <c r="C53" s="267"/>
      <c r="D53" s="267"/>
      <c r="E53" s="268"/>
      <c r="F53" s="269"/>
      <c r="G53" s="267"/>
    </row>
    <row r="54" spans="2:8" x14ac:dyDescent="0.25">
      <c r="B54" s="266"/>
      <c r="C54" s="267"/>
      <c r="D54" s="267"/>
      <c r="E54" s="268"/>
      <c r="F54" s="269"/>
      <c r="G54" s="267"/>
    </row>
    <row r="55" spans="2:8" x14ac:dyDescent="0.25">
      <c r="B55" s="256"/>
      <c r="C55" s="263"/>
      <c r="D55" s="263"/>
      <c r="E55" s="268"/>
      <c r="F55" s="269"/>
      <c r="G55" s="263"/>
    </row>
    <row r="56" spans="2:8" x14ac:dyDescent="0.25">
      <c r="B56" s="256"/>
      <c r="C56" s="263"/>
      <c r="D56" s="263"/>
      <c r="E56" s="268"/>
      <c r="F56" s="270"/>
      <c r="G56" s="263"/>
      <c r="H56" s="325"/>
    </row>
    <row r="57" spans="2:8" x14ac:dyDescent="0.25">
      <c r="B57" s="256"/>
      <c r="C57" s="263"/>
      <c r="D57" s="263"/>
      <c r="E57" s="268"/>
      <c r="F57" s="269"/>
      <c r="G57" s="263"/>
    </row>
    <row r="58" spans="2:8" x14ac:dyDescent="0.25">
      <c r="B58" s="266"/>
      <c r="C58" s="267"/>
      <c r="D58" s="267"/>
      <c r="E58" s="326"/>
      <c r="F58" s="327"/>
      <c r="G58" s="267"/>
    </row>
    <row r="59" spans="2:8" x14ac:dyDescent="0.25">
      <c r="B59" s="266"/>
      <c r="C59" s="267"/>
      <c r="D59" s="267"/>
      <c r="E59" s="268"/>
      <c r="F59" s="269"/>
      <c r="G59" s="267"/>
    </row>
    <row r="60" spans="2:8" x14ac:dyDescent="0.25">
      <c r="B60" s="266"/>
      <c r="C60" s="267"/>
      <c r="D60" s="267"/>
      <c r="E60" s="268"/>
      <c r="F60" s="269"/>
      <c r="G60" s="267"/>
    </row>
    <row r="61" spans="2:8" x14ac:dyDescent="0.25">
      <c r="B61" s="256"/>
      <c r="C61" s="263"/>
      <c r="D61" s="263"/>
      <c r="E61" s="268"/>
      <c r="F61" s="269"/>
      <c r="G61" s="267"/>
    </row>
    <row r="62" spans="2:8" x14ac:dyDescent="0.25">
      <c r="B62" s="256"/>
      <c r="C62" s="263"/>
      <c r="D62" s="263"/>
      <c r="E62" s="268"/>
      <c r="F62" s="269"/>
      <c r="G62" s="267"/>
    </row>
    <row r="63" spans="2:8" x14ac:dyDescent="0.25">
      <c r="B63" s="256"/>
      <c r="C63" s="263"/>
      <c r="D63" s="263"/>
      <c r="E63" s="268"/>
      <c r="F63" s="269"/>
      <c r="G63" s="267"/>
    </row>
    <row r="64" spans="2:8" x14ac:dyDescent="0.25">
      <c r="B64" s="256"/>
      <c r="C64" s="263"/>
      <c r="D64" s="263"/>
      <c r="E64" s="268"/>
      <c r="F64" s="269"/>
      <c r="G64" s="267"/>
    </row>
    <row r="65" spans="2:7" x14ac:dyDescent="0.25">
      <c r="B65" s="256"/>
      <c r="C65" s="263"/>
      <c r="D65" s="263"/>
      <c r="E65" s="268"/>
      <c r="F65" s="269"/>
      <c r="G65" s="263"/>
    </row>
    <row r="66" spans="2:7" x14ac:dyDescent="0.25">
      <c r="B66" s="256"/>
      <c r="C66" s="263"/>
      <c r="D66" s="333"/>
      <c r="E66" s="268"/>
      <c r="F66" s="269"/>
      <c r="G66" s="263"/>
    </row>
    <row r="67" spans="2:7" x14ac:dyDescent="0.25">
      <c r="B67" s="256"/>
      <c r="C67" s="263"/>
      <c r="D67" s="333"/>
      <c r="E67" s="268"/>
      <c r="F67" s="269"/>
      <c r="G67" s="263"/>
    </row>
    <row r="68" spans="2:7" x14ac:dyDescent="0.25">
      <c r="B68" s="256"/>
      <c r="C68" s="263"/>
      <c r="D68" s="333"/>
      <c r="E68" s="268"/>
      <c r="F68" s="269"/>
      <c r="G68" s="263"/>
    </row>
    <row r="69" spans="2:7" x14ac:dyDescent="0.25">
      <c r="B69" s="266"/>
      <c r="C69" s="267"/>
      <c r="D69" s="273"/>
      <c r="E69" s="326"/>
      <c r="F69" s="327"/>
      <c r="G69" s="267"/>
    </row>
    <row r="70" spans="2:7" x14ac:dyDescent="0.25">
      <c r="B70" s="256"/>
      <c r="C70" s="267"/>
      <c r="D70" s="273"/>
      <c r="E70" s="259"/>
      <c r="F70" s="269"/>
      <c r="G70" s="267"/>
    </row>
    <row r="71" spans="2:7" x14ac:dyDescent="0.25">
      <c r="B71" s="256"/>
      <c r="C71" s="263"/>
      <c r="D71" s="333"/>
      <c r="E71" s="268"/>
      <c r="F71" s="260"/>
      <c r="G71" s="263"/>
    </row>
    <row r="72" spans="2:7" x14ac:dyDescent="0.25">
      <c r="B72" s="256"/>
      <c r="C72" s="263"/>
      <c r="D72" s="263"/>
      <c r="E72" s="328"/>
      <c r="F72" s="265"/>
      <c r="G72" s="263"/>
    </row>
    <row r="73" spans="2:7" x14ac:dyDescent="0.25">
      <c r="B73" s="256"/>
      <c r="C73" s="263"/>
      <c r="D73" s="263"/>
      <c r="E73" s="328"/>
      <c r="F73" s="265"/>
      <c r="G73" s="263"/>
    </row>
    <row r="74" spans="2:7" x14ac:dyDescent="0.25">
      <c r="B74" s="256"/>
      <c r="C74" s="263"/>
      <c r="D74" s="263"/>
      <c r="E74" s="328"/>
      <c r="F74" s="265"/>
      <c r="G74" s="263"/>
    </row>
    <row r="75" spans="2:7" x14ac:dyDescent="0.25">
      <c r="B75" s="256"/>
      <c r="C75" s="263"/>
      <c r="D75" s="263"/>
      <c r="E75" s="328"/>
      <c r="F75" s="265"/>
      <c r="G75" s="263"/>
    </row>
    <row r="76" spans="2:7" x14ac:dyDescent="0.25">
      <c r="B76" s="256"/>
      <c r="C76" s="263"/>
      <c r="D76" s="263"/>
      <c r="E76" s="268"/>
      <c r="F76" s="269"/>
      <c r="G76" s="263"/>
    </row>
    <row r="77" spans="2:7" x14ac:dyDescent="0.25">
      <c r="B77" s="256"/>
      <c r="C77" s="263"/>
      <c r="D77" s="263"/>
      <c r="E77" s="268"/>
      <c r="F77" s="269"/>
      <c r="G77" s="263"/>
    </row>
    <row r="78" spans="2:7" x14ac:dyDescent="0.25">
      <c r="B78" s="256"/>
      <c r="C78" s="263"/>
      <c r="D78" s="263"/>
      <c r="E78" s="259"/>
      <c r="F78" s="260"/>
      <c r="G78" s="263"/>
    </row>
    <row r="79" spans="2:7" x14ac:dyDescent="0.25">
      <c r="B79" s="256"/>
      <c r="C79" s="263"/>
      <c r="D79" s="263"/>
      <c r="E79" s="268"/>
      <c r="F79" s="269"/>
      <c r="G79" s="263"/>
    </row>
    <row r="80" spans="2:7" x14ac:dyDescent="0.25">
      <c r="B80" s="256"/>
      <c r="C80" s="263"/>
      <c r="D80" s="263"/>
      <c r="E80" s="268"/>
      <c r="F80" s="269"/>
      <c r="G80" s="263"/>
    </row>
    <row r="81" spans="2:7" x14ac:dyDescent="0.25">
      <c r="B81" s="256"/>
      <c r="C81" s="263"/>
      <c r="D81" s="263"/>
      <c r="E81" s="268"/>
      <c r="F81" s="269"/>
      <c r="G81" s="263"/>
    </row>
    <row r="82" spans="2:7" x14ac:dyDescent="0.25">
      <c r="B82" s="266"/>
      <c r="C82" s="267"/>
      <c r="D82" s="267"/>
      <c r="E82" s="259"/>
      <c r="F82" s="260"/>
      <c r="G82" s="267"/>
    </row>
    <row r="83" spans="2:7" x14ac:dyDescent="0.25">
      <c r="B83" s="266"/>
      <c r="C83" s="267"/>
      <c r="D83" s="267"/>
      <c r="E83" s="259"/>
      <c r="F83" s="260"/>
      <c r="G83" s="267"/>
    </row>
    <row r="84" spans="2:7" x14ac:dyDescent="0.25">
      <c r="B84" s="266"/>
      <c r="C84" s="267"/>
      <c r="D84" s="267"/>
      <c r="E84" s="259"/>
      <c r="F84" s="260"/>
      <c r="G84" s="267"/>
    </row>
    <row r="85" spans="2:7" x14ac:dyDescent="0.25">
      <c r="B85" s="256"/>
      <c r="C85" s="263"/>
      <c r="D85" s="263"/>
      <c r="E85" s="259"/>
      <c r="F85" s="260"/>
      <c r="G85" s="267"/>
    </row>
    <row r="86" spans="2:7" x14ac:dyDescent="0.25">
      <c r="B86" s="333"/>
      <c r="C86" s="334"/>
      <c r="D86" s="333"/>
      <c r="E86" s="336"/>
      <c r="F86" s="335"/>
      <c r="G86" s="331"/>
    </row>
    <row r="87" spans="2:7" x14ac:dyDescent="0.25">
      <c r="B87" s="333"/>
      <c r="C87" s="334"/>
      <c r="D87" s="333"/>
      <c r="E87" s="336"/>
      <c r="F87" s="335"/>
      <c r="G87" s="331"/>
    </row>
    <row r="88" spans="2:7" x14ac:dyDescent="0.25">
      <c r="B88" s="333"/>
      <c r="C88" s="334"/>
      <c r="D88" s="333"/>
      <c r="E88" s="336"/>
      <c r="F88" s="335"/>
      <c r="G88" s="331"/>
    </row>
    <row r="89" spans="2:7" x14ac:dyDescent="0.25">
      <c r="B89" s="333"/>
      <c r="C89" s="334"/>
      <c r="D89" s="333"/>
      <c r="E89" s="336"/>
      <c r="F89" s="335"/>
      <c r="G89" s="331"/>
    </row>
    <row r="90" spans="2:7" x14ac:dyDescent="0.25">
      <c r="B90" s="333"/>
      <c r="C90" s="334"/>
      <c r="D90" s="333"/>
      <c r="E90" s="336"/>
      <c r="F90" s="335"/>
      <c r="G90" s="331"/>
    </row>
    <row r="91" spans="2:7" x14ac:dyDescent="0.25">
      <c r="B91" s="333"/>
      <c r="C91" s="334"/>
      <c r="D91" s="333"/>
      <c r="E91" s="336"/>
      <c r="F91" s="335"/>
      <c r="G91" s="331"/>
    </row>
    <row r="92" spans="2:7" x14ac:dyDescent="0.25">
      <c r="B92" s="333"/>
      <c r="C92" s="334"/>
      <c r="D92" s="333"/>
      <c r="E92" s="336"/>
      <c r="F92" s="335"/>
      <c r="G92" s="331"/>
    </row>
    <row r="93" spans="2:7" x14ac:dyDescent="0.25">
      <c r="B93" s="333"/>
      <c r="C93" s="334"/>
      <c r="D93" s="333"/>
      <c r="E93" s="337"/>
      <c r="F93" s="335"/>
      <c r="G93" s="331"/>
    </row>
    <row r="94" spans="2:7" x14ac:dyDescent="0.25">
      <c r="B94" s="333"/>
      <c r="C94" s="334"/>
      <c r="D94" s="333"/>
      <c r="E94" s="336"/>
      <c r="F94" s="335"/>
      <c r="G94" s="331"/>
    </row>
    <row r="95" spans="2:7" x14ac:dyDescent="0.25">
      <c r="B95" s="333"/>
      <c r="C95" s="334"/>
      <c r="D95" s="333"/>
      <c r="E95" s="336"/>
      <c r="F95" s="335"/>
      <c r="G95" s="331"/>
    </row>
    <row r="96" spans="2:7" x14ac:dyDescent="0.25">
      <c r="B96" s="338"/>
      <c r="C96" s="339"/>
      <c r="D96" s="338"/>
      <c r="E96" s="341"/>
      <c r="F96" s="340"/>
      <c r="G96" s="342"/>
    </row>
    <row r="97" spans="2:7" x14ac:dyDescent="0.25">
      <c r="B97" s="338"/>
      <c r="C97" s="339"/>
      <c r="D97" s="338"/>
      <c r="E97" s="341"/>
      <c r="F97" s="340"/>
      <c r="G97" s="342"/>
    </row>
    <row r="98" spans="2:7" x14ac:dyDescent="0.25">
      <c r="B98" s="338"/>
      <c r="C98" s="339"/>
      <c r="D98" s="338"/>
      <c r="E98" s="341"/>
      <c r="F98" s="340"/>
      <c r="G98" s="342"/>
    </row>
  </sheetData>
  <mergeCells count="1">
    <mergeCell ref="B5:G5"/>
  </mergeCells>
  <pageMargins left="0.7" right="0.7" top="0.75" bottom="0.75" header="0.3" footer="0.3"/>
  <pageSetup orientation="portrait" horizontalDpi="150"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5:J11"/>
  <sheetViews>
    <sheetView showGridLines="0" zoomScale="85" zoomScaleNormal="85" workbookViewId="0">
      <pane xSplit="1" ySplit="7" topLeftCell="B8" activePane="bottomRight" state="frozen"/>
      <selection pane="topRight" activeCell="B1" sqref="B1"/>
      <selection pane="bottomLeft" activeCell="A8" sqref="A8"/>
      <selection pane="bottomRight"/>
    </sheetView>
  </sheetViews>
  <sheetFormatPr defaultColWidth="9.140625" defaultRowHeight="15" x14ac:dyDescent="0.25"/>
  <cols>
    <col min="1" max="2" width="9.140625" style="218"/>
    <col min="3" max="3" width="11.28515625" style="245" customWidth="1"/>
    <col min="4" max="4" width="26.140625" style="218" customWidth="1"/>
    <col min="5" max="5" width="12.85546875" style="218" customWidth="1"/>
    <col min="6" max="6" width="27.28515625" style="218" customWidth="1"/>
    <col min="7" max="7" width="37.7109375" style="218" customWidth="1"/>
    <col min="8" max="8" width="20" style="218" customWidth="1"/>
    <col min="9" max="9" width="42.85546875" style="245" customWidth="1"/>
    <col min="10" max="10" width="73.85546875" style="218" customWidth="1"/>
    <col min="11" max="16384" width="9.140625" style="218"/>
  </cols>
  <sheetData>
    <row r="5" spans="2:10" ht="15.75" thickBot="1" x14ac:dyDescent="0.3"/>
    <row r="6" spans="2:10" ht="19.5" thickBot="1" x14ac:dyDescent="0.3">
      <c r="B6" s="770" t="s">
        <v>329</v>
      </c>
      <c r="C6" s="771"/>
      <c r="D6" s="771"/>
      <c r="E6" s="771"/>
      <c r="F6" s="771"/>
      <c r="G6" s="771"/>
      <c r="H6" s="771"/>
      <c r="I6" s="771"/>
      <c r="J6" s="772"/>
    </row>
    <row r="7" spans="2:10" ht="30" x14ac:dyDescent="0.25">
      <c r="B7" s="369" t="s">
        <v>23</v>
      </c>
      <c r="C7" s="370" t="s">
        <v>26</v>
      </c>
      <c r="D7" s="370" t="s">
        <v>10</v>
      </c>
      <c r="E7" s="370" t="s">
        <v>330</v>
      </c>
      <c r="F7" s="370" t="s">
        <v>331</v>
      </c>
      <c r="G7" s="370" t="s">
        <v>17</v>
      </c>
      <c r="H7" s="370" t="s">
        <v>332</v>
      </c>
      <c r="I7" s="370" t="s">
        <v>3</v>
      </c>
      <c r="J7" s="371" t="s">
        <v>14</v>
      </c>
    </row>
    <row r="8" spans="2:10" ht="90" x14ac:dyDescent="0.25">
      <c r="B8" s="372">
        <v>1</v>
      </c>
      <c r="C8" s="363" t="s">
        <v>997</v>
      </c>
      <c r="D8" s="364" t="s">
        <v>998</v>
      </c>
      <c r="E8" s="364" t="s">
        <v>6</v>
      </c>
      <c r="F8" s="364">
        <v>44308</v>
      </c>
      <c r="G8" s="365" t="s">
        <v>1001</v>
      </c>
      <c r="H8" s="367" t="s">
        <v>256</v>
      </c>
      <c r="I8" s="366" t="s">
        <v>999</v>
      </c>
      <c r="J8" s="603" t="s">
        <v>1000</v>
      </c>
    </row>
    <row r="9" spans="2:10" x14ac:dyDescent="0.25">
      <c r="B9" s="372"/>
      <c r="C9" s="363"/>
      <c r="D9" s="364"/>
      <c r="E9" s="364"/>
      <c r="F9" s="364"/>
      <c r="G9" s="366"/>
      <c r="H9" s="367" t="s">
        <v>255</v>
      </c>
      <c r="I9" s="366"/>
      <c r="J9" s="373"/>
    </row>
    <row r="10" spans="2:10" s="332" customFormat="1" x14ac:dyDescent="0.25">
      <c r="B10" s="372"/>
      <c r="C10" s="363"/>
      <c r="D10" s="364"/>
      <c r="E10" s="364"/>
      <c r="F10" s="364"/>
      <c r="G10" s="368"/>
      <c r="H10" s="367" t="s">
        <v>255</v>
      </c>
      <c r="I10" s="366"/>
      <c r="J10" s="373"/>
    </row>
    <row r="11" spans="2:10" s="332" customFormat="1" ht="15.75" thickBot="1" x14ac:dyDescent="0.3">
      <c r="B11" s="374"/>
      <c r="C11" s="375"/>
      <c r="D11" s="376"/>
      <c r="E11" s="376"/>
      <c r="F11" s="376"/>
      <c r="G11" s="377"/>
      <c r="H11" s="378" t="s">
        <v>255</v>
      </c>
      <c r="I11" s="379"/>
      <c r="J11" s="381"/>
    </row>
  </sheetData>
  <mergeCells count="1">
    <mergeCell ref="B6:J6"/>
  </mergeCells>
  <conditionalFormatting sqref="I10">
    <cfRule type="containsText" dxfId="522" priority="21" operator="containsText" text="Agreed">
      <formula>NOT(ISERROR(SEARCH("Agreed",I10)))</formula>
    </cfRule>
  </conditionalFormatting>
  <conditionalFormatting sqref="I11">
    <cfRule type="containsText" dxfId="521" priority="7" operator="containsText" text="Agreed">
      <formula>NOT(ISERROR(SEARCH("Agreed",I11)))</formula>
    </cfRule>
  </conditionalFormatting>
  <dataValidations count="1">
    <dataValidation type="list" allowBlank="1" showInputMessage="1" showErrorMessage="1" sqref="D8:D11">
      <formula1>"Remote TTT, Offshore KT, Nesting, Parallel Run, Steady State"</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14" operator="containsText" id="{EDC42FD0-58FD-4833-864B-6F7636D0B349}">
            <xm:f>NOT(ISERROR(SEARCH(Validations!$G$9,H8)))</xm:f>
            <xm:f>Validations!$G$9</xm:f>
            <x14:dxf>
              <font>
                <color theme="0"/>
              </font>
              <fill>
                <patternFill>
                  <bgColor rgb="FF002060"/>
                </patternFill>
              </fill>
            </x14:dxf>
          </x14:cfRule>
          <x14:cfRule type="containsText" priority="15" operator="containsText" id="{D52FE541-2B63-4558-8BBB-9123DEE3606F}">
            <xm:f>NOT(ISERROR(SEARCH(Validations!$G$10,H8)))</xm:f>
            <xm:f>Validations!$G$10</xm:f>
            <x14:dxf>
              <fill>
                <patternFill>
                  <bgColor theme="0"/>
                </patternFill>
              </fill>
            </x14:dxf>
          </x14:cfRule>
          <x14:cfRule type="containsText" priority="16" operator="containsText" id="{AC3A4CAD-B224-4084-95B0-806D6E7FF536}">
            <xm:f>NOT(ISERROR(SEARCH(Validations!$G$8,H8)))</xm:f>
            <xm:f>Validations!$G$8</xm:f>
            <x14:dxf>
              <fill>
                <patternFill>
                  <bgColor rgb="FFFFFF00"/>
                </patternFill>
              </fill>
            </x14:dxf>
          </x14:cfRule>
          <x14:cfRule type="containsText" priority="17" operator="containsText" id="{E4973E4A-2E77-485D-9E82-842BCF93E89A}">
            <xm:f>NOT(ISERROR(SEARCH(Validations!$G$7,H8)))</xm:f>
            <xm:f>Validations!$G$7</xm:f>
            <x14:dxf>
              <fill>
                <patternFill>
                  <bgColor rgb="FFFF0000"/>
                </patternFill>
              </fill>
            </x14:dxf>
          </x14:cfRule>
          <x14:cfRule type="containsText" priority="18" operator="containsText" id="{A82666DD-9C5E-4BCB-B553-FE1DBE877A92}">
            <xm:f>NOT(ISERROR(SEARCH(Validations!$G$6,H8)))</xm:f>
            <xm:f>Validations!$G$6</xm:f>
            <x14:dxf>
              <fill>
                <patternFill>
                  <bgColor rgb="FFFFC000"/>
                </patternFill>
              </fill>
            </x14:dxf>
          </x14:cfRule>
          <x14:cfRule type="containsText" priority="19" operator="containsText" id="{A1C2593E-06CE-4B55-AEBC-5D59315A8171}">
            <xm:f>NOT(ISERROR(SEARCH(Validations!$G$5,H8)))</xm:f>
            <xm:f>Validations!$G$5</xm:f>
            <x14:dxf>
              <fill>
                <patternFill>
                  <bgColor theme="0" tint="-0.34998626667073579"/>
                </patternFill>
              </fill>
            </x14:dxf>
          </x14:cfRule>
          <xm:sqref>H8:H9</xm:sqref>
        </x14:conditionalFormatting>
        <x14:conditionalFormatting xmlns:xm="http://schemas.microsoft.com/office/excel/2006/main">
          <x14:cfRule type="containsText" priority="8" operator="containsText" id="{513D3165-4E72-4EA0-B6FC-28B09E336047}">
            <xm:f>NOT(ISERROR(SEARCH(Validations!$G$9,H10)))</xm:f>
            <xm:f>Validations!$G$9</xm:f>
            <x14:dxf>
              <font>
                <color theme="0"/>
              </font>
              <fill>
                <patternFill>
                  <bgColor rgb="FF002060"/>
                </patternFill>
              </fill>
            </x14:dxf>
          </x14:cfRule>
          <x14:cfRule type="containsText" priority="9" operator="containsText" id="{882F8E32-3108-496F-9F8E-89509D013D7E}">
            <xm:f>NOT(ISERROR(SEARCH(Validations!$G$10,H10)))</xm:f>
            <xm:f>Validations!$G$10</xm:f>
            <x14:dxf>
              <fill>
                <patternFill>
                  <bgColor theme="0"/>
                </patternFill>
              </fill>
            </x14:dxf>
          </x14:cfRule>
          <x14:cfRule type="containsText" priority="10" operator="containsText" id="{5CBBA81B-E9E1-44E7-82F4-C72FA15699FA}">
            <xm:f>NOT(ISERROR(SEARCH(Validations!$G$8,H10)))</xm:f>
            <xm:f>Validations!$G$8</xm:f>
            <x14:dxf>
              <fill>
                <patternFill>
                  <bgColor rgb="FFFFFF00"/>
                </patternFill>
              </fill>
            </x14:dxf>
          </x14:cfRule>
          <x14:cfRule type="containsText" priority="11" operator="containsText" id="{AD8EAFB1-425B-4ED3-A27F-8E0691B67DA5}">
            <xm:f>NOT(ISERROR(SEARCH(Validations!$G$7,H10)))</xm:f>
            <xm:f>Validations!$G$7</xm:f>
            <x14:dxf>
              <fill>
                <patternFill>
                  <bgColor rgb="FFFF0000"/>
                </patternFill>
              </fill>
            </x14:dxf>
          </x14:cfRule>
          <x14:cfRule type="containsText" priority="12" operator="containsText" id="{3DB58D48-175F-4DAE-AD62-179DA7670C65}">
            <xm:f>NOT(ISERROR(SEARCH(Validations!$G$6,H10)))</xm:f>
            <xm:f>Validations!$G$6</xm:f>
            <x14:dxf>
              <fill>
                <patternFill>
                  <bgColor rgb="FFFFC000"/>
                </patternFill>
              </fill>
            </x14:dxf>
          </x14:cfRule>
          <x14:cfRule type="containsText" priority="13" operator="containsText" id="{06E0C75A-C133-438C-9454-AFA4822D511F}">
            <xm:f>NOT(ISERROR(SEARCH(Validations!$G$5,H10)))</xm:f>
            <xm:f>Validations!$G$5</xm:f>
            <x14:dxf>
              <fill>
                <patternFill>
                  <bgColor theme="0" tint="-0.34998626667073579"/>
                </patternFill>
              </fill>
            </x14:dxf>
          </x14:cfRule>
          <xm:sqref>H10</xm:sqref>
        </x14:conditionalFormatting>
        <x14:conditionalFormatting xmlns:xm="http://schemas.microsoft.com/office/excel/2006/main">
          <x14:cfRule type="containsText" priority="1" operator="containsText" id="{D55AF5FF-26D7-4C48-8162-4ECAAEEEBDE9}">
            <xm:f>NOT(ISERROR(SEARCH(Validations!$G$9,H11)))</xm:f>
            <xm:f>Validations!$G$9</xm:f>
            <x14:dxf>
              <font>
                <color theme="0"/>
              </font>
              <fill>
                <patternFill>
                  <bgColor rgb="FF002060"/>
                </patternFill>
              </fill>
            </x14:dxf>
          </x14:cfRule>
          <x14:cfRule type="containsText" priority="2" operator="containsText" id="{8D078B24-0944-478B-87B1-79A2F11C701D}">
            <xm:f>NOT(ISERROR(SEARCH(Validations!$G$10,H11)))</xm:f>
            <xm:f>Validations!$G$10</xm:f>
            <x14:dxf>
              <fill>
                <patternFill>
                  <bgColor theme="0"/>
                </patternFill>
              </fill>
            </x14:dxf>
          </x14:cfRule>
          <x14:cfRule type="containsText" priority="3" operator="containsText" id="{205AE853-B051-46BB-91B6-3EC0D1242600}">
            <xm:f>NOT(ISERROR(SEARCH(Validations!$G$8,H11)))</xm:f>
            <xm:f>Validations!$G$8</xm:f>
            <x14:dxf>
              <fill>
                <patternFill>
                  <bgColor rgb="FFFFFF00"/>
                </patternFill>
              </fill>
            </x14:dxf>
          </x14:cfRule>
          <x14:cfRule type="containsText" priority="4" operator="containsText" id="{965F9A7D-79D4-4958-B8D2-EACD3C2712AB}">
            <xm:f>NOT(ISERROR(SEARCH(Validations!$G$7,H11)))</xm:f>
            <xm:f>Validations!$G$7</xm:f>
            <x14:dxf>
              <fill>
                <patternFill>
                  <bgColor rgb="FFFF0000"/>
                </patternFill>
              </fill>
            </x14:dxf>
          </x14:cfRule>
          <x14:cfRule type="containsText" priority="5" operator="containsText" id="{16F8EE04-BB8F-4212-ACA0-FA2BDC62F98A}">
            <xm:f>NOT(ISERROR(SEARCH(Validations!$G$6,H11)))</xm:f>
            <xm:f>Validations!$G$6</xm:f>
            <x14:dxf>
              <fill>
                <patternFill>
                  <bgColor rgb="FFFFC000"/>
                </patternFill>
              </fill>
            </x14:dxf>
          </x14:cfRule>
          <x14:cfRule type="containsText" priority="6" operator="containsText" id="{63A34F75-693F-4051-BFE2-2399B33D1A11}">
            <xm:f>NOT(ISERROR(SEARCH(Validations!$G$5,H11)))</xm:f>
            <xm:f>Validations!$G$5</xm:f>
            <x14:dxf>
              <fill>
                <patternFill>
                  <bgColor theme="0" tint="-0.34998626667073579"/>
                </patternFill>
              </fill>
            </x14:dxf>
          </x14:cfRule>
          <xm:sqref>H11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Validations!$G$5:$G$10</xm:f>
          </x14:formula1>
          <xm:sqref>H8:H11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D3:L15"/>
  <sheetViews>
    <sheetView zoomScale="85" zoomScaleNormal="85" workbookViewId="0">
      <selection activeCell="M10" sqref="M10"/>
    </sheetView>
  </sheetViews>
  <sheetFormatPr defaultRowHeight="15" x14ac:dyDescent="0.25"/>
  <cols>
    <col min="4" max="4" width="20.140625" bestFit="1" customWidth="1"/>
    <col min="7" max="7" width="20.140625" bestFit="1" customWidth="1"/>
    <col min="12" max="12" width="23.28515625" bestFit="1" customWidth="1"/>
  </cols>
  <sheetData>
    <row r="3" spans="4:12" x14ac:dyDescent="0.25">
      <c r="D3" t="s">
        <v>38</v>
      </c>
      <c r="E3" t="s">
        <v>25</v>
      </c>
      <c r="L3" t="s">
        <v>247</v>
      </c>
    </row>
    <row r="4" spans="4:12" x14ac:dyDescent="0.25">
      <c r="D4" t="s">
        <v>260</v>
      </c>
      <c r="E4" t="s">
        <v>244</v>
      </c>
      <c r="F4" t="s">
        <v>261</v>
      </c>
      <c r="G4" t="s">
        <v>262</v>
      </c>
      <c r="H4" t="s">
        <v>263</v>
      </c>
      <c r="L4" s="218" t="s">
        <v>333</v>
      </c>
    </row>
    <row r="5" spans="4:12" x14ac:dyDescent="0.25">
      <c r="D5" t="s">
        <v>264</v>
      </c>
      <c r="E5" t="s">
        <v>240</v>
      </c>
      <c r="F5" t="s">
        <v>265</v>
      </c>
      <c r="G5" s="204" t="s">
        <v>255</v>
      </c>
      <c r="H5" t="s">
        <v>266</v>
      </c>
      <c r="L5" s="218" t="s">
        <v>334</v>
      </c>
    </row>
    <row r="6" spans="4:12" x14ac:dyDescent="0.25">
      <c r="D6" t="s">
        <v>267</v>
      </c>
      <c r="E6" t="s">
        <v>246</v>
      </c>
      <c r="F6" t="s">
        <v>249</v>
      </c>
      <c r="G6" s="205" t="s">
        <v>256</v>
      </c>
      <c r="H6" t="s">
        <v>268</v>
      </c>
      <c r="L6" s="218" t="s">
        <v>304</v>
      </c>
    </row>
    <row r="7" spans="4:12" x14ac:dyDescent="0.25">
      <c r="D7" t="s">
        <v>269</v>
      </c>
      <c r="E7" t="s">
        <v>245</v>
      </c>
      <c r="F7" t="s">
        <v>250</v>
      </c>
      <c r="G7" s="206" t="s">
        <v>257</v>
      </c>
      <c r="H7" t="s">
        <v>270</v>
      </c>
      <c r="L7" s="218" t="s">
        <v>335</v>
      </c>
    </row>
    <row r="8" spans="4:12" x14ac:dyDescent="0.25">
      <c r="D8" t="s">
        <v>271</v>
      </c>
      <c r="E8" t="s">
        <v>272</v>
      </c>
      <c r="F8" t="s">
        <v>248</v>
      </c>
      <c r="G8" s="207" t="s">
        <v>258</v>
      </c>
      <c r="H8" t="s">
        <v>273</v>
      </c>
      <c r="L8" s="218" t="s">
        <v>336</v>
      </c>
    </row>
    <row r="9" spans="4:12" x14ac:dyDescent="0.25">
      <c r="D9" t="s">
        <v>274</v>
      </c>
      <c r="E9" t="s">
        <v>254</v>
      </c>
      <c r="G9" s="208" t="s">
        <v>32</v>
      </c>
      <c r="H9" t="s">
        <v>275</v>
      </c>
      <c r="L9" s="218" t="s">
        <v>337</v>
      </c>
    </row>
    <row r="10" spans="4:12" x14ac:dyDescent="0.25">
      <c r="D10" t="s">
        <v>48</v>
      </c>
      <c r="E10" t="s">
        <v>276</v>
      </c>
      <c r="G10" s="170" t="s">
        <v>259</v>
      </c>
      <c r="H10" t="s">
        <v>277</v>
      </c>
      <c r="L10" s="218" t="s">
        <v>338</v>
      </c>
    </row>
    <row r="11" spans="4:12" x14ac:dyDescent="0.25">
      <c r="D11" t="s">
        <v>278</v>
      </c>
      <c r="E11" t="s">
        <v>279</v>
      </c>
      <c r="H11" t="s">
        <v>85</v>
      </c>
      <c r="L11" s="218" t="s">
        <v>339</v>
      </c>
    </row>
    <row r="12" spans="4:12" x14ac:dyDescent="0.25">
      <c r="D12" t="s">
        <v>280</v>
      </c>
      <c r="E12" t="s">
        <v>247</v>
      </c>
      <c r="H12" t="s">
        <v>281</v>
      </c>
      <c r="L12" s="218"/>
    </row>
    <row r="13" spans="4:12" x14ac:dyDescent="0.25">
      <c r="D13" t="s">
        <v>282</v>
      </c>
      <c r="H13" t="s">
        <v>32</v>
      </c>
    </row>
    <row r="14" spans="4:12" x14ac:dyDescent="0.25">
      <c r="D14" t="s">
        <v>283</v>
      </c>
      <c r="H14" t="s">
        <v>284</v>
      </c>
    </row>
    <row r="15" spans="4:12" x14ac:dyDescent="0.25">
      <c r="D15" t="s">
        <v>253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AU_Call_Home">
                <anchor moveWithCells="1" sizeWithCells="1">
                  <from>
                    <xdr:col>12</xdr:col>
                    <xdr:colOff>19050</xdr:colOff>
                    <xdr:row>2</xdr:row>
                    <xdr:rowOff>95250</xdr:rowOff>
                  </from>
                  <to>
                    <xdr:col>13</xdr:col>
                    <xdr:colOff>514350</xdr:colOff>
                    <xdr:row>4</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I40"/>
  <sheetViews>
    <sheetView showGridLines="0" zoomScale="85" zoomScaleNormal="85" workbookViewId="0"/>
  </sheetViews>
  <sheetFormatPr defaultRowHeight="15" x14ac:dyDescent="0.25"/>
  <cols>
    <col min="1" max="1" width="3.140625" customWidth="1"/>
    <col min="3" max="3" width="13.5703125" customWidth="1"/>
    <col min="4" max="4" width="30.85546875" style="80" customWidth="1"/>
    <col min="5" max="5" width="59.7109375" style="69" customWidth="1"/>
    <col min="6" max="6" width="21" customWidth="1"/>
    <col min="7" max="7" width="13.28515625" bestFit="1" customWidth="1"/>
    <col min="8" max="8" width="16.140625" customWidth="1"/>
    <col min="9" max="9" width="45.28515625" style="69" customWidth="1"/>
  </cols>
  <sheetData>
    <row r="2" spans="2:9" x14ac:dyDescent="0.25">
      <c r="F2" s="774" t="s">
        <v>1137</v>
      </c>
      <c r="G2" s="774"/>
      <c r="H2" s="774"/>
      <c r="I2" s="774"/>
    </row>
    <row r="3" spans="2:9" x14ac:dyDescent="0.25">
      <c r="F3" s="774"/>
      <c r="G3" s="774"/>
      <c r="H3" s="774"/>
      <c r="I3" s="774"/>
    </row>
    <row r="5" spans="2:9" ht="32.25" customHeight="1" x14ac:dyDescent="0.25">
      <c r="B5" s="773" t="s">
        <v>285</v>
      </c>
      <c r="C5" s="773"/>
      <c r="D5" s="773"/>
      <c r="E5" s="773"/>
      <c r="F5" s="773"/>
      <c r="G5" s="773"/>
      <c r="H5" s="773"/>
      <c r="I5" s="773"/>
    </row>
    <row r="6" spans="2:9" ht="30.75" customHeight="1" x14ac:dyDescent="0.25">
      <c r="B6" s="195" t="s">
        <v>23</v>
      </c>
      <c r="C6" s="79" t="s">
        <v>24</v>
      </c>
      <c r="D6" s="79" t="s">
        <v>38</v>
      </c>
      <c r="E6" s="92" t="s">
        <v>27</v>
      </c>
      <c r="F6" s="42" t="s">
        <v>28</v>
      </c>
      <c r="G6" s="79" t="s">
        <v>4</v>
      </c>
      <c r="H6" s="42" t="s">
        <v>29</v>
      </c>
      <c r="I6" s="92" t="s">
        <v>3</v>
      </c>
    </row>
    <row r="7" spans="2:9" s="451" customFormat="1" ht="33.75" customHeight="1" x14ac:dyDescent="0.25">
      <c r="B7" s="36">
        <v>1</v>
      </c>
      <c r="C7" s="40">
        <v>44238</v>
      </c>
      <c r="D7" s="530" t="s">
        <v>529</v>
      </c>
      <c r="E7" s="528" t="s">
        <v>1067</v>
      </c>
      <c r="F7" s="527" t="s">
        <v>971</v>
      </c>
      <c r="G7" s="554" t="s">
        <v>32</v>
      </c>
      <c r="H7" s="545">
        <v>44372</v>
      </c>
      <c r="I7" s="520"/>
    </row>
    <row r="8" spans="2:9" s="451" customFormat="1" x14ac:dyDescent="0.25">
      <c r="B8" s="36">
        <v>2</v>
      </c>
      <c r="C8" s="40">
        <v>44238</v>
      </c>
      <c r="D8" s="530" t="s">
        <v>531</v>
      </c>
      <c r="E8" s="529" t="s">
        <v>993</v>
      </c>
      <c r="F8" s="528" t="s">
        <v>994</v>
      </c>
      <c r="G8" s="554" t="s">
        <v>32</v>
      </c>
      <c r="H8" s="545">
        <v>44386</v>
      </c>
      <c r="I8" s="600"/>
    </row>
    <row r="9" spans="2:9" s="451" customFormat="1" x14ac:dyDescent="0.25">
      <c r="B9" s="36">
        <v>3</v>
      </c>
      <c r="C9" s="40">
        <v>44238</v>
      </c>
      <c r="D9" s="530" t="s">
        <v>532</v>
      </c>
      <c r="E9" s="527" t="s">
        <v>542</v>
      </c>
      <c r="F9" s="527" t="s">
        <v>558</v>
      </c>
      <c r="G9" s="554" t="s">
        <v>32</v>
      </c>
      <c r="H9" s="545">
        <v>44386</v>
      </c>
      <c r="I9" s="520"/>
    </row>
    <row r="10" spans="2:9" s="451" customFormat="1" ht="25.5" x14ac:dyDescent="0.25">
      <c r="B10" s="36">
        <v>4</v>
      </c>
      <c r="C10" s="40">
        <v>44238</v>
      </c>
      <c r="D10" s="530" t="s">
        <v>531</v>
      </c>
      <c r="E10" s="528" t="s">
        <v>527</v>
      </c>
      <c r="F10" s="528" t="s">
        <v>557</v>
      </c>
      <c r="G10" s="554" t="s">
        <v>32</v>
      </c>
      <c r="H10" s="545">
        <v>44386</v>
      </c>
      <c r="I10" s="520"/>
    </row>
    <row r="11" spans="2:9" s="451" customFormat="1" ht="25.5" x14ac:dyDescent="0.25">
      <c r="B11" s="36">
        <v>5</v>
      </c>
      <c r="C11" s="40">
        <v>44238</v>
      </c>
      <c r="D11" s="530" t="s">
        <v>209</v>
      </c>
      <c r="E11" s="527" t="s">
        <v>544</v>
      </c>
      <c r="F11" s="528" t="s">
        <v>560</v>
      </c>
      <c r="G11" s="554" t="s">
        <v>32</v>
      </c>
      <c r="H11" s="545">
        <v>44386</v>
      </c>
      <c r="I11" s="520"/>
    </row>
    <row r="12" spans="2:9" s="451" customFormat="1" x14ac:dyDescent="0.25">
      <c r="B12" s="36">
        <v>6</v>
      </c>
      <c r="C12" s="40">
        <v>44238</v>
      </c>
      <c r="D12" s="530" t="s">
        <v>540</v>
      </c>
      <c r="E12" s="527" t="s">
        <v>543</v>
      </c>
      <c r="F12" s="528" t="s">
        <v>560</v>
      </c>
      <c r="G12" s="554" t="s">
        <v>32</v>
      </c>
      <c r="H12" s="545">
        <v>44386</v>
      </c>
      <c r="I12" s="520"/>
    </row>
    <row r="13" spans="2:9" s="451" customFormat="1" x14ac:dyDescent="0.25">
      <c r="B13" s="521"/>
      <c r="C13" s="522"/>
      <c r="D13" s="523"/>
      <c r="E13" s="524"/>
      <c r="F13" s="525"/>
      <c r="G13" s="525"/>
      <c r="H13" s="522"/>
      <c r="I13" s="526"/>
    </row>
    <row r="16" spans="2:9" ht="15.75" x14ac:dyDescent="0.25">
      <c r="B16" s="773" t="s">
        <v>31</v>
      </c>
      <c r="C16" s="773"/>
      <c r="D16" s="773"/>
      <c r="E16" s="773"/>
      <c r="F16" s="773"/>
      <c r="G16" s="773"/>
      <c r="H16" s="773"/>
      <c r="I16" s="773"/>
    </row>
    <row r="17" spans="2:9" ht="30.75" customHeight="1" x14ac:dyDescent="0.25">
      <c r="B17" s="195" t="s">
        <v>23</v>
      </c>
      <c r="C17" s="79" t="s">
        <v>24</v>
      </c>
      <c r="D17" s="79" t="s">
        <v>38</v>
      </c>
      <c r="E17" s="92" t="s">
        <v>27</v>
      </c>
      <c r="F17" s="42" t="s">
        <v>28</v>
      </c>
      <c r="G17" s="79" t="s">
        <v>4</v>
      </c>
      <c r="H17" s="42" t="s">
        <v>29</v>
      </c>
      <c r="I17" s="92" t="s">
        <v>3</v>
      </c>
    </row>
    <row r="18" spans="2:9" s="451" customFormat="1" ht="25.5" customHeight="1" x14ac:dyDescent="0.25">
      <c r="B18" s="36">
        <v>1</v>
      </c>
      <c r="C18" s="40">
        <v>44238</v>
      </c>
      <c r="D18" s="530" t="s">
        <v>537</v>
      </c>
      <c r="E18" s="39" t="s">
        <v>533</v>
      </c>
      <c r="F18" s="527" t="s">
        <v>545</v>
      </c>
      <c r="G18" s="554" t="s">
        <v>32</v>
      </c>
      <c r="H18" s="545">
        <v>44242</v>
      </c>
      <c r="I18" s="520"/>
    </row>
    <row r="19" spans="2:9" s="451" customFormat="1" x14ac:dyDescent="0.25">
      <c r="B19" s="36">
        <v>2</v>
      </c>
      <c r="C19" s="40">
        <v>44238</v>
      </c>
      <c r="D19" s="530" t="s">
        <v>537</v>
      </c>
      <c r="E19" s="527" t="s">
        <v>546</v>
      </c>
      <c r="F19" s="527" t="s">
        <v>506</v>
      </c>
      <c r="G19" s="554" t="s">
        <v>32</v>
      </c>
      <c r="H19" s="545">
        <v>44244</v>
      </c>
      <c r="I19" s="196"/>
    </row>
    <row r="20" spans="2:9" s="451" customFormat="1" ht="25.5" x14ac:dyDescent="0.25">
      <c r="B20" s="36">
        <v>3</v>
      </c>
      <c r="C20" s="40">
        <v>44238</v>
      </c>
      <c r="D20" s="530" t="s">
        <v>537</v>
      </c>
      <c r="E20" s="527" t="s">
        <v>534</v>
      </c>
      <c r="F20" s="527" t="s">
        <v>503</v>
      </c>
      <c r="G20" s="554" t="s">
        <v>32</v>
      </c>
      <c r="H20" s="545">
        <v>44231</v>
      </c>
      <c r="I20" s="196"/>
    </row>
    <row r="21" spans="2:9" s="451" customFormat="1" ht="25.5" x14ac:dyDescent="0.25">
      <c r="B21" s="36">
        <v>4</v>
      </c>
      <c r="C21" s="40">
        <v>44238</v>
      </c>
      <c r="D21" s="530" t="s">
        <v>537</v>
      </c>
      <c r="E21" s="527" t="s">
        <v>535</v>
      </c>
      <c r="F21" s="527" t="s">
        <v>503</v>
      </c>
      <c r="G21" s="554" t="s">
        <v>32</v>
      </c>
      <c r="H21" s="545">
        <v>44244</v>
      </c>
      <c r="I21" s="196"/>
    </row>
    <row r="22" spans="2:9" s="451" customFormat="1" ht="25.5" x14ac:dyDescent="0.25">
      <c r="B22" s="36">
        <v>5</v>
      </c>
      <c r="C22" s="40">
        <v>44238</v>
      </c>
      <c r="D22" s="530" t="s">
        <v>537</v>
      </c>
      <c r="E22" s="527" t="s">
        <v>547</v>
      </c>
      <c r="F22" s="527" t="s">
        <v>545</v>
      </c>
      <c r="G22" s="554" t="s">
        <v>32</v>
      </c>
      <c r="H22" s="545">
        <v>44244</v>
      </c>
      <c r="I22" s="196"/>
    </row>
    <row r="23" spans="2:9" s="451" customFormat="1" ht="25.5" x14ac:dyDescent="0.25">
      <c r="B23" s="36">
        <v>6</v>
      </c>
      <c r="C23" s="40">
        <v>44238</v>
      </c>
      <c r="D23" s="530" t="s">
        <v>530</v>
      </c>
      <c r="E23" s="527" t="s">
        <v>526</v>
      </c>
      <c r="F23" s="527" t="s">
        <v>503</v>
      </c>
      <c r="G23" s="554" t="s">
        <v>32</v>
      </c>
      <c r="H23" s="545">
        <v>44245</v>
      </c>
      <c r="I23" s="196"/>
    </row>
    <row r="24" spans="2:9" s="451" customFormat="1" ht="25.5" x14ac:dyDescent="0.25">
      <c r="B24" s="36">
        <v>7</v>
      </c>
      <c r="C24" s="40">
        <v>44238</v>
      </c>
      <c r="D24" s="530" t="s">
        <v>536</v>
      </c>
      <c r="E24" s="528" t="s">
        <v>553</v>
      </c>
      <c r="F24" s="527" t="s">
        <v>503</v>
      </c>
      <c r="G24" s="554" t="s">
        <v>32</v>
      </c>
      <c r="H24" s="545">
        <v>44274</v>
      </c>
      <c r="I24" s="196"/>
    </row>
    <row r="25" spans="2:9" s="451" customFormat="1" ht="25.5" x14ac:dyDescent="0.25">
      <c r="B25" s="36">
        <v>8</v>
      </c>
      <c r="C25" s="40">
        <v>44238</v>
      </c>
      <c r="D25" s="530" t="s">
        <v>536</v>
      </c>
      <c r="E25" s="528" t="s">
        <v>551</v>
      </c>
      <c r="F25" s="527" t="s">
        <v>503</v>
      </c>
      <c r="G25" s="554" t="s">
        <v>32</v>
      </c>
      <c r="H25" s="545">
        <v>44274</v>
      </c>
      <c r="I25" s="196"/>
    </row>
    <row r="26" spans="2:9" s="451" customFormat="1" ht="28.5" customHeight="1" x14ac:dyDescent="0.25">
      <c r="B26" s="36">
        <v>9</v>
      </c>
      <c r="C26" s="40">
        <v>44238</v>
      </c>
      <c r="D26" s="530" t="s">
        <v>538</v>
      </c>
      <c r="E26" s="527" t="s">
        <v>539</v>
      </c>
      <c r="F26" s="527" t="s">
        <v>503</v>
      </c>
      <c r="G26" s="554" t="s">
        <v>32</v>
      </c>
      <c r="H26" s="545">
        <v>44281</v>
      </c>
      <c r="I26" s="196"/>
    </row>
    <row r="27" spans="2:9" s="451" customFormat="1" ht="25.5" x14ac:dyDescent="0.25">
      <c r="B27" s="36">
        <v>10</v>
      </c>
      <c r="C27" s="40">
        <v>44238</v>
      </c>
      <c r="D27" s="530" t="s">
        <v>536</v>
      </c>
      <c r="E27" s="528" t="s">
        <v>552</v>
      </c>
      <c r="F27" s="527" t="s">
        <v>503</v>
      </c>
      <c r="G27" s="554" t="s">
        <v>32</v>
      </c>
      <c r="H27" s="545">
        <v>44281</v>
      </c>
      <c r="I27" s="196"/>
    </row>
    <row r="28" spans="2:9" s="451" customFormat="1" x14ac:dyDescent="0.25">
      <c r="B28" s="36">
        <v>11</v>
      </c>
      <c r="C28" s="40">
        <v>44238</v>
      </c>
      <c r="D28" s="530" t="s">
        <v>532</v>
      </c>
      <c r="E28" s="527" t="s">
        <v>550</v>
      </c>
      <c r="F28" s="527" t="s">
        <v>559</v>
      </c>
      <c r="G28" s="554" t="s">
        <v>32</v>
      </c>
      <c r="H28" s="545">
        <v>44351</v>
      </c>
      <c r="I28" s="520"/>
    </row>
    <row r="29" spans="2:9" s="451" customFormat="1" x14ac:dyDescent="0.25">
      <c r="B29" s="36">
        <v>12</v>
      </c>
      <c r="C29" s="40">
        <v>44238</v>
      </c>
      <c r="D29" s="530" t="s">
        <v>532</v>
      </c>
      <c r="E29" s="527" t="s">
        <v>541</v>
      </c>
      <c r="F29" s="528" t="s">
        <v>557</v>
      </c>
      <c r="G29" s="554" t="s">
        <v>32</v>
      </c>
      <c r="H29" s="545">
        <v>44351</v>
      </c>
      <c r="I29" s="520"/>
    </row>
    <row r="30" spans="2:9" s="451" customFormat="1" ht="25.5" x14ac:dyDescent="0.25">
      <c r="B30" s="36">
        <v>13</v>
      </c>
      <c r="C30" s="40">
        <v>44238</v>
      </c>
      <c r="D30" s="530" t="s">
        <v>528</v>
      </c>
      <c r="E30" s="527" t="s">
        <v>548</v>
      </c>
      <c r="F30" s="527" t="s">
        <v>971</v>
      </c>
      <c r="G30" s="554" t="s">
        <v>32</v>
      </c>
      <c r="H30" s="545">
        <v>44319</v>
      </c>
      <c r="I30" s="520"/>
    </row>
    <row r="31" spans="2:9" s="451" customFormat="1" ht="51" x14ac:dyDescent="0.25">
      <c r="B31" s="36">
        <v>14</v>
      </c>
      <c r="C31" s="40">
        <v>44238</v>
      </c>
      <c r="D31" s="530" t="s">
        <v>498</v>
      </c>
      <c r="E31" s="527" t="s">
        <v>523</v>
      </c>
      <c r="F31" s="527" t="s">
        <v>971</v>
      </c>
      <c r="G31" s="554" t="s">
        <v>32</v>
      </c>
      <c r="H31" s="545">
        <v>44326</v>
      </c>
      <c r="I31" s="520"/>
    </row>
    <row r="32" spans="2:9" s="451" customFormat="1" x14ac:dyDescent="0.25">
      <c r="B32" s="36">
        <v>15</v>
      </c>
      <c r="C32" s="40">
        <v>44238</v>
      </c>
      <c r="D32" s="530" t="s">
        <v>498</v>
      </c>
      <c r="E32" s="527" t="s">
        <v>524</v>
      </c>
      <c r="F32" s="527" t="s">
        <v>971</v>
      </c>
      <c r="G32" s="554" t="s">
        <v>32</v>
      </c>
      <c r="H32" s="545">
        <v>44326</v>
      </c>
      <c r="I32" s="520"/>
    </row>
    <row r="33" spans="2:9" s="451" customFormat="1" ht="38.25" x14ac:dyDescent="0.25">
      <c r="B33" s="36">
        <v>16</v>
      </c>
      <c r="C33" s="40">
        <v>44238</v>
      </c>
      <c r="D33" s="530" t="s">
        <v>529</v>
      </c>
      <c r="E33" s="528" t="s">
        <v>554</v>
      </c>
      <c r="F33" s="528" t="s">
        <v>555</v>
      </c>
      <c r="G33" s="554" t="s">
        <v>32</v>
      </c>
      <c r="H33" s="545">
        <v>44334</v>
      </c>
      <c r="I33" s="520"/>
    </row>
    <row r="34" spans="2:9" s="451" customFormat="1" ht="25.5" x14ac:dyDescent="0.25">
      <c r="B34" s="36">
        <v>17</v>
      </c>
      <c r="C34" s="40">
        <v>44238</v>
      </c>
      <c r="D34" s="530" t="s">
        <v>528</v>
      </c>
      <c r="E34" s="527" t="s">
        <v>520</v>
      </c>
      <c r="F34" s="527" t="s">
        <v>971</v>
      </c>
      <c r="G34" s="554" t="s">
        <v>32</v>
      </c>
      <c r="H34" s="545">
        <v>44337</v>
      </c>
      <c r="I34" s="520"/>
    </row>
    <row r="35" spans="2:9" s="451" customFormat="1" ht="25.5" x14ac:dyDescent="0.25">
      <c r="B35" s="36">
        <v>18</v>
      </c>
      <c r="C35" s="40">
        <v>44238</v>
      </c>
      <c r="D35" s="530" t="s">
        <v>529</v>
      </c>
      <c r="E35" s="528" t="s">
        <v>522</v>
      </c>
      <c r="F35" s="527" t="s">
        <v>971</v>
      </c>
      <c r="G35" s="554" t="s">
        <v>32</v>
      </c>
      <c r="H35" s="545">
        <v>44337</v>
      </c>
      <c r="I35" s="520"/>
    </row>
    <row r="36" spans="2:9" s="451" customFormat="1" ht="38.25" x14ac:dyDescent="0.25">
      <c r="B36" s="36">
        <v>19</v>
      </c>
      <c r="C36" s="40">
        <v>44238</v>
      </c>
      <c r="D36" s="530" t="s">
        <v>529</v>
      </c>
      <c r="E36" s="528" t="s">
        <v>521</v>
      </c>
      <c r="F36" s="528" t="s">
        <v>555</v>
      </c>
      <c r="G36" s="554" t="s">
        <v>32</v>
      </c>
      <c r="H36" s="545" t="s">
        <v>1128</v>
      </c>
      <c r="I36" s="520"/>
    </row>
    <row r="37" spans="2:9" s="451" customFormat="1" ht="25.5" x14ac:dyDescent="0.25">
      <c r="B37" s="36">
        <v>20</v>
      </c>
      <c r="C37" s="40">
        <v>44238</v>
      </c>
      <c r="D37" s="530" t="s">
        <v>528</v>
      </c>
      <c r="E37" s="527" t="s">
        <v>519</v>
      </c>
      <c r="F37" s="527" t="s">
        <v>971</v>
      </c>
      <c r="G37" s="554" t="s">
        <v>32</v>
      </c>
      <c r="H37" s="545">
        <v>44344</v>
      </c>
      <c r="I37" s="520"/>
    </row>
    <row r="38" spans="2:9" s="451" customFormat="1" x14ac:dyDescent="0.25">
      <c r="B38" s="36">
        <v>21</v>
      </c>
      <c r="C38" s="40">
        <v>44238</v>
      </c>
      <c r="D38" s="530" t="s">
        <v>498</v>
      </c>
      <c r="E38" s="527" t="s">
        <v>525</v>
      </c>
      <c r="F38" s="527" t="s">
        <v>971</v>
      </c>
      <c r="G38" s="554" t="s">
        <v>32</v>
      </c>
      <c r="H38" s="545">
        <v>44344</v>
      </c>
      <c r="I38" s="520"/>
    </row>
    <row r="39" spans="2:9" ht="33.75" customHeight="1" x14ac:dyDescent="0.25">
      <c r="B39" s="36">
        <v>22</v>
      </c>
      <c r="C39" s="40">
        <v>44238</v>
      </c>
      <c r="D39" s="530" t="s">
        <v>528</v>
      </c>
      <c r="E39" s="39" t="s">
        <v>518</v>
      </c>
      <c r="F39" s="527" t="s">
        <v>506</v>
      </c>
      <c r="G39" s="554" t="s">
        <v>32</v>
      </c>
      <c r="H39" s="545" t="s">
        <v>1136</v>
      </c>
      <c r="I39" s="520"/>
    </row>
    <row r="40" spans="2:9" s="451" customFormat="1" ht="38.25" x14ac:dyDescent="0.25">
      <c r="B40" s="36">
        <v>23</v>
      </c>
      <c r="C40" s="40">
        <v>44238</v>
      </c>
      <c r="D40" s="530" t="s">
        <v>529</v>
      </c>
      <c r="E40" s="528" t="s">
        <v>549</v>
      </c>
      <c r="F40" s="528" t="s">
        <v>971</v>
      </c>
      <c r="G40" s="554" t="s">
        <v>32</v>
      </c>
      <c r="H40" s="545" t="s">
        <v>1141</v>
      </c>
      <c r="I40" s="520"/>
    </row>
  </sheetData>
  <sortState ref="B7:I28">
    <sortCondition ref="H7"/>
  </sortState>
  <mergeCells count="3">
    <mergeCell ref="B5:I5"/>
    <mergeCell ref="B16:I16"/>
    <mergeCell ref="F2:I3"/>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Validations!$G$5:$G$10</xm:f>
          </x14:formula1>
          <xm:sqref>G18:G40 G7:G12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5:BB106"/>
  <sheetViews>
    <sheetView showGridLines="0" showRowColHeaders="0" zoomScaleNormal="100" workbookViewId="0">
      <pane ySplit="9" topLeftCell="A10" activePane="bottomLeft" state="frozen"/>
      <selection pane="bottomLeft"/>
    </sheetView>
  </sheetViews>
  <sheetFormatPr defaultColWidth="10.28515625" defaultRowHeight="12.75" x14ac:dyDescent="0.2"/>
  <cols>
    <col min="1" max="1" width="5.140625" style="193" customWidth="1"/>
    <col min="2" max="2" width="10" style="193" customWidth="1"/>
    <col min="3" max="3" width="14.28515625" style="193" bestFit="1" customWidth="1"/>
    <col min="4" max="4" width="28.85546875" style="194" customWidth="1"/>
    <col min="5" max="5" width="21.7109375" style="193" customWidth="1"/>
    <col min="6" max="7" width="15.28515625" style="193" customWidth="1"/>
    <col min="8" max="8" width="16.5703125" style="193" customWidth="1"/>
    <col min="9" max="9" width="10.28515625" style="193"/>
    <col min="10" max="10" width="16.28515625" style="193" customWidth="1"/>
    <col min="11" max="12" width="11.28515625" style="193" customWidth="1"/>
    <col min="13" max="14" width="12.42578125" style="193" customWidth="1"/>
    <col min="15" max="15" width="15.7109375" style="193" customWidth="1"/>
    <col min="16" max="17" width="12.42578125" style="193" customWidth="1"/>
    <col min="18" max="18" width="15.7109375" style="193" customWidth="1"/>
    <col min="19" max="20" width="12.42578125" style="193" customWidth="1"/>
    <col min="21" max="21" width="15.7109375" style="193" customWidth="1"/>
    <col min="22" max="22" width="12.42578125" style="193" customWidth="1"/>
    <col min="23" max="23" width="12.42578125" style="193" bestFit="1" customWidth="1"/>
    <col min="24" max="24" width="15.7109375" style="193" bestFit="1" customWidth="1"/>
    <col min="25" max="26" width="12.42578125" style="193" bestFit="1" customWidth="1"/>
    <col min="27" max="27" width="15.7109375" style="193" bestFit="1" customWidth="1"/>
    <col min="28" max="29" width="12.42578125" style="193" bestFit="1" customWidth="1"/>
    <col min="30" max="30" width="15.7109375" style="193" bestFit="1" customWidth="1"/>
    <col min="31" max="32" width="12.42578125" style="193" bestFit="1" customWidth="1"/>
    <col min="33" max="33" width="15.7109375" style="193" bestFit="1" customWidth="1"/>
    <col min="34" max="35" width="12.42578125" style="193" bestFit="1" customWidth="1"/>
    <col min="36" max="36" width="15.7109375" style="193" bestFit="1" customWidth="1"/>
    <col min="37" max="37" width="12.42578125" style="193" bestFit="1" customWidth="1"/>
    <col min="38" max="38" width="15.7109375" style="193" bestFit="1" customWidth="1"/>
    <col min="39" max="40" width="12.42578125" style="193" bestFit="1" customWidth="1"/>
    <col min="41" max="41" width="15.7109375" style="193" bestFit="1" customWidth="1"/>
    <col min="42" max="43" width="12.42578125" style="193" bestFit="1" customWidth="1"/>
    <col min="44" max="44" width="15.7109375" style="193" bestFit="1" customWidth="1"/>
    <col min="45" max="46" width="12.42578125" style="193" bestFit="1" customWidth="1"/>
    <col min="47" max="47" width="15.7109375" style="193" bestFit="1" customWidth="1"/>
    <col min="48" max="49" width="12.42578125" style="193" bestFit="1" customWidth="1"/>
    <col min="50" max="50" width="15.7109375" style="193" bestFit="1" customWidth="1"/>
    <col min="51" max="52" width="12.42578125" style="193" bestFit="1" customWidth="1"/>
    <col min="53" max="53" width="15.7109375" style="193" bestFit="1" customWidth="1"/>
    <col min="54" max="54" width="11.28515625" style="193" bestFit="1" customWidth="1"/>
    <col min="55" max="16384" width="10.28515625" style="193"/>
  </cols>
  <sheetData>
    <row r="5" spans="2:54" ht="15" x14ac:dyDescent="0.25">
      <c r="B5" s="349" t="s">
        <v>390</v>
      </c>
      <c r="C5" s="349" t="s">
        <v>1119</v>
      </c>
      <c r="D5" s="349" t="s">
        <v>219</v>
      </c>
      <c r="E5" s="349" t="s">
        <v>82</v>
      </c>
      <c r="F5" s="349" t="s">
        <v>387</v>
      </c>
      <c r="G5" s="349" t="s">
        <v>388</v>
      </c>
      <c r="H5" s="349" t="s">
        <v>389</v>
      </c>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row>
    <row r="6" spans="2:54" ht="15" x14ac:dyDescent="0.25">
      <c r="B6" s="343">
        <v>85</v>
      </c>
      <c r="C6" s="642">
        <v>44340</v>
      </c>
      <c r="D6" s="343" t="s">
        <v>1091</v>
      </c>
      <c r="E6" s="343" t="s">
        <v>1099</v>
      </c>
      <c r="F6" s="343"/>
      <c r="G6" s="343"/>
      <c r="H6" s="647">
        <v>98.45</v>
      </c>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row>
    <row r="7" spans="2:54" ht="15" x14ac:dyDescent="0.25">
      <c r="B7" s="343">
        <v>14</v>
      </c>
      <c r="C7" s="642">
        <v>44340</v>
      </c>
      <c r="D7" s="343" t="s">
        <v>1092</v>
      </c>
      <c r="E7" s="343" t="s">
        <v>1100</v>
      </c>
      <c r="F7" s="343"/>
      <c r="G7" s="343"/>
      <c r="H7" s="647">
        <v>93.68</v>
      </c>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row>
    <row r="8" spans="2:54" ht="15" x14ac:dyDescent="0.25">
      <c r="B8" s="343">
        <v>52</v>
      </c>
      <c r="C8" s="642">
        <v>44340</v>
      </c>
      <c r="D8" s="343" t="s">
        <v>1093</v>
      </c>
      <c r="E8" s="343" t="s">
        <v>1101</v>
      </c>
      <c r="F8" s="343"/>
      <c r="G8" s="343"/>
      <c r="H8" s="647">
        <v>98.08</v>
      </c>
      <c r="J8"/>
    </row>
    <row r="9" spans="2:54" ht="15" x14ac:dyDescent="0.25">
      <c r="B9" s="343">
        <v>47</v>
      </c>
      <c r="C9" s="642">
        <v>44341</v>
      </c>
      <c r="D9" s="343" t="s">
        <v>1094</v>
      </c>
      <c r="E9" s="343" t="s">
        <v>1100</v>
      </c>
      <c r="F9" s="343"/>
      <c r="G9" s="343"/>
      <c r="H9" s="647">
        <v>100</v>
      </c>
      <c r="J9"/>
    </row>
    <row r="10" spans="2:54" ht="15" x14ac:dyDescent="0.25">
      <c r="B10" s="343">
        <v>23</v>
      </c>
      <c r="C10" s="642">
        <v>44341</v>
      </c>
      <c r="D10" s="343" t="s">
        <v>1095</v>
      </c>
      <c r="E10" s="343" t="s">
        <v>1099</v>
      </c>
      <c r="F10" s="343"/>
      <c r="G10" s="343"/>
      <c r="H10" s="647">
        <v>100</v>
      </c>
      <c r="J10"/>
    </row>
    <row r="11" spans="2:54" ht="15" x14ac:dyDescent="0.25">
      <c r="B11" s="343">
        <v>86</v>
      </c>
      <c r="C11" s="642">
        <v>44341</v>
      </c>
      <c r="D11" s="343" t="s">
        <v>1096</v>
      </c>
      <c r="E11" s="343" t="s">
        <v>1102</v>
      </c>
      <c r="F11" s="343"/>
      <c r="G11" s="343"/>
      <c r="H11" s="647">
        <v>100</v>
      </c>
      <c r="J11"/>
    </row>
    <row r="12" spans="2:54" ht="15" x14ac:dyDescent="0.25">
      <c r="B12" s="343">
        <v>12</v>
      </c>
      <c r="C12" s="642">
        <v>44342</v>
      </c>
      <c r="D12" s="343" t="s">
        <v>1097</v>
      </c>
      <c r="E12" s="343" t="s">
        <v>1100</v>
      </c>
      <c r="F12" s="343"/>
      <c r="G12" s="343"/>
      <c r="H12" s="343">
        <v>100</v>
      </c>
      <c r="J12"/>
    </row>
    <row r="13" spans="2:54" ht="15" x14ac:dyDescent="0.25">
      <c r="B13" s="343">
        <v>16</v>
      </c>
      <c r="C13" s="642">
        <v>44342</v>
      </c>
      <c r="D13" s="343" t="s">
        <v>1098</v>
      </c>
      <c r="E13" s="343" t="s">
        <v>1102</v>
      </c>
      <c r="F13" s="343"/>
      <c r="G13" s="343"/>
      <c r="H13" s="343">
        <v>100</v>
      </c>
      <c r="J13"/>
    </row>
    <row r="14" spans="2:54" ht="15" x14ac:dyDescent="0.25">
      <c r="B14" s="343">
        <v>24</v>
      </c>
      <c r="C14" s="642">
        <v>44343</v>
      </c>
      <c r="D14" s="343" t="s">
        <v>1114</v>
      </c>
      <c r="E14" s="343" t="s">
        <v>1102</v>
      </c>
      <c r="F14" s="352"/>
      <c r="G14" s="352"/>
      <c r="H14" s="343">
        <v>100</v>
      </c>
      <c r="J14"/>
    </row>
    <row r="15" spans="2:54" ht="15" x14ac:dyDescent="0.25">
      <c r="B15" s="343">
        <v>4</v>
      </c>
      <c r="C15" s="642">
        <v>44343</v>
      </c>
      <c r="D15" s="343" t="s">
        <v>1115</v>
      </c>
      <c r="E15" s="343" t="s">
        <v>1118</v>
      </c>
      <c r="F15" s="352"/>
      <c r="G15" s="352"/>
      <c r="H15" s="647">
        <v>95.24</v>
      </c>
      <c r="J15"/>
    </row>
    <row r="16" spans="2:54" ht="15" x14ac:dyDescent="0.25">
      <c r="B16" s="343">
        <v>66</v>
      </c>
      <c r="C16" s="642">
        <v>44343</v>
      </c>
      <c r="D16" s="343" t="s">
        <v>1116</v>
      </c>
      <c r="E16" s="343" t="s">
        <v>1101</v>
      </c>
      <c r="F16" s="352"/>
      <c r="G16" s="352"/>
      <c r="H16" s="647">
        <v>100</v>
      </c>
      <c r="J16"/>
    </row>
    <row r="17" spans="2:10" ht="15" x14ac:dyDescent="0.25">
      <c r="B17" s="343">
        <v>73</v>
      </c>
      <c r="C17" s="642">
        <v>44343</v>
      </c>
      <c r="D17" s="343" t="s">
        <v>1117</v>
      </c>
      <c r="E17" s="343" t="s">
        <v>1100</v>
      </c>
      <c r="F17" s="352"/>
      <c r="G17" s="352"/>
      <c r="H17" s="350"/>
      <c r="J17"/>
    </row>
    <row r="18" spans="2:10" ht="15" x14ac:dyDescent="0.25">
      <c r="B18" s="343"/>
      <c r="C18" s="351"/>
      <c r="D18" s="352"/>
      <c r="E18" s="352"/>
      <c r="F18" s="352"/>
      <c r="G18" s="352"/>
      <c r="H18" s="350"/>
      <c r="J18"/>
    </row>
    <row r="19" spans="2:10" ht="15" x14ac:dyDescent="0.25">
      <c r="B19" s="343"/>
      <c r="C19" s="351"/>
      <c r="D19" s="352"/>
      <c r="E19" s="352"/>
      <c r="F19" s="352"/>
      <c r="G19" s="352"/>
      <c r="H19" s="350"/>
      <c r="J19"/>
    </row>
    <row r="20" spans="2:10" ht="15" x14ac:dyDescent="0.25">
      <c r="B20" s="343"/>
      <c r="C20" s="351"/>
      <c r="D20" s="352"/>
      <c r="E20" s="352"/>
      <c r="F20" s="352"/>
      <c r="G20" s="352"/>
      <c r="H20" s="350"/>
      <c r="J20"/>
    </row>
    <row r="21" spans="2:10" ht="15" x14ac:dyDescent="0.25">
      <c r="B21" s="343"/>
      <c r="C21" s="351"/>
      <c r="D21" s="352"/>
      <c r="E21" s="352"/>
      <c r="F21" s="352"/>
      <c r="G21" s="352"/>
      <c r="H21" s="350"/>
      <c r="J21"/>
    </row>
    <row r="22" spans="2:10" ht="15" x14ac:dyDescent="0.25">
      <c r="B22" s="343"/>
      <c r="C22" s="351"/>
      <c r="D22" s="352"/>
      <c r="E22" s="352"/>
      <c r="F22" s="352"/>
      <c r="G22" s="352"/>
      <c r="H22" s="350"/>
      <c r="J22"/>
    </row>
    <row r="23" spans="2:10" ht="15" x14ac:dyDescent="0.25">
      <c r="B23" s="343"/>
      <c r="C23" s="351"/>
      <c r="D23" s="352"/>
      <c r="E23" s="352"/>
      <c r="F23" s="352"/>
      <c r="G23" s="352"/>
      <c r="H23" s="350"/>
      <c r="J23"/>
    </row>
    <row r="24" spans="2:10" x14ac:dyDescent="0.2">
      <c r="B24" s="343"/>
      <c r="C24" s="351"/>
      <c r="D24" s="352"/>
      <c r="E24" s="352"/>
      <c r="F24" s="352"/>
      <c r="G24" s="352"/>
      <c r="H24" s="350"/>
    </row>
    <row r="25" spans="2:10" x14ac:dyDescent="0.2">
      <c r="B25" s="343"/>
      <c r="C25" s="351"/>
      <c r="D25" s="352"/>
      <c r="E25" s="352"/>
      <c r="F25" s="352"/>
      <c r="G25" s="352"/>
      <c r="H25" s="350"/>
    </row>
    <row r="26" spans="2:10" x14ac:dyDescent="0.2">
      <c r="B26" s="343"/>
      <c r="C26" s="351"/>
      <c r="D26" s="352"/>
      <c r="E26" s="352"/>
      <c r="F26" s="352"/>
      <c r="G26" s="352"/>
      <c r="H26" s="350"/>
    </row>
    <row r="27" spans="2:10" x14ac:dyDescent="0.2">
      <c r="B27" s="343"/>
      <c r="C27" s="351"/>
      <c r="D27" s="352"/>
      <c r="E27" s="352"/>
      <c r="F27" s="352"/>
      <c r="G27" s="352"/>
      <c r="H27" s="350"/>
    </row>
    <row r="28" spans="2:10" x14ac:dyDescent="0.2">
      <c r="B28" s="343"/>
      <c r="C28" s="351"/>
      <c r="D28" s="352"/>
      <c r="E28" s="352"/>
      <c r="F28" s="352"/>
      <c r="G28" s="352"/>
      <c r="H28" s="350"/>
    </row>
    <row r="29" spans="2:10" x14ac:dyDescent="0.2">
      <c r="B29" s="343"/>
      <c r="C29" s="351"/>
      <c r="D29" s="352"/>
      <c r="E29" s="352"/>
      <c r="F29" s="352"/>
      <c r="G29" s="352"/>
      <c r="H29" s="350"/>
    </row>
    <row r="30" spans="2:10" x14ac:dyDescent="0.2">
      <c r="B30" s="343"/>
      <c r="C30" s="351"/>
      <c r="D30" s="352"/>
      <c r="E30" s="352"/>
      <c r="F30" s="352"/>
      <c r="G30" s="352"/>
      <c r="H30" s="350"/>
    </row>
    <row r="31" spans="2:10" x14ac:dyDescent="0.2">
      <c r="B31" s="343"/>
      <c r="C31" s="351"/>
      <c r="D31" s="352"/>
      <c r="E31" s="352"/>
      <c r="F31" s="352"/>
      <c r="G31" s="352"/>
      <c r="H31" s="350"/>
    </row>
    <row r="32" spans="2:10" x14ac:dyDescent="0.2">
      <c r="B32" s="343"/>
      <c r="C32" s="351"/>
      <c r="D32" s="352"/>
      <c r="E32" s="352"/>
      <c r="F32" s="352"/>
      <c r="G32" s="352"/>
      <c r="H32" s="350"/>
    </row>
    <row r="33" spans="2:8" x14ac:dyDescent="0.2">
      <c r="B33" s="343"/>
      <c r="C33" s="351"/>
      <c r="D33" s="352"/>
      <c r="E33" s="352"/>
      <c r="F33" s="352"/>
      <c r="G33" s="352"/>
      <c r="H33" s="350"/>
    </row>
    <row r="34" spans="2:8" x14ac:dyDescent="0.2">
      <c r="B34" s="343"/>
      <c r="C34" s="353"/>
      <c r="D34" s="354"/>
      <c r="E34" s="354"/>
      <c r="F34" s="354"/>
      <c r="G34" s="354"/>
      <c r="H34" s="350"/>
    </row>
    <row r="35" spans="2:8" x14ac:dyDescent="0.2">
      <c r="B35" s="343"/>
      <c r="C35" s="353"/>
      <c r="D35" s="354"/>
      <c r="E35" s="354"/>
      <c r="F35" s="354"/>
      <c r="G35" s="354"/>
      <c r="H35" s="350"/>
    </row>
    <row r="36" spans="2:8" x14ac:dyDescent="0.2">
      <c r="B36" s="343"/>
      <c r="C36" s="353"/>
      <c r="D36" s="354"/>
      <c r="E36" s="354"/>
      <c r="F36" s="354"/>
      <c r="G36" s="354"/>
      <c r="H36" s="350"/>
    </row>
    <row r="37" spans="2:8" x14ac:dyDescent="0.2">
      <c r="B37" s="343"/>
      <c r="C37" s="353"/>
      <c r="D37" s="354"/>
      <c r="E37" s="354"/>
      <c r="F37" s="354"/>
      <c r="G37" s="354"/>
      <c r="H37" s="350"/>
    </row>
    <row r="38" spans="2:8" x14ac:dyDescent="0.2">
      <c r="B38" s="343"/>
      <c r="C38" s="353"/>
      <c r="D38" s="354"/>
      <c r="E38" s="354"/>
      <c r="F38" s="354"/>
      <c r="G38" s="354"/>
      <c r="H38" s="350"/>
    </row>
    <row r="39" spans="2:8" x14ac:dyDescent="0.2">
      <c r="B39" s="343"/>
      <c r="C39" s="353"/>
      <c r="D39" s="354"/>
      <c r="E39" s="354"/>
      <c r="F39" s="354"/>
      <c r="G39" s="354"/>
      <c r="H39" s="350"/>
    </row>
    <row r="40" spans="2:8" x14ac:dyDescent="0.2">
      <c r="B40" s="343"/>
      <c r="C40" s="353"/>
      <c r="D40" s="354"/>
      <c r="E40" s="354"/>
      <c r="F40" s="354"/>
      <c r="G40" s="354"/>
      <c r="H40" s="350"/>
    </row>
    <row r="41" spans="2:8" x14ac:dyDescent="0.2">
      <c r="B41" s="343"/>
      <c r="C41" s="353"/>
      <c r="D41" s="354"/>
      <c r="E41" s="354"/>
      <c r="F41" s="354"/>
      <c r="G41" s="354"/>
      <c r="H41" s="350"/>
    </row>
    <row r="42" spans="2:8" x14ac:dyDescent="0.2">
      <c r="B42" s="343"/>
      <c r="C42" s="353"/>
      <c r="D42" s="354"/>
      <c r="E42" s="354"/>
      <c r="F42" s="354"/>
      <c r="G42" s="354"/>
      <c r="H42" s="350"/>
    </row>
    <row r="43" spans="2:8" x14ac:dyDescent="0.2">
      <c r="B43" s="343"/>
      <c r="C43" s="353"/>
      <c r="D43" s="354"/>
      <c r="E43" s="354"/>
      <c r="F43" s="354"/>
      <c r="G43" s="354"/>
      <c r="H43" s="350"/>
    </row>
    <row r="44" spans="2:8" x14ac:dyDescent="0.2">
      <c r="B44" s="343"/>
      <c r="C44" s="353"/>
      <c r="D44" s="354"/>
      <c r="E44" s="354"/>
      <c r="F44" s="354"/>
      <c r="G44" s="354"/>
      <c r="H44" s="350"/>
    </row>
    <row r="45" spans="2:8" x14ac:dyDescent="0.2">
      <c r="B45" s="343"/>
      <c r="C45" s="353"/>
      <c r="D45" s="354"/>
      <c r="E45" s="354"/>
      <c r="F45" s="354"/>
      <c r="G45" s="354"/>
      <c r="H45" s="350"/>
    </row>
    <row r="46" spans="2:8" x14ac:dyDescent="0.2">
      <c r="B46" s="343"/>
      <c r="C46" s="353"/>
      <c r="D46" s="354"/>
      <c r="E46" s="354"/>
      <c r="F46" s="354"/>
      <c r="G46" s="354"/>
      <c r="H46" s="350"/>
    </row>
    <row r="47" spans="2:8" x14ac:dyDescent="0.2">
      <c r="B47" s="343"/>
      <c r="C47" s="353"/>
      <c r="D47" s="354"/>
      <c r="E47" s="354"/>
      <c r="F47" s="354"/>
      <c r="G47" s="354"/>
      <c r="H47" s="350"/>
    </row>
    <row r="48" spans="2:8" x14ac:dyDescent="0.2">
      <c r="B48" s="343"/>
      <c r="C48" s="353"/>
      <c r="D48" s="354"/>
      <c r="E48" s="354"/>
      <c r="F48" s="354"/>
      <c r="G48" s="354"/>
      <c r="H48" s="350"/>
    </row>
    <row r="49" spans="2:8" x14ac:dyDescent="0.2">
      <c r="B49" s="343"/>
      <c r="C49" s="353"/>
      <c r="D49" s="354"/>
      <c r="E49" s="354"/>
      <c r="F49" s="354"/>
      <c r="G49" s="354"/>
      <c r="H49" s="350"/>
    </row>
    <row r="50" spans="2:8" x14ac:dyDescent="0.2">
      <c r="B50" s="343"/>
      <c r="C50" s="353"/>
      <c r="D50" s="354"/>
      <c r="E50" s="354"/>
      <c r="F50" s="354"/>
      <c r="G50" s="354"/>
      <c r="H50" s="350"/>
    </row>
    <row r="51" spans="2:8" x14ac:dyDescent="0.2">
      <c r="B51" s="343"/>
      <c r="C51" s="353"/>
      <c r="D51" s="354"/>
      <c r="E51" s="354"/>
      <c r="F51" s="354"/>
      <c r="G51" s="354"/>
      <c r="H51" s="350"/>
    </row>
    <row r="52" spans="2:8" x14ac:dyDescent="0.2">
      <c r="B52" s="343"/>
      <c r="C52" s="353"/>
      <c r="D52" s="354"/>
      <c r="E52" s="354"/>
      <c r="F52" s="354"/>
      <c r="G52" s="354"/>
      <c r="H52" s="350"/>
    </row>
    <row r="53" spans="2:8" x14ac:dyDescent="0.2">
      <c r="B53" s="343"/>
      <c r="C53" s="353"/>
      <c r="D53" s="354"/>
      <c r="E53" s="354"/>
      <c r="F53" s="354"/>
      <c r="G53" s="354"/>
      <c r="H53" s="350"/>
    </row>
    <row r="54" spans="2:8" x14ac:dyDescent="0.2">
      <c r="B54" s="343"/>
      <c r="C54" s="353"/>
      <c r="D54" s="354"/>
      <c r="E54" s="354"/>
      <c r="F54" s="354"/>
      <c r="G54" s="354"/>
      <c r="H54" s="350"/>
    </row>
    <row r="55" spans="2:8" x14ac:dyDescent="0.2">
      <c r="B55" s="343"/>
      <c r="C55" s="353"/>
      <c r="D55" s="354"/>
      <c r="E55" s="354"/>
      <c r="F55" s="354"/>
      <c r="G55" s="354"/>
      <c r="H55" s="350"/>
    </row>
    <row r="56" spans="2:8" x14ac:dyDescent="0.2">
      <c r="B56" s="343"/>
      <c r="C56" s="353"/>
      <c r="D56" s="354"/>
      <c r="E56" s="354"/>
      <c r="F56" s="354"/>
      <c r="G56" s="354"/>
      <c r="H56" s="350"/>
    </row>
    <row r="57" spans="2:8" x14ac:dyDescent="0.2">
      <c r="B57" s="343"/>
      <c r="C57" s="353"/>
      <c r="D57" s="354"/>
      <c r="E57" s="354"/>
      <c r="F57" s="354"/>
      <c r="G57" s="354"/>
      <c r="H57" s="350"/>
    </row>
    <row r="58" spans="2:8" x14ac:dyDescent="0.2">
      <c r="B58" s="343"/>
      <c r="C58" s="353"/>
      <c r="D58" s="354"/>
      <c r="E58" s="354"/>
      <c r="F58" s="354"/>
      <c r="G58" s="354"/>
      <c r="H58" s="350"/>
    </row>
    <row r="59" spans="2:8" x14ac:dyDescent="0.2">
      <c r="B59" s="343"/>
      <c r="C59" s="353"/>
      <c r="D59" s="354"/>
      <c r="E59" s="354"/>
      <c r="F59" s="354"/>
      <c r="G59" s="354"/>
      <c r="H59" s="350"/>
    </row>
    <row r="60" spans="2:8" x14ac:dyDescent="0.2">
      <c r="B60" s="343"/>
      <c r="C60" s="353"/>
      <c r="D60" s="354"/>
      <c r="E60" s="354"/>
      <c r="F60" s="354"/>
      <c r="G60" s="354"/>
      <c r="H60" s="350"/>
    </row>
    <row r="61" spans="2:8" x14ac:dyDescent="0.2">
      <c r="B61" s="343"/>
      <c r="C61" s="353"/>
      <c r="D61" s="354"/>
      <c r="E61" s="354"/>
      <c r="F61" s="354"/>
      <c r="G61" s="354"/>
      <c r="H61" s="350"/>
    </row>
    <row r="62" spans="2:8" x14ac:dyDescent="0.2">
      <c r="B62" s="343"/>
      <c r="C62" s="353"/>
      <c r="D62" s="354"/>
      <c r="E62" s="354"/>
      <c r="F62" s="354"/>
      <c r="G62" s="354"/>
      <c r="H62" s="350"/>
    </row>
    <row r="63" spans="2:8" x14ac:dyDescent="0.2">
      <c r="B63" s="343"/>
      <c r="C63" s="353"/>
      <c r="D63" s="354"/>
      <c r="E63" s="354"/>
      <c r="F63" s="354"/>
      <c r="G63" s="354"/>
      <c r="H63" s="350"/>
    </row>
    <row r="64" spans="2:8" x14ac:dyDescent="0.2">
      <c r="B64" s="343"/>
      <c r="C64" s="353"/>
      <c r="D64" s="354"/>
      <c r="E64" s="354"/>
      <c r="F64" s="354"/>
      <c r="G64" s="354"/>
      <c r="H64" s="350"/>
    </row>
    <row r="65" spans="2:8" x14ac:dyDescent="0.2">
      <c r="B65" s="343"/>
      <c r="C65" s="353"/>
      <c r="D65" s="354"/>
      <c r="E65" s="354"/>
      <c r="F65" s="354"/>
      <c r="G65" s="354"/>
      <c r="H65" s="350"/>
    </row>
    <row r="66" spans="2:8" x14ac:dyDescent="0.2">
      <c r="B66" s="343"/>
      <c r="C66" s="353"/>
      <c r="D66" s="354"/>
      <c r="E66" s="354"/>
      <c r="F66" s="354"/>
      <c r="G66" s="354"/>
      <c r="H66" s="350"/>
    </row>
    <row r="67" spans="2:8" x14ac:dyDescent="0.2">
      <c r="B67" s="343"/>
      <c r="C67" s="353"/>
      <c r="D67" s="354"/>
      <c r="E67" s="354"/>
      <c r="F67" s="354"/>
      <c r="G67" s="354"/>
      <c r="H67" s="350"/>
    </row>
    <row r="68" spans="2:8" x14ac:dyDescent="0.2">
      <c r="B68" s="343"/>
      <c r="C68" s="353"/>
      <c r="D68" s="354"/>
      <c r="E68" s="354"/>
      <c r="F68" s="354"/>
      <c r="G68" s="354"/>
      <c r="H68" s="350"/>
    </row>
    <row r="69" spans="2:8" x14ac:dyDescent="0.2">
      <c r="B69" s="343"/>
      <c r="C69" s="353"/>
      <c r="D69" s="354"/>
      <c r="E69" s="354"/>
      <c r="F69" s="354"/>
      <c r="G69" s="354"/>
      <c r="H69" s="350"/>
    </row>
    <row r="70" spans="2:8" x14ac:dyDescent="0.2">
      <c r="B70" s="343"/>
      <c r="C70" s="353"/>
      <c r="D70" s="354"/>
      <c r="E70" s="354"/>
      <c r="F70" s="354"/>
      <c r="G70" s="354"/>
      <c r="H70" s="350"/>
    </row>
    <row r="71" spans="2:8" x14ac:dyDescent="0.2">
      <c r="B71" s="343"/>
      <c r="C71" s="353"/>
      <c r="D71" s="354"/>
      <c r="E71" s="354"/>
      <c r="F71" s="354"/>
      <c r="G71" s="354"/>
      <c r="H71" s="350"/>
    </row>
    <row r="72" spans="2:8" x14ac:dyDescent="0.2">
      <c r="B72" s="343"/>
      <c r="C72" s="353"/>
      <c r="D72" s="355"/>
      <c r="E72" s="355"/>
      <c r="F72" s="355"/>
      <c r="G72" s="355"/>
      <c r="H72" s="350"/>
    </row>
    <row r="73" spans="2:8" x14ac:dyDescent="0.2">
      <c r="B73" s="343"/>
      <c r="C73" s="353"/>
      <c r="D73" s="355"/>
      <c r="E73" s="355"/>
      <c r="F73" s="355"/>
      <c r="G73" s="355"/>
      <c r="H73" s="350"/>
    </row>
    <row r="74" spans="2:8" x14ac:dyDescent="0.2">
      <c r="B74" s="343"/>
      <c r="C74" s="353"/>
      <c r="D74" s="355"/>
      <c r="E74" s="355"/>
      <c r="F74" s="355"/>
      <c r="G74" s="355"/>
      <c r="H74" s="350"/>
    </row>
    <row r="75" spans="2:8" x14ac:dyDescent="0.2">
      <c r="B75" s="343"/>
      <c r="C75" s="353"/>
      <c r="D75" s="355"/>
      <c r="E75" s="355"/>
      <c r="F75" s="355"/>
      <c r="G75" s="355"/>
      <c r="H75" s="350"/>
    </row>
    <row r="76" spans="2:8" x14ac:dyDescent="0.2">
      <c r="B76" s="343"/>
      <c r="C76" s="353"/>
      <c r="D76" s="355"/>
      <c r="E76" s="355"/>
      <c r="F76" s="355"/>
      <c r="G76" s="355"/>
      <c r="H76" s="350"/>
    </row>
    <row r="77" spans="2:8" x14ac:dyDescent="0.2">
      <c r="B77" s="343"/>
      <c r="C77" s="353"/>
      <c r="D77" s="355"/>
      <c r="E77" s="355"/>
      <c r="F77" s="355"/>
      <c r="G77" s="355"/>
      <c r="H77" s="350"/>
    </row>
    <row r="78" spans="2:8" x14ac:dyDescent="0.2">
      <c r="B78" s="343"/>
      <c r="C78" s="353"/>
      <c r="D78" s="355"/>
      <c r="E78" s="355"/>
      <c r="F78" s="355"/>
      <c r="G78" s="355"/>
      <c r="H78" s="350"/>
    </row>
    <row r="79" spans="2:8" x14ac:dyDescent="0.2">
      <c r="B79" s="343"/>
      <c r="C79" s="353"/>
      <c r="D79" s="355"/>
      <c r="E79" s="355"/>
      <c r="F79" s="355"/>
      <c r="G79" s="355"/>
      <c r="H79" s="350"/>
    </row>
    <row r="80" spans="2:8" x14ac:dyDescent="0.2">
      <c r="B80" s="343"/>
      <c r="C80" s="353"/>
      <c r="D80" s="355"/>
      <c r="E80" s="355"/>
      <c r="F80" s="355"/>
      <c r="G80" s="355"/>
      <c r="H80" s="350"/>
    </row>
    <row r="81" spans="2:8" x14ac:dyDescent="0.2">
      <c r="B81" s="343"/>
      <c r="C81" s="353"/>
      <c r="D81" s="355"/>
      <c r="E81" s="355"/>
      <c r="F81" s="355"/>
      <c r="G81" s="355"/>
      <c r="H81" s="350"/>
    </row>
    <row r="82" spans="2:8" x14ac:dyDescent="0.2">
      <c r="B82" s="343"/>
      <c r="C82" s="353"/>
      <c r="D82" s="355"/>
      <c r="E82" s="355"/>
      <c r="F82" s="355"/>
      <c r="G82" s="355"/>
      <c r="H82" s="350"/>
    </row>
    <row r="83" spans="2:8" x14ac:dyDescent="0.2">
      <c r="B83" s="343"/>
      <c r="C83" s="353"/>
      <c r="D83" s="355"/>
      <c r="E83" s="355"/>
      <c r="F83" s="355"/>
      <c r="G83" s="355"/>
      <c r="H83" s="350"/>
    </row>
    <row r="84" spans="2:8" x14ac:dyDescent="0.2">
      <c r="B84" s="343"/>
      <c r="C84" s="353"/>
      <c r="D84" s="355"/>
      <c r="E84" s="355"/>
      <c r="F84" s="355"/>
      <c r="G84" s="355"/>
      <c r="H84" s="350"/>
    </row>
    <row r="85" spans="2:8" x14ac:dyDescent="0.2">
      <c r="B85" s="343"/>
      <c r="C85" s="353"/>
      <c r="D85" s="355"/>
      <c r="E85" s="355"/>
      <c r="F85" s="355"/>
      <c r="G85" s="355"/>
      <c r="H85" s="350"/>
    </row>
    <row r="86" spans="2:8" x14ac:dyDescent="0.2">
      <c r="B86" s="343"/>
      <c r="C86" s="353"/>
      <c r="D86" s="355"/>
      <c r="E86" s="355"/>
      <c r="F86" s="355"/>
      <c r="G86" s="355"/>
      <c r="H86" s="350"/>
    </row>
    <row r="87" spans="2:8" x14ac:dyDescent="0.2">
      <c r="B87" s="343"/>
      <c r="C87" s="353"/>
      <c r="D87" s="355"/>
      <c r="E87" s="355"/>
      <c r="F87" s="355"/>
      <c r="G87" s="355"/>
      <c r="H87" s="350"/>
    </row>
    <row r="88" spans="2:8" x14ac:dyDescent="0.2">
      <c r="B88" s="343"/>
      <c r="C88" s="353"/>
      <c r="D88" s="355"/>
      <c r="E88" s="355"/>
      <c r="F88" s="355"/>
      <c r="G88" s="355"/>
      <c r="H88" s="350"/>
    </row>
    <row r="89" spans="2:8" x14ac:dyDescent="0.2">
      <c r="B89" s="343"/>
      <c r="C89" s="353"/>
      <c r="D89" s="355"/>
      <c r="E89" s="355"/>
      <c r="F89" s="355"/>
      <c r="G89" s="355"/>
      <c r="H89" s="350"/>
    </row>
    <row r="90" spans="2:8" x14ac:dyDescent="0.2">
      <c r="B90" s="343"/>
      <c r="C90" s="353"/>
      <c r="D90" s="355"/>
      <c r="E90" s="355"/>
      <c r="F90" s="355"/>
      <c r="G90" s="355"/>
      <c r="H90" s="350"/>
    </row>
    <row r="91" spans="2:8" x14ac:dyDescent="0.2">
      <c r="B91" s="343"/>
      <c r="C91" s="353"/>
      <c r="D91" s="355"/>
      <c r="E91" s="355"/>
      <c r="F91" s="355"/>
      <c r="G91" s="355"/>
      <c r="H91" s="350"/>
    </row>
    <row r="92" spans="2:8" x14ac:dyDescent="0.2">
      <c r="B92" s="343"/>
      <c r="C92" s="353"/>
      <c r="D92" s="355"/>
      <c r="E92" s="355"/>
      <c r="F92" s="355"/>
      <c r="G92" s="355"/>
      <c r="H92" s="350"/>
    </row>
    <row r="93" spans="2:8" x14ac:dyDescent="0.2">
      <c r="B93" s="343"/>
      <c r="C93" s="353"/>
      <c r="D93" s="355"/>
      <c r="E93" s="355"/>
      <c r="F93" s="355"/>
      <c r="G93" s="355"/>
      <c r="H93" s="350"/>
    </row>
    <row r="94" spans="2:8" x14ac:dyDescent="0.2">
      <c r="B94" s="343"/>
      <c r="C94" s="353"/>
      <c r="D94" s="355"/>
      <c r="E94" s="355"/>
      <c r="F94" s="355"/>
      <c r="G94" s="355"/>
      <c r="H94" s="350"/>
    </row>
    <row r="95" spans="2:8" x14ac:dyDescent="0.2">
      <c r="B95" s="343"/>
      <c r="C95" s="353"/>
      <c r="D95" s="355"/>
      <c r="E95" s="355"/>
      <c r="F95" s="355"/>
      <c r="G95" s="355"/>
      <c r="H95" s="350"/>
    </row>
    <row r="96" spans="2:8" x14ac:dyDescent="0.2">
      <c r="B96" s="343"/>
      <c r="C96" s="353"/>
      <c r="D96" s="355"/>
      <c r="E96" s="355"/>
      <c r="F96" s="355"/>
      <c r="G96" s="355"/>
      <c r="H96" s="350"/>
    </row>
    <row r="97" spans="2:8" x14ac:dyDescent="0.2">
      <c r="B97" s="343"/>
      <c r="C97" s="353"/>
      <c r="D97" s="355"/>
      <c r="E97" s="355"/>
      <c r="F97" s="355"/>
      <c r="G97" s="355"/>
      <c r="H97" s="350"/>
    </row>
    <row r="98" spans="2:8" x14ac:dyDescent="0.2">
      <c r="B98" s="343"/>
      <c r="C98" s="353"/>
      <c r="D98" s="355"/>
      <c r="E98" s="355"/>
      <c r="F98" s="355"/>
      <c r="G98" s="355"/>
      <c r="H98" s="350"/>
    </row>
    <row r="99" spans="2:8" x14ac:dyDescent="0.2">
      <c r="B99" s="343"/>
      <c r="C99" s="353"/>
      <c r="D99" s="355"/>
      <c r="E99" s="355"/>
      <c r="F99" s="355"/>
      <c r="G99" s="355"/>
      <c r="H99" s="350"/>
    </row>
    <row r="100" spans="2:8" x14ac:dyDescent="0.2">
      <c r="B100" s="343"/>
      <c r="C100" s="353"/>
      <c r="D100" s="355"/>
      <c r="E100" s="355"/>
      <c r="F100" s="355"/>
      <c r="G100" s="355"/>
      <c r="H100" s="350"/>
    </row>
    <row r="101" spans="2:8" x14ac:dyDescent="0.2">
      <c r="B101" s="343"/>
      <c r="C101" s="353"/>
      <c r="D101" s="355"/>
      <c r="E101" s="355"/>
      <c r="F101" s="355"/>
      <c r="G101" s="355"/>
      <c r="H101" s="350"/>
    </row>
    <row r="102" spans="2:8" x14ac:dyDescent="0.2">
      <c r="B102" s="343"/>
      <c r="C102" s="353"/>
      <c r="D102" s="355"/>
      <c r="E102" s="355"/>
      <c r="F102" s="355"/>
      <c r="G102" s="355"/>
      <c r="H102" s="350"/>
    </row>
    <row r="103" spans="2:8" x14ac:dyDescent="0.2">
      <c r="B103" s="343"/>
      <c r="C103" s="353"/>
      <c r="D103" s="355"/>
      <c r="E103" s="355"/>
      <c r="F103" s="355"/>
      <c r="G103" s="355"/>
      <c r="H103" s="350"/>
    </row>
    <row r="104" spans="2:8" x14ac:dyDescent="0.2">
      <c r="B104" s="343"/>
      <c r="C104" s="353"/>
      <c r="D104" s="355"/>
      <c r="E104" s="355"/>
      <c r="F104" s="355"/>
      <c r="G104" s="355"/>
      <c r="H104" s="350"/>
    </row>
    <row r="105" spans="2:8" x14ac:dyDescent="0.2">
      <c r="B105" s="343"/>
      <c r="C105" s="353"/>
      <c r="D105" s="355"/>
      <c r="E105" s="355"/>
      <c r="F105" s="355"/>
      <c r="G105" s="355"/>
      <c r="H105" s="350"/>
    </row>
    <row r="106" spans="2:8" x14ac:dyDescent="0.2">
      <c r="B106" s="343"/>
      <c r="C106" s="353"/>
      <c r="D106" s="356"/>
      <c r="E106" s="356"/>
      <c r="F106" s="356"/>
      <c r="G106" s="356"/>
      <c r="H106" s="350"/>
    </row>
  </sheetData>
  <sortState ref="B6:H63">
    <sortCondition ref="C6"/>
  </sortState>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BL150"/>
  <sheetViews>
    <sheetView showGridLines="0" zoomScaleNormal="100" workbookViewId="0">
      <pane ySplit="8" topLeftCell="A9" activePane="bottomLeft" state="frozen"/>
      <selection pane="bottomLeft"/>
    </sheetView>
  </sheetViews>
  <sheetFormatPr defaultColWidth="2.7109375" defaultRowHeight="15" x14ac:dyDescent="0.25"/>
  <cols>
    <col min="1" max="1" width="9.140625" style="80" customWidth="1"/>
    <col min="2" max="2" width="66.42578125" style="218" customWidth="1"/>
    <col min="3" max="3" width="39.85546875" style="188" customWidth="1"/>
    <col min="4" max="4" width="13.7109375" style="80" bestFit="1" customWidth="1"/>
    <col min="5" max="5" width="13.42578125" style="80" bestFit="1" customWidth="1"/>
    <col min="6" max="6" width="11.5703125" style="218" customWidth="1"/>
    <col min="7" max="7" width="13.42578125" style="218" bestFit="1" customWidth="1"/>
    <col min="8" max="8" width="15.140625" style="218" customWidth="1"/>
    <col min="9" max="16384" width="2.7109375" style="218"/>
  </cols>
  <sheetData>
    <row r="1" spans="1:64" ht="18" x14ac:dyDescent="0.25">
      <c r="B1" s="134"/>
      <c r="C1" s="134"/>
      <c r="D1" s="135"/>
      <c r="E1" s="135"/>
      <c r="F1" s="136"/>
      <c r="G1" s="136"/>
      <c r="H1" s="137"/>
      <c r="I1" s="775"/>
      <c r="J1" s="775"/>
      <c r="K1" s="775"/>
      <c r="L1" s="775"/>
      <c r="M1" s="775"/>
      <c r="N1" s="775"/>
      <c r="O1" s="775"/>
      <c r="P1" s="775"/>
      <c r="Q1" s="775"/>
      <c r="R1" s="775"/>
      <c r="S1" s="775"/>
      <c r="T1" s="775"/>
      <c r="U1" s="775"/>
      <c r="V1" s="775"/>
      <c r="W1" s="775"/>
      <c r="X1" s="775"/>
      <c r="Y1" s="775"/>
      <c r="Z1" s="775"/>
      <c r="AA1" s="775"/>
      <c r="AB1" s="775"/>
      <c r="AC1" s="775"/>
      <c r="AD1" s="136"/>
      <c r="AE1" s="136"/>
      <c r="AF1" s="136"/>
      <c r="AG1" s="136"/>
      <c r="AH1" s="136"/>
      <c r="AI1" s="136"/>
      <c r="AJ1" s="136"/>
      <c r="AK1" s="136"/>
      <c r="AL1" s="136"/>
      <c r="AM1" s="136"/>
      <c r="AN1" s="136"/>
      <c r="AO1" s="136"/>
      <c r="AP1" s="136"/>
      <c r="AQ1" s="136"/>
      <c r="AR1" s="136"/>
      <c r="AS1" s="136"/>
      <c r="AT1" s="136"/>
      <c r="AU1" s="136"/>
      <c r="AV1" s="136"/>
      <c r="AW1" s="136"/>
      <c r="AX1" s="136"/>
      <c r="AY1" s="136"/>
      <c r="AZ1" s="136"/>
      <c r="BA1" s="136"/>
      <c r="BB1" s="136"/>
      <c r="BC1" s="136"/>
      <c r="BD1" s="136"/>
      <c r="BE1" s="136"/>
      <c r="BF1" s="136"/>
      <c r="BG1" s="136"/>
      <c r="BH1" s="136"/>
      <c r="BI1" s="136"/>
      <c r="BJ1" s="136"/>
      <c r="BK1" s="136"/>
      <c r="BL1" s="136"/>
    </row>
    <row r="2" spans="1:64" ht="18" x14ac:dyDescent="0.25">
      <c r="B2" s="134"/>
      <c r="C2" s="134"/>
      <c r="D2" s="135"/>
      <c r="E2" s="135"/>
      <c r="F2" s="136"/>
      <c r="G2" s="136"/>
      <c r="H2" s="137"/>
      <c r="I2" s="220"/>
      <c r="J2" s="220"/>
      <c r="K2" s="220"/>
      <c r="L2" s="220"/>
      <c r="M2" s="220"/>
      <c r="N2" s="220"/>
      <c r="O2" s="220"/>
      <c r="P2" s="220"/>
      <c r="Q2" s="220"/>
      <c r="R2" s="220"/>
      <c r="S2" s="220"/>
      <c r="T2" s="220"/>
      <c r="U2" s="220"/>
      <c r="V2" s="220"/>
      <c r="W2" s="220"/>
      <c r="X2" s="220"/>
      <c r="Y2" s="220"/>
      <c r="Z2" s="220"/>
      <c r="AA2" s="220"/>
      <c r="AB2" s="220"/>
      <c r="AC2" s="220"/>
      <c r="AD2" s="136"/>
      <c r="AE2" s="136"/>
      <c r="AF2" s="136"/>
      <c r="AG2" s="136"/>
      <c r="AH2" s="136"/>
      <c r="AI2" s="136"/>
      <c r="AJ2" s="136"/>
      <c r="AK2" s="136"/>
      <c r="AL2" s="136"/>
      <c r="AM2" s="136"/>
      <c r="AN2" s="136"/>
      <c r="AO2" s="136"/>
      <c r="AP2" s="136"/>
      <c r="AQ2" s="136"/>
      <c r="AR2" s="136"/>
      <c r="AS2" s="136"/>
      <c r="AT2" s="136"/>
      <c r="AU2" s="136"/>
      <c r="AV2" s="136"/>
      <c r="AW2" s="136"/>
      <c r="AX2" s="136"/>
      <c r="AY2" s="136"/>
      <c r="AZ2" s="136"/>
      <c r="BA2" s="136"/>
      <c r="BB2" s="136"/>
      <c r="BC2" s="136"/>
      <c r="BD2" s="136"/>
      <c r="BE2" s="136"/>
      <c r="BF2" s="136"/>
      <c r="BG2" s="136"/>
      <c r="BH2" s="136"/>
      <c r="BI2" s="136"/>
      <c r="BJ2" s="136"/>
      <c r="BK2" s="136"/>
      <c r="BL2" s="136"/>
    </row>
    <row r="3" spans="1:64" ht="18" x14ac:dyDescent="0.25">
      <c r="B3" s="134"/>
      <c r="C3" s="134"/>
      <c r="D3" s="135"/>
      <c r="E3" s="135"/>
      <c r="F3" s="136"/>
      <c r="G3" s="136"/>
      <c r="H3" s="137"/>
      <c r="I3" s="220"/>
      <c r="J3" s="220"/>
      <c r="K3" s="220"/>
      <c r="L3" s="220"/>
      <c r="M3" s="220"/>
      <c r="N3" s="220"/>
      <c r="O3" s="220"/>
      <c r="P3" s="220"/>
      <c r="Q3" s="220"/>
      <c r="R3" s="220"/>
      <c r="S3" s="220"/>
      <c r="T3" s="220"/>
      <c r="U3" s="220"/>
      <c r="V3" s="220"/>
      <c r="W3" s="220"/>
      <c r="X3" s="220"/>
      <c r="Y3" s="220"/>
      <c r="Z3" s="220"/>
      <c r="AA3" s="220"/>
      <c r="AB3" s="220"/>
      <c r="AC3" s="220"/>
      <c r="AD3" s="136"/>
      <c r="AE3" s="136"/>
      <c r="AF3" s="136"/>
      <c r="AG3" s="136"/>
      <c r="AH3" s="136"/>
      <c r="AI3" s="136"/>
      <c r="AJ3" s="136"/>
      <c r="AK3" s="136"/>
      <c r="AL3" s="136"/>
      <c r="AM3" s="136"/>
      <c r="AN3" s="136"/>
      <c r="AO3" s="136"/>
      <c r="AP3" s="136"/>
      <c r="AQ3" s="136"/>
      <c r="AR3" s="136"/>
      <c r="AS3" s="136"/>
      <c r="AT3" s="136"/>
      <c r="AU3" s="136"/>
      <c r="AV3" s="136"/>
      <c r="AW3" s="136"/>
      <c r="AX3" s="136"/>
      <c r="AY3" s="136"/>
      <c r="AZ3" s="136"/>
      <c r="BA3" s="136"/>
      <c r="BB3" s="136"/>
      <c r="BC3" s="136"/>
      <c r="BD3" s="136"/>
      <c r="BE3" s="136"/>
      <c r="BF3" s="136"/>
      <c r="BG3" s="136"/>
      <c r="BH3" s="136"/>
      <c r="BI3" s="136"/>
      <c r="BJ3" s="136"/>
      <c r="BK3" s="136"/>
      <c r="BL3" s="136"/>
    </row>
    <row r="4" spans="1:64" ht="21" x14ac:dyDescent="0.25">
      <c r="A4" s="138"/>
      <c r="C4" s="139"/>
      <c r="D4" s="140"/>
      <c r="E4" s="140"/>
      <c r="F4" s="141"/>
      <c r="G4" s="236"/>
      <c r="H4" s="136"/>
      <c r="I4" s="142"/>
      <c r="J4" s="142"/>
      <c r="K4" s="142"/>
      <c r="L4" s="142"/>
      <c r="M4" s="142"/>
      <c r="N4" s="142"/>
      <c r="O4" s="142"/>
      <c r="P4" s="142"/>
      <c r="Q4" s="142"/>
      <c r="R4" s="142"/>
      <c r="S4" s="142"/>
      <c r="T4" s="142"/>
      <c r="U4" s="142"/>
      <c r="V4" s="142"/>
      <c r="W4" s="142"/>
      <c r="X4" s="142"/>
      <c r="Y4" s="142"/>
      <c r="Z4" s="136"/>
      <c r="AA4" s="136"/>
      <c r="AB4" s="136"/>
      <c r="AC4" s="136"/>
      <c r="AD4" s="136"/>
      <c r="AE4" s="136"/>
      <c r="AF4" s="136"/>
      <c r="AG4" s="136"/>
      <c r="AH4" s="136"/>
      <c r="AI4" s="136"/>
      <c r="AJ4" s="136"/>
      <c r="AK4" s="136"/>
      <c r="AL4" s="136"/>
      <c r="AM4" s="136"/>
      <c r="AN4" s="136"/>
      <c r="AO4" s="136"/>
      <c r="AP4" s="136"/>
      <c r="AQ4" s="136"/>
      <c r="AR4" s="136"/>
      <c r="AS4" s="136"/>
      <c r="AT4" s="136"/>
      <c r="AU4" s="136"/>
      <c r="AV4" s="136"/>
      <c r="AW4" s="136"/>
      <c r="AX4" s="136"/>
      <c r="AY4" s="136"/>
      <c r="AZ4" s="136"/>
      <c r="BA4" s="136"/>
      <c r="BB4" s="136"/>
      <c r="BC4" s="136"/>
      <c r="BD4" s="136"/>
      <c r="BE4" s="136"/>
      <c r="BF4" s="136"/>
      <c r="BG4" s="136"/>
      <c r="BH4" s="136"/>
      <c r="BI4" s="136"/>
      <c r="BJ4" s="136"/>
      <c r="BK4" s="136"/>
      <c r="BL4" s="136"/>
    </row>
    <row r="5" spans="1:64" ht="21" x14ac:dyDescent="0.25">
      <c r="A5" s="138"/>
      <c r="B5" s="143" t="s">
        <v>105</v>
      </c>
      <c r="C5" s="776">
        <v>44249</v>
      </c>
      <c r="D5" s="776"/>
      <c r="E5" s="144"/>
      <c r="F5" s="143" t="s">
        <v>106</v>
      </c>
      <c r="G5" s="145">
        <v>1</v>
      </c>
      <c r="H5" s="146"/>
      <c r="I5" s="777" t="str">
        <f>"Week "&amp;(I7-($C$5-WEEKDAY($C$5,1)+2))/7+1</f>
        <v>Week 1</v>
      </c>
      <c r="J5" s="778"/>
      <c r="K5" s="778"/>
      <c r="L5" s="778"/>
      <c r="M5" s="778"/>
      <c r="N5" s="778"/>
      <c r="O5" s="779"/>
      <c r="P5" s="777" t="str">
        <f>"Week "&amp;(P7-($C$5-WEEKDAY($C$5,1)+2))/7+1</f>
        <v>Week 2</v>
      </c>
      <c r="Q5" s="778"/>
      <c r="R5" s="778"/>
      <c r="S5" s="778"/>
      <c r="T5" s="778"/>
      <c r="U5" s="778"/>
      <c r="V5" s="779"/>
      <c r="W5" s="777" t="str">
        <f>"Week "&amp;(W7-($C$5-WEEKDAY($C$5,1)+2))/7+1</f>
        <v>Week 3</v>
      </c>
      <c r="X5" s="778"/>
      <c r="Y5" s="778"/>
      <c r="Z5" s="778"/>
      <c r="AA5" s="778"/>
      <c r="AB5" s="778"/>
      <c r="AC5" s="779"/>
      <c r="AD5" s="777" t="str">
        <f>"Week "&amp;(AD7-($C$5-WEEKDAY($C$5,1)+2))/7+1</f>
        <v>Week 4</v>
      </c>
      <c r="AE5" s="778"/>
      <c r="AF5" s="778"/>
      <c r="AG5" s="778"/>
      <c r="AH5" s="778"/>
      <c r="AI5" s="778"/>
      <c r="AJ5" s="779"/>
      <c r="AK5" s="777" t="str">
        <f>"Week "&amp;(AK7-($C$5-WEEKDAY($C$5,1)+2))/7+1</f>
        <v>Week 5</v>
      </c>
      <c r="AL5" s="778"/>
      <c r="AM5" s="778"/>
      <c r="AN5" s="778"/>
      <c r="AO5" s="778"/>
      <c r="AP5" s="778"/>
      <c r="AQ5" s="779"/>
      <c r="AR5" s="777" t="str">
        <f>"Week "&amp;(AR7-($C$5-WEEKDAY($C$5,1)+2))/7+1</f>
        <v>Week 6</v>
      </c>
      <c r="AS5" s="778"/>
      <c r="AT5" s="778"/>
      <c r="AU5" s="778"/>
      <c r="AV5" s="778"/>
      <c r="AW5" s="778"/>
      <c r="AX5" s="779"/>
      <c r="AY5" s="777" t="str">
        <f>"Week "&amp;(AY7-($C$5-WEEKDAY($C$5,1)+2))/7+1</f>
        <v>Week 7</v>
      </c>
      <c r="AZ5" s="778"/>
      <c r="BA5" s="778"/>
      <c r="BB5" s="778"/>
      <c r="BC5" s="778"/>
      <c r="BD5" s="778"/>
      <c r="BE5" s="779"/>
      <c r="BF5" s="777" t="str">
        <f>"Week "&amp;(BF7-($C$5-WEEKDAY($C$5,1)+2))/7+1</f>
        <v>Week 8</v>
      </c>
      <c r="BG5" s="778"/>
      <c r="BH5" s="778"/>
      <c r="BI5" s="778"/>
      <c r="BJ5" s="778"/>
      <c r="BK5" s="778"/>
      <c r="BL5" s="779"/>
    </row>
    <row r="6" spans="1:64" x14ac:dyDescent="0.25">
      <c r="A6" s="147"/>
      <c r="B6" s="143" t="s">
        <v>107</v>
      </c>
      <c r="C6" s="784" t="s">
        <v>464</v>
      </c>
      <c r="D6" s="784"/>
      <c r="E6" s="148"/>
      <c r="F6" s="149"/>
      <c r="G6" s="149"/>
      <c r="H6" s="149"/>
      <c r="I6" s="780">
        <f>I7</f>
        <v>44249</v>
      </c>
      <c r="J6" s="781"/>
      <c r="K6" s="781"/>
      <c r="L6" s="781"/>
      <c r="M6" s="781"/>
      <c r="N6" s="781"/>
      <c r="O6" s="782"/>
      <c r="P6" s="780">
        <f>P7</f>
        <v>44256</v>
      </c>
      <c r="Q6" s="781"/>
      <c r="R6" s="781"/>
      <c r="S6" s="781"/>
      <c r="T6" s="781"/>
      <c r="U6" s="781"/>
      <c r="V6" s="782"/>
      <c r="W6" s="780">
        <f>W7</f>
        <v>44263</v>
      </c>
      <c r="X6" s="781"/>
      <c r="Y6" s="781"/>
      <c r="Z6" s="781"/>
      <c r="AA6" s="781"/>
      <c r="AB6" s="781"/>
      <c r="AC6" s="782"/>
      <c r="AD6" s="780">
        <f>AD7</f>
        <v>44270</v>
      </c>
      <c r="AE6" s="781"/>
      <c r="AF6" s="781"/>
      <c r="AG6" s="781"/>
      <c r="AH6" s="781"/>
      <c r="AI6" s="781"/>
      <c r="AJ6" s="782"/>
      <c r="AK6" s="780">
        <f>AK7</f>
        <v>44277</v>
      </c>
      <c r="AL6" s="781"/>
      <c r="AM6" s="781"/>
      <c r="AN6" s="781"/>
      <c r="AO6" s="781"/>
      <c r="AP6" s="781"/>
      <c r="AQ6" s="782"/>
      <c r="AR6" s="780">
        <f>AR7</f>
        <v>44284</v>
      </c>
      <c r="AS6" s="781"/>
      <c r="AT6" s="781"/>
      <c r="AU6" s="781"/>
      <c r="AV6" s="781"/>
      <c r="AW6" s="781"/>
      <c r="AX6" s="782"/>
      <c r="AY6" s="780">
        <f>AY7</f>
        <v>44291</v>
      </c>
      <c r="AZ6" s="781"/>
      <c r="BA6" s="781"/>
      <c r="BB6" s="781"/>
      <c r="BC6" s="781"/>
      <c r="BD6" s="781"/>
      <c r="BE6" s="782"/>
      <c r="BF6" s="780">
        <f>BF7</f>
        <v>44298</v>
      </c>
      <c r="BG6" s="781"/>
      <c r="BH6" s="781"/>
      <c r="BI6" s="781"/>
      <c r="BJ6" s="781"/>
      <c r="BK6" s="781"/>
      <c r="BL6" s="782"/>
    </row>
    <row r="7" spans="1:64" x14ac:dyDescent="0.25">
      <c r="A7" s="150"/>
      <c r="B7" s="151"/>
      <c r="C7" s="151"/>
      <c r="D7" s="152"/>
      <c r="E7" s="152"/>
      <c r="F7" s="151"/>
      <c r="G7" s="151"/>
      <c r="H7" s="151"/>
      <c r="I7" s="153">
        <f>C5-WEEKDAY(C5,1)+2+7*(G5-1)</f>
        <v>44249</v>
      </c>
      <c r="J7" s="154">
        <f t="shared" ref="J7:BL7" si="0">I7+1</f>
        <v>44250</v>
      </c>
      <c r="K7" s="154">
        <f t="shared" si="0"/>
        <v>44251</v>
      </c>
      <c r="L7" s="154">
        <f t="shared" si="0"/>
        <v>44252</v>
      </c>
      <c r="M7" s="154">
        <f t="shared" si="0"/>
        <v>44253</v>
      </c>
      <c r="N7" s="154">
        <f t="shared" si="0"/>
        <v>44254</v>
      </c>
      <c r="O7" s="155">
        <f t="shared" si="0"/>
        <v>44255</v>
      </c>
      <c r="P7" s="153">
        <f t="shared" si="0"/>
        <v>44256</v>
      </c>
      <c r="Q7" s="154">
        <f t="shared" si="0"/>
        <v>44257</v>
      </c>
      <c r="R7" s="154">
        <f t="shared" si="0"/>
        <v>44258</v>
      </c>
      <c r="S7" s="154">
        <f t="shared" si="0"/>
        <v>44259</v>
      </c>
      <c r="T7" s="154">
        <f t="shared" si="0"/>
        <v>44260</v>
      </c>
      <c r="U7" s="154">
        <f t="shared" si="0"/>
        <v>44261</v>
      </c>
      <c r="V7" s="155">
        <f t="shared" si="0"/>
        <v>44262</v>
      </c>
      <c r="W7" s="153">
        <f t="shared" si="0"/>
        <v>44263</v>
      </c>
      <c r="X7" s="154">
        <f t="shared" si="0"/>
        <v>44264</v>
      </c>
      <c r="Y7" s="154">
        <f t="shared" si="0"/>
        <v>44265</v>
      </c>
      <c r="Z7" s="154">
        <f t="shared" si="0"/>
        <v>44266</v>
      </c>
      <c r="AA7" s="154">
        <f t="shared" si="0"/>
        <v>44267</v>
      </c>
      <c r="AB7" s="154">
        <f t="shared" si="0"/>
        <v>44268</v>
      </c>
      <c r="AC7" s="155">
        <f t="shared" si="0"/>
        <v>44269</v>
      </c>
      <c r="AD7" s="153">
        <f t="shared" si="0"/>
        <v>44270</v>
      </c>
      <c r="AE7" s="154">
        <f t="shared" si="0"/>
        <v>44271</v>
      </c>
      <c r="AF7" s="154">
        <f t="shared" si="0"/>
        <v>44272</v>
      </c>
      <c r="AG7" s="154">
        <f t="shared" si="0"/>
        <v>44273</v>
      </c>
      <c r="AH7" s="154">
        <f t="shared" si="0"/>
        <v>44274</v>
      </c>
      <c r="AI7" s="154">
        <f t="shared" si="0"/>
        <v>44275</v>
      </c>
      <c r="AJ7" s="155">
        <f t="shared" si="0"/>
        <v>44276</v>
      </c>
      <c r="AK7" s="153">
        <f t="shared" si="0"/>
        <v>44277</v>
      </c>
      <c r="AL7" s="154">
        <f t="shared" si="0"/>
        <v>44278</v>
      </c>
      <c r="AM7" s="154">
        <f t="shared" si="0"/>
        <v>44279</v>
      </c>
      <c r="AN7" s="154">
        <f t="shared" si="0"/>
        <v>44280</v>
      </c>
      <c r="AO7" s="154">
        <f t="shared" si="0"/>
        <v>44281</v>
      </c>
      <c r="AP7" s="154">
        <f t="shared" si="0"/>
        <v>44282</v>
      </c>
      <c r="AQ7" s="155">
        <f t="shared" si="0"/>
        <v>44283</v>
      </c>
      <c r="AR7" s="153">
        <f t="shared" si="0"/>
        <v>44284</v>
      </c>
      <c r="AS7" s="154">
        <f t="shared" si="0"/>
        <v>44285</v>
      </c>
      <c r="AT7" s="154">
        <f t="shared" si="0"/>
        <v>44286</v>
      </c>
      <c r="AU7" s="154">
        <f t="shared" si="0"/>
        <v>44287</v>
      </c>
      <c r="AV7" s="154">
        <f t="shared" si="0"/>
        <v>44288</v>
      </c>
      <c r="AW7" s="154">
        <f t="shared" si="0"/>
        <v>44289</v>
      </c>
      <c r="AX7" s="155">
        <f t="shared" si="0"/>
        <v>44290</v>
      </c>
      <c r="AY7" s="153">
        <f t="shared" si="0"/>
        <v>44291</v>
      </c>
      <c r="AZ7" s="154">
        <f t="shared" si="0"/>
        <v>44292</v>
      </c>
      <c r="BA7" s="154">
        <f t="shared" si="0"/>
        <v>44293</v>
      </c>
      <c r="BB7" s="154">
        <f t="shared" si="0"/>
        <v>44294</v>
      </c>
      <c r="BC7" s="154">
        <f t="shared" si="0"/>
        <v>44295</v>
      </c>
      <c r="BD7" s="154">
        <f t="shared" si="0"/>
        <v>44296</v>
      </c>
      <c r="BE7" s="155">
        <f t="shared" si="0"/>
        <v>44297</v>
      </c>
      <c r="BF7" s="153">
        <f t="shared" si="0"/>
        <v>44298</v>
      </c>
      <c r="BG7" s="154">
        <f t="shared" si="0"/>
        <v>44299</v>
      </c>
      <c r="BH7" s="154">
        <f t="shared" si="0"/>
        <v>44300</v>
      </c>
      <c r="BI7" s="154">
        <f t="shared" si="0"/>
        <v>44301</v>
      </c>
      <c r="BJ7" s="154">
        <f t="shared" si="0"/>
        <v>44302</v>
      </c>
      <c r="BK7" s="154">
        <f t="shared" si="0"/>
        <v>44303</v>
      </c>
      <c r="BL7" s="155">
        <f t="shared" si="0"/>
        <v>44304</v>
      </c>
    </row>
    <row r="8" spans="1:64" ht="23.25" thickBot="1" x14ac:dyDescent="0.3">
      <c r="A8" s="227" t="s">
        <v>108</v>
      </c>
      <c r="B8" s="233" t="s">
        <v>109</v>
      </c>
      <c r="C8" s="228" t="s">
        <v>110</v>
      </c>
      <c r="D8" s="229" t="s">
        <v>111</v>
      </c>
      <c r="E8" s="229" t="s">
        <v>112</v>
      </c>
      <c r="F8" s="230" t="s">
        <v>113</v>
      </c>
      <c r="G8" s="231" t="s">
        <v>4</v>
      </c>
      <c r="H8" s="232" t="s">
        <v>114</v>
      </c>
      <c r="I8" s="156" t="str">
        <f t="shared" ref="I8:BL8" si="1">CHOOSE(WEEKDAY(I7,1),"S","M","T","W","T","F","S")</f>
        <v>M</v>
      </c>
      <c r="J8" s="157" t="str">
        <f t="shared" si="1"/>
        <v>T</v>
      </c>
      <c r="K8" s="157" t="str">
        <f t="shared" si="1"/>
        <v>W</v>
      </c>
      <c r="L8" s="157" t="str">
        <f t="shared" si="1"/>
        <v>T</v>
      </c>
      <c r="M8" s="157" t="str">
        <f t="shared" si="1"/>
        <v>F</v>
      </c>
      <c r="N8" s="157" t="str">
        <f t="shared" si="1"/>
        <v>S</v>
      </c>
      <c r="O8" s="158" t="str">
        <f t="shared" si="1"/>
        <v>S</v>
      </c>
      <c r="P8" s="156" t="str">
        <f t="shared" si="1"/>
        <v>M</v>
      </c>
      <c r="Q8" s="157" t="str">
        <f t="shared" si="1"/>
        <v>T</v>
      </c>
      <c r="R8" s="157" t="str">
        <f t="shared" si="1"/>
        <v>W</v>
      </c>
      <c r="S8" s="157" t="str">
        <f t="shared" si="1"/>
        <v>T</v>
      </c>
      <c r="T8" s="157" t="str">
        <f t="shared" si="1"/>
        <v>F</v>
      </c>
      <c r="U8" s="157" t="str">
        <f t="shared" si="1"/>
        <v>S</v>
      </c>
      <c r="V8" s="158" t="str">
        <f t="shared" si="1"/>
        <v>S</v>
      </c>
      <c r="W8" s="156" t="str">
        <f t="shared" si="1"/>
        <v>M</v>
      </c>
      <c r="X8" s="157" t="str">
        <f t="shared" si="1"/>
        <v>T</v>
      </c>
      <c r="Y8" s="157" t="str">
        <f t="shared" si="1"/>
        <v>W</v>
      </c>
      <c r="Z8" s="157" t="str">
        <f t="shared" si="1"/>
        <v>T</v>
      </c>
      <c r="AA8" s="157" t="str">
        <f t="shared" si="1"/>
        <v>F</v>
      </c>
      <c r="AB8" s="157" t="str">
        <f t="shared" si="1"/>
        <v>S</v>
      </c>
      <c r="AC8" s="158" t="str">
        <f t="shared" si="1"/>
        <v>S</v>
      </c>
      <c r="AD8" s="156" t="str">
        <f t="shared" si="1"/>
        <v>M</v>
      </c>
      <c r="AE8" s="157" t="str">
        <f t="shared" si="1"/>
        <v>T</v>
      </c>
      <c r="AF8" s="157" t="str">
        <f t="shared" si="1"/>
        <v>W</v>
      </c>
      <c r="AG8" s="157" t="str">
        <f t="shared" si="1"/>
        <v>T</v>
      </c>
      <c r="AH8" s="157" t="str">
        <f t="shared" si="1"/>
        <v>F</v>
      </c>
      <c r="AI8" s="157" t="str">
        <f t="shared" si="1"/>
        <v>S</v>
      </c>
      <c r="AJ8" s="158" t="str">
        <f t="shared" si="1"/>
        <v>S</v>
      </c>
      <c r="AK8" s="156" t="str">
        <f t="shared" si="1"/>
        <v>M</v>
      </c>
      <c r="AL8" s="157" t="str">
        <f t="shared" si="1"/>
        <v>T</v>
      </c>
      <c r="AM8" s="157" t="str">
        <f t="shared" si="1"/>
        <v>W</v>
      </c>
      <c r="AN8" s="157" t="str">
        <f t="shared" si="1"/>
        <v>T</v>
      </c>
      <c r="AO8" s="157" t="str">
        <f t="shared" si="1"/>
        <v>F</v>
      </c>
      <c r="AP8" s="157" t="str">
        <f t="shared" si="1"/>
        <v>S</v>
      </c>
      <c r="AQ8" s="158" t="str">
        <f t="shared" si="1"/>
        <v>S</v>
      </c>
      <c r="AR8" s="156" t="str">
        <f t="shared" si="1"/>
        <v>M</v>
      </c>
      <c r="AS8" s="157" t="str">
        <f t="shared" si="1"/>
        <v>T</v>
      </c>
      <c r="AT8" s="157" t="str">
        <f t="shared" si="1"/>
        <v>W</v>
      </c>
      <c r="AU8" s="157" t="str">
        <f t="shared" si="1"/>
        <v>T</v>
      </c>
      <c r="AV8" s="157" t="str">
        <f t="shared" si="1"/>
        <v>F</v>
      </c>
      <c r="AW8" s="157" t="str">
        <f t="shared" si="1"/>
        <v>S</v>
      </c>
      <c r="AX8" s="158" t="str">
        <f t="shared" si="1"/>
        <v>S</v>
      </c>
      <c r="AY8" s="156" t="str">
        <f t="shared" si="1"/>
        <v>M</v>
      </c>
      <c r="AZ8" s="157" t="str">
        <f t="shared" si="1"/>
        <v>T</v>
      </c>
      <c r="BA8" s="157" t="str">
        <f t="shared" si="1"/>
        <v>W</v>
      </c>
      <c r="BB8" s="157" t="str">
        <f t="shared" si="1"/>
        <v>T</v>
      </c>
      <c r="BC8" s="157" t="str">
        <f t="shared" si="1"/>
        <v>F</v>
      </c>
      <c r="BD8" s="157" t="str">
        <f t="shared" si="1"/>
        <v>S</v>
      </c>
      <c r="BE8" s="158" t="str">
        <f t="shared" si="1"/>
        <v>S</v>
      </c>
      <c r="BF8" s="156" t="str">
        <f t="shared" si="1"/>
        <v>M</v>
      </c>
      <c r="BG8" s="157" t="str">
        <f t="shared" si="1"/>
        <v>T</v>
      </c>
      <c r="BH8" s="157" t="str">
        <f t="shared" si="1"/>
        <v>W</v>
      </c>
      <c r="BI8" s="157" t="str">
        <f t="shared" si="1"/>
        <v>T</v>
      </c>
      <c r="BJ8" s="157" t="str">
        <f t="shared" si="1"/>
        <v>F</v>
      </c>
      <c r="BK8" s="157" t="str">
        <f t="shared" si="1"/>
        <v>S</v>
      </c>
      <c r="BL8" s="158" t="str">
        <f t="shared" si="1"/>
        <v>S</v>
      </c>
    </row>
    <row r="9" spans="1:64" x14ac:dyDescent="0.25">
      <c r="A9" s="159" t="str">
        <f>IF(ISERROR(VALUE(SUBSTITUTE(prevWBS,".",""))),"1",IF(ISERROR(FIND("`",SUBSTITUTE(prevWBS,".","`",1))),TEXT(VALUE(prevWBS)+1,"#"),TEXT(VALUE(LEFT(prevWBS,FIND("`",SUBSTITUTE(prevWBS,".","`",1))-1))+1,"#")))</f>
        <v>1</v>
      </c>
      <c r="B9" s="160" t="s">
        <v>115</v>
      </c>
      <c r="C9" s="160"/>
      <c r="D9" s="161">
        <f>MIN(D10:D19)</f>
        <v>44217</v>
      </c>
      <c r="E9" s="161">
        <f>MAX(E10:E19)</f>
        <v>44245</v>
      </c>
      <c r="F9" s="162">
        <f t="shared" ref="F9:F66" si="2">E9-D9+1</f>
        <v>29</v>
      </c>
      <c r="G9" s="569" t="s">
        <v>32</v>
      </c>
      <c r="H9" s="162">
        <f t="shared" ref="H9:H66" si="3">IF(OR(E9=0,D9=0)," - ",NETWORKDAYS(D9,E9))</f>
        <v>21</v>
      </c>
      <c r="I9" s="163"/>
      <c r="J9" s="163"/>
      <c r="K9" s="163"/>
      <c r="L9" s="163"/>
      <c r="M9" s="163"/>
      <c r="N9" s="163"/>
      <c r="O9" s="163"/>
      <c r="P9" s="163"/>
      <c r="Q9" s="163"/>
      <c r="R9" s="163"/>
      <c r="S9" s="163"/>
      <c r="T9" s="163"/>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163"/>
      <c r="AX9" s="163"/>
      <c r="AY9" s="163"/>
      <c r="AZ9" s="163"/>
      <c r="BA9" s="163"/>
      <c r="BB9" s="163"/>
      <c r="BC9" s="163"/>
      <c r="BD9" s="163"/>
      <c r="BE9" s="163"/>
      <c r="BF9" s="163"/>
      <c r="BG9" s="163"/>
      <c r="BH9" s="163"/>
      <c r="BI9" s="163"/>
      <c r="BJ9" s="163"/>
      <c r="BK9" s="163"/>
      <c r="BL9" s="163"/>
    </row>
    <row r="10" spans="1:64" s="170" customFormat="1" x14ac:dyDescent="0.25">
      <c r="A10" s="16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10" s="165" t="s">
        <v>222</v>
      </c>
      <c r="C10" s="173" t="s">
        <v>116</v>
      </c>
      <c r="D10" s="166">
        <v>44217</v>
      </c>
      <c r="E10" s="167">
        <v>44218</v>
      </c>
      <c r="F10" s="168">
        <f t="shared" si="2"/>
        <v>2</v>
      </c>
      <c r="G10" s="569" t="s">
        <v>32</v>
      </c>
      <c r="H10" s="168">
        <f t="shared" si="3"/>
        <v>2</v>
      </c>
      <c r="I10" s="169"/>
      <c r="J10" s="169"/>
      <c r="K10" s="169"/>
      <c r="L10" s="169"/>
      <c r="M10" s="169"/>
      <c r="N10" s="169"/>
      <c r="O10" s="169"/>
      <c r="P10" s="169"/>
      <c r="Q10" s="169"/>
      <c r="R10" s="169"/>
      <c r="S10" s="169"/>
      <c r="T10" s="169"/>
      <c r="U10" s="169"/>
      <c r="V10" s="169"/>
      <c r="W10" s="169"/>
      <c r="X10" s="169"/>
      <c r="Y10" s="169"/>
      <c r="Z10" s="169"/>
      <c r="AA10" s="169"/>
      <c r="AB10" s="169"/>
      <c r="AC10" s="169"/>
      <c r="AD10" s="169"/>
      <c r="AE10" s="169"/>
      <c r="AF10" s="169"/>
      <c r="AG10" s="169"/>
      <c r="AH10" s="169"/>
      <c r="AI10" s="169"/>
      <c r="AJ10" s="169"/>
      <c r="AK10" s="169"/>
      <c r="AL10" s="169"/>
      <c r="AM10" s="169"/>
      <c r="AN10" s="169"/>
      <c r="AO10" s="169"/>
      <c r="AP10" s="169"/>
      <c r="AQ10" s="169"/>
      <c r="AR10" s="169"/>
      <c r="AS10" s="169"/>
      <c r="AT10" s="169"/>
      <c r="AU10" s="169"/>
      <c r="AV10" s="169"/>
      <c r="AW10" s="169"/>
      <c r="AX10" s="169"/>
      <c r="AY10" s="169"/>
      <c r="AZ10" s="169"/>
      <c r="BA10" s="169"/>
      <c r="BB10" s="169"/>
      <c r="BC10" s="169"/>
      <c r="BD10" s="169"/>
      <c r="BE10" s="169"/>
      <c r="BF10" s="169"/>
      <c r="BG10" s="169"/>
      <c r="BH10" s="169"/>
      <c r="BI10" s="169"/>
      <c r="BJ10" s="169"/>
      <c r="BK10" s="169"/>
      <c r="BL10" s="169"/>
    </row>
    <row r="11" spans="1:64" s="170" customFormat="1" x14ac:dyDescent="0.25">
      <c r="A11" s="171" t="str">
        <f t="shared" ref="A11:A13" si="4">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11" s="172" t="s">
        <v>223</v>
      </c>
      <c r="C11" s="173" t="s">
        <v>116</v>
      </c>
      <c r="D11" s="166">
        <v>44222</v>
      </c>
      <c r="E11" s="166">
        <v>44222</v>
      </c>
      <c r="F11" s="168">
        <f t="shared" si="2"/>
        <v>1</v>
      </c>
      <c r="G11" s="569" t="s">
        <v>32</v>
      </c>
      <c r="H11" s="168">
        <f t="shared" si="3"/>
        <v>1</v>
      </c>
      <c r="I11" s="169"/>
      <c r="J11" s="169"/>
      <c r="K11" s="169"/>
      <c r="L11" s="169"/>
      <c r="M11" s="169"/>
      <c r="N11" s="169"/>
      <c r="O11" s="169"/>
      <c r="P11" s="169"/>
      <c r="Q11" s="169"/>
      <c r="R11" s="169"/>
      <c r="S11" s="169"/>
      <c r="T11" s="169"/>
      <c r="U11" s="169"/>
      <c r="V11" s="169"/>
      <c r="W11" s="169"/>
      <c r="X11" s="169"/>
      <c r="Y11" s="169"/>
      <c r="Z11" s="169"/>
      <c r="AA11" s="169"/>
      <c r="AB11" s="169"/>
      <c r="AC11" s="169"/>
      <c r="AD11" s="169"/>
      <c r="AE11" s="169"/>
      <c r="AF11" s="169"/>
      <c r="AG11" s="169"/>
      <c r="AH11" s="169"/>
      <c r="AI11" s="169"/>
      <c r="AJ11" s="169"/>
      <c r="AK11" s="169"/>
      <c r="AL11" s="169"/>
      <c r="AM11" s="169"/>
      <c r="AN11" s="169"/>
      <c r="AO11" s="169"/>
      <c r="AP11" s="169"/>
      <c r="AQ11" s="169"/>
      <c r="AR11" s="169"/>
      <c r="AS11" s="169"/>
      <c r="AT11" s="169"/>
      <c r="AU11" s="169"/>
      <c r="AV11" s="169"/>
      <c r="AW11" s="169"/>
      <c r="AX11" s="169"/>
      <c r="AY11" s="169"/>
      <c r="AZ11" s="169"/>
      <c r="BA11" s="169"/>
      <c r="BB11" s="169"/>
      <c r="BC11" s="169"/>
      <c r="BD11" s="169"/>
      <c r="BE11" s="169"/>
      <c r="BF11" s="169"/>
      <c r="BG11" s="169"/>
      <c r="BH11" s="169"/>
      <c r="BI11" s="169"/>
      <c r="BJ11" s="169"/>
      <c r="BK11" s="169"/>
      <c r="BL11" s="169"/>
    </row>
    <row r="12" spans="1:64" s="170" customFormat="1" x14ac:dyDescent="0.25">
      <c r="A12" s="171" t="str">
        <f t="shared" si="4"/>
        <v>1.1.2</v>
      </c>
      <c r="B12" s="172" t="s">
        <v>224</v>
      </c>
      <c r="C12" s="173" t="s">
        <v>116</v>
      </c>
      <c r="D12" s="166">
        <v>44229</v>
      </c>
      <c r="E12" s="166">
        <v>44229</v>
      </c>
      <c r="F12" s="168">
        <f t="shared" si="2"/>
        <v>1</v>
      </c>
      <c r="G12" s="569" t="s">
        <v>32</v>
      </c>
      <c r="H12" s="168">
        <f t="shared" si="3"/>
        <v>1</v>
      </c>
      <c r="I12" s="169"/>
      <c r="J12" s="169"/>
      <c r="K12" s="169"/>
      <c r="L12" s="169"/>
      <c r="M12" s="169"/>
      <c r="N12" s="169"/>
      <c r="O12" s="169"/>
      <c r="P12" s="169"/>
      <c r="Q12" s="169"/>
      <c r="R12" s="169"/>
      <c r="S12" s="169"/>
      <c r="T12" s="169"/>
      <c r="U12" s="169"/>
      <c r="V12" s="169"/>
      <c r="W12" s="169"/>
      <c r="X12" s="169"/>
      <c r="Y12" s="169"/>
      <c r="Z12" s="169"/>
      <c r="AA12" s="169"/>
      <c r="AB12" s="169"/>
      <c r="AC12" s="169"/>
      <c r="AD12" s="169"/>
      <c r="AE12" s="169"/>
      <c r="AF12" s="169"/>
      <c r="AG12" s="169"/>
      <c r="AH12" s="169"/>
      <c r="AI12" s="169"/>
      <c r="AJ12" s="169"/>
      <c r="AK12" s="169"/>
      <c r="AL12" s="169"/>
      <c r="AM12" s="169"/>
      <c r="AN12" s="169"/>
      <c r="AO12" s="169"/>
      <c r="AP12" s="169"/>
      <c r="AQ12" s="169"/>
      <c r="AR12" s="169"/>
      <c r="AS12" s="169"/>
      <c r="AT12" s="169"/>
      <c r="AU12" s="169"/>
      <c r="AV12" s="169"/>
      <c r="AW12" s="169"/>
      <c r="AX12" s="169"/>
      <c r="AY12" s="169"/>
      <c r="AZ12" s="169"/>
      <c r="BA12" s="169"/>
      <c r="BB12" s="169"/>
      <c r="BC12" s="169"/>
      <c r="BD12" s="169"/>
      <c r="BE12" s="169"/>
      <c r="BF12" s="169"/>
      <c r="BG12" s="169"/>
      <c r="BH12" s="169"/>
      <c r="BI12" s="169"/>
      <c r="BJ12" s="169"/>
      <c r="BK12" s="169"/>
      <c r="BL12" s="169"/>
    </row>
    <row r="13" spans="1:64" s="170" customFormat="1" x14ac:dyDescent="0.25">
      <c r="A13" s="171" t="str">
        <f t="shared" si="4"/>
        <v>1.1.3</v>
      </c>
      <c r="B13" s="172" t="s">
        <v>225</v>
      </c>
      <c r="C13" s="173" t="s">
        <v>116</v>
      </c>
      <c r="D13" s="166">
        <v>44231</v>
      </c>
      <c r="E13" s="167">
        <v>44231</v>
      </c>
      <c r="F13" s="168">
        <f t="shared" si="2"/>
        <v>1</v>
      </c>
      <c r="G13" s="569" t="s">
        <v>32</v>
      </c>
      <c r="H13" s="168">
        <f t="shared" si="3"/>
        <v>1</v>
      </c>
      <c r="I13" s="169"/>
      <c r="J13" s="169"/>
      <c r="K13" s="169"/>
      <c r="L13" s="169"/>
      <c r="M13" s="169"/>
      <c r="N13" s="169"/>
      <c r="O13" s="169"/>
      <c r="P13" s="169"/>
      <c r="Q13" s="169"/>
      <c r="R13" s="169"/>
      <c r="S13" s="169"/>
      <c r="T13" s="169"/>
      <c r="U13" s="169"/>
      <c r="V13" s="169"/>
      <c r="W13" s="169"/>
      <c r="X13" s="169"/>
      <c r="Y13" s="169"/>
      <c r="Z13" s="169"/>
      <c r="AA13" s="169"/>
      <c r="AB13" s="169"/>
      <c r="AC13" s="169"/>
      <c r="AD13" s="169"/>
      <c r="AE13" s="169"/>
      <c r="AF13" s="169"/>
      <c r="AG13" s="169"/>
      <c r="AH13" s="169"/>
      <c r="AI13" s="169"/>
      <c r="AJ13" s="169"/>
      <c r="AK13" s="169"/>
      <c r="AL13" s="169"/>
      <c r="AM13" s="169"/>
      <c r="AN13" s="169"/>
      <c r="AO13" s="169"/>
      <c r="AP13" s="169"/>
      <c r="AQ13" s="169"/>
      <c r="AR13" s="169"/>
      <c r="AS13" s="169"/>
      <c r="AT13" s="169"/>
      <c r="AU13" s="169"/>
      <c r="AV13" s="169"/>
      <c r="AW13" s="169"/>
      <c r="AX13" s="169"/>
      <c r="AY13" s="169"/>
      <c r="AZ13" s="169"/>
      <c r="BA13" s="169"/>
      <c r="BB13" s="169"/>
      <c r="BC13" s="169"/>
      <c r="BD13" s="169"/>
      <c r="BE13" s="169"/>
      <c r="BF13" s="169"/>
      <c r="BG13" s="169"/>
      <c r="BH13" s="169"/>
      <c r="BI13" s="169"/>
      <c r="BJ13" s="169"/>
      <c r="BK13" s="169"/>
      <c r="BL13" s="169"/>
    </row>
    <row r="14" spans="1:64" s="170" customFormat="1" x14ac:dyDescent="0.25">
      <c r="A14" s="16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v>
      </c>
      <c r="B14" s="165" t="s">
        <v>117</v>
      </c>
      <c r="C14" s="173" t="s">
        <v>116</v>
      </c>
      <c r="D14" s="166">
        <v>44231</v>
      </c>
      <c r="E14" s="167">
        <v>44231</v>
      </c>
      <c r="F14" s="168">
        <f t="shared" si="2"/>
        <v>1</v>
      </c>
      <c r="G14" s="569" t="s">
        <v>32</v>
      </c>
      <c r="H14" s="168">
        <f t="shared" si="3"/>
        <v>1</v>
      </c>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69"/>
      <c r="AI14" s="169"/>
      <c r="AJ14" s="169"/>
      <c r="AK14" s="169"/>
      <c r="AL14" s="169"/>
      <c r="AM14" s="169"/>
      <c r="AN14" s="169"/>
      <c r="AO14" s="169"/>
      <c r="AP14" s="169"/>
      <c r="AQ14" s="169"/>
      <c r="AR14" s="169"/>
      <c r="AS14" s="169"/>
      <c r="AT14" s="169"/>
      <c r="AU14" s="169"/>
      <c r="AV14" s="169"/>
      <c r="AW14" s="169"/>
      <c r="AX14" s="169"/>
      <c r="AY14" s="169"/>
      <c r="AZ14" s="169"/>
      <c r="BA14" s="169"/>
      <c r="BB14" s="169"/>
      <c r="BC14" s="169"/>
      <c r="BD14" s="169"/>
      <c r="BE14" s="169"/>
      <c r="BF14" s="169"/>
      <c r="BG14" s="169"/>
      <c r="BH14" s="169"/>
      <c r="BI14" s="169"/>
      <c r="BJ14" s="169"/>
      <c r="BK14" s="169"/>
      <c r="BL14" s="169"/>
    </row>
    <row r="15" spans="1:64" s="170" customFormat="1" x14ac:dyDescent="0.25">
      <c r="A15" s="16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v>
      </c>
      <c r="B15" s="165" t="s">
        <v>118</v>
      </c>
      <c r="C15" s="173"/>
      <c r="D15" s="166">
        <f>MIN(D16:D19)</f>
        <v>44231</v>
      </c>
      <c r="E15" s="167">
        <f>MAX(E16:E19)</f>
        <v>44245</v>
      </c>
      <c r="F15" s="168">
        <f t="shared" si="2"/>
        <v>15</v>
      </c>
      <c r="G15" s="569" t="s">
        <v>32</v>
      </c>
      <c r="H15" s="168">
        <f t="shared" si="3"/>
        <v>11</v>
      </c>
      <c r="I15" s="169"/>
      <c r="J15" s="169"/>
      <c r="K15" s="169"/>
      <c r="L15" s="169"/>
      <c r="M15" s="169"/>
      <c r="N15" s="169"/>
      <c r="O15" s="169"/>
      <c r="P15" s="169"/>
      <c r="Q15" s="169"/>
      <c r="R15" s="169"/>
      <c r="S15" s="169"/>
      <c r="T15" s="169"/>
      <c r="U15" s="169"/>
      <c r="V15" s="169"/>
      <c r="W15" s="169"/>
      <c r="X15" s="169"/>
      <c r="Y15" s="169"/>
      <c r="Z15" s="169"/>
      <c r="AA15" s="169"/>
      <c r="AB15" s="169"/>
      <c r="AC15" s="169"/>
      <c r="AD15" s="169"/>
      <c r="AE15" s="169"/>
      <c r="AF15" s="169"/>
      <c r="AG15" s="169"/>
      <c r="AH15" s="169"/>
      <c r="AI15" s="169"/>
      <c r="AJ15" s="169"/>
      <c r="AK15" s="169"/>
      <c r="AL15" s="169"/>
      <c r="AM15" s="169"/>
      <c r="AN15" s="169"/>
      <c r="AO15" s="169"/>
      <c r="AP15" s="169"/>
      <c r="AQ15" s="169"/>
      <c r="AR15" s="169"/>
      <c r="AS15" s="169"/>
      <c r="AT15" s="169"/>
      <c r="AU15" s="169"/>
      <c r="AV15" s="169"/>
      <c r="AW15" s="169"/>
      <c r="AX15" s="169"/>
      <c r="AY15" s="169"/>
      <c r="AZ15" s="169"/>
      <c r="BA15" s="169"/>
      <c r="BB15" s="169"/>
      <c r="BC15" s="169"/>
      <c r="BD15" s="169"/>
      <c r="BE15" s="169"/>
      <c r="BF15" s="169"/>
      <c r="BG15" s="169"/>
      <c r="BH15" s="169"/>
      <c r="BI15" s="169"/>
      <c r="BJ15" s="169"/>
      <c r="BK15" s="169"/>
      <c r="BL15" s="169"/>
    </row>
    <row r="16" spans="1:64" x14ac:dyDescent="0.25">
      <c r="A16" s="171" t="str">
        <f t="shared" ref="A16:A19" si="5">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1.3.1</v>
      </c>
      <c r="B16" s="172" t="s">
        <v>119</v>
      </c>
      <c r="C16" s="173" t="s">
        <v>120</v>
      </c>
      <c r="D16" s="174">
        <v>44237</v>
      </c>
      <c r="E16" s="175">
        <v>44237</v>
      </c>
      <c r="F16" s="162">
        <f t="shared" si="2"/>
        <v>1</v>
      </c>
      <c r="G16" s="569" t="s">
        <v>32</v>
      </c>
      <c r="H16" s="162">
        <f t="shared" si="3"/>
        <v>1</v>
      </c>
      <c r="I16" s="176"/>
      <c r="J16" s="176"/>
      <c r="K16" s="177"/>
      <c r="L16" s="176"/>
      <c r="M16" s="176"/>
      <c r="N16" s="176"/>
      <c r="O16" s="176"/>
      <c r="P16" s="176"/>
      <c r="Q16" s="176"/>
      <c r="R16" s="176"/>
      <c r="S16" s="176"/>
      <c r="T16" s="176"/>
      <c r="U16" s="176"/>
      <c r="V16" s="176"/>
      <c r="W16" s="176"/>
      <c r="X16" s="176"/>
      <c r="Y16" s="176"/>
      <c r="Z16" s="176"/>
      <c r="AA16" s="176"/>
      <c r="AB16" s="176"/>
      <c r="AC16" s="176"/>
      <c r="AD16" s="176"/>
      <c r="AE16" s="176"/>
      <c r="AF16" s="176"/>
      <c r="AG16" s="176"/>
      <c r="AH16" s="176"/>
      <c r="AI16" s="176"/>
      <c r="AJ16" s="176"/>
      <c r="AK16" s="176"/>
      <c r="AL16" s="176"/>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6"/>
      <c r="BK16" s="176"/>
      <c r="BL16" s="176"/>
    </row>
    <row r="17" spans="1:64" x14ac:dyDescent="0.25">
      <c r="A17" s="171" t="str">
        <f t="shared" si="5"/>
        <v>1.3.2</v>
      </c>
      <c r="B17" s="172" t="s">
        <v>121</v>
      </c>
      <c r="C17" s="173" t="s">
        <v>120</v>
      </c>
      <c r="D17" s="174">
        <v>44243</v>
      </c>
      <c r="E17" s="175">
        <v>44243</v>
      </c>
      <c r="F17" s="162">
        <f t="shared" si="2"/>
        <v>1</v>
      </c>
      <c r="G17" s="569" t="s">
        <v>32</v>
      </c>
      <c r="H17" s="162">
        <f t="shared" si="3"/>
        <v>1</v>
      </c>
      <c r="I17" s="176"/>
      <c r="J17" s="176"/>
      <c r="K17" s="176"/>
      <c r="L17" s="176"/>
      <c r="M17" s="176"/>
      <c r="N17" s="176"/>
      <c r="O17" s="176"/>
      <c r="P17" s="176"/>
      <c r="Q17" s="176"/>
      <c r="R17" s="176"/>
      <c r="S17" s="176"/>
      <c r="T17" s="176"/>
      <c r="U17" s="176"/>
      <c r="V17" s="176"/>
      <c r="W17" s="176"/>
      <c r="X17" s="176"/>
      <c r="Y17" s="176"/>
      <c r="Z17" s="176"/>
      <c r="AA17" s="176"/>
      <c r="AB17" s="176"/>
      <c r="AC17" s="176"/>
      <c r="AD17" s="176"/>
      <c r="AE17" s="176"/>
      <c r="AF17" s="176"/>
      <c r="AG17" s="176"/>
      <c r="AH17" s="176"/>
      <c r="AI17" s="176"/>
      <c r="AJ17" s="176"/>
      <c r="AK17" s="176"/>
      <c r="AL17" s="176"/>
      <c r="AM17" s="176"/>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6"/>
      <c r="BK17" s="176"/>
      <c r="BL17" s="176"/>
    </row>
    <row r="18" spans="1:64" x14ac:dyDescent="0.25">
      <c r="A18" s="171" t="str">
        <f t="shared" si="5"/>
        <v>1.3.3</v>
      </c>
      <c r="B18" s="172" t="s">
        <v>226</v>
      </c>
      <c r="C18" s="173" t="s">
        <v>120</v>
      </c>
      <c r="D18" s="174">
        <v>44231</v>
      </c>
      <c r="E18" s="175">
        <v>44243</v>
      </c>
      <c r="F18" s="162">
        <f t="shared" si="2"/>
        <v>13</v>
      </c>
      <c r="G18" s="569" t="s">
        <v>32</v>
      </c>
      <c r="H18" s="162">
        <f t="shared" si="3"/>
        <v>9</v>
      </c>
      <c r="I18" s="176"/>
      <c r="J18" s="176"/>
      <c r="K18" s="176"/>
      <c r="L18" s="176"/>
      <c r="M18" s="176"/>
      <c r="N18" s="176"/>
      <c r="O18" s="176"/>
      <c r="P18" s="176"/>
      <c r="Q18" s="176"/>
      <c r="R18" s="176"/>
      <c r="S18" s="176"/>
      <c r="T18" s="176"/>
      <c r="U18" s="176"/>
      <c r="V18" s="176"/>
      <c r="W18" s="176"/>
      <c r="X18" s="176"/>
      <c r="Y18" s="176"/>
      <c r="Z18" s="176"/>
      <c r="AA18" s="176"/>
      <c r="AB18" s="176"/>
      <c r="AC18" s="176"/>
      <c r="AD18" s="176"/>
      <c r="AE18" s="176"/>
      <c r="AF18" s="176"/>
      <c r="AG18" s="176"/>
      <c r="AH18" s="176"/>
      <c r="AI18" s="176"/>
      <c r="AJ18" s="176"/>
      <c r="AK18" s="176"/>
      <c r="AL18" s="176"/>
      <c r="AM18" s="176"/>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6"/>
      <c r="BK18" s="176"/>
      <c r="BL18" s="176"/>
    </row>
    <row r="19" spans="1:64" x14ac:dyDescent="0.25">
      <c r="A19" s="171" t="str">
        <f t="shared" si="5"/>
        <v>1.3.4</v>
      </c>
      <c r="B19" s="172" t="s">
        <v>227</v>
      </c>
      <c r="C19" s="173" t="s">
        <v>116</v>
      </c>
      <c r="D19" s="174">
        <v>44243</v>
      </c>
      <c r="E19" s="175">
        <v>44245</v>
      </c>
      <c r="F19" s="162">
        <f t="shared" si="2"/>
        <v>3</v>
      </c>
      <c r="G19" s="569" t="s">
        <v>32</v>
      </c>
      <c r="H19" s="162">
        <f t="shared" si="3"/>
        <v>3</v>
      </c>
      <c r="I19" s="176"/>
      <c r="J19" s="176"/>
      <c r="K19" s="176"/>
      <c r="L19" s="176"/>
      <c r="M19" s="176"/>
      <c r="N19" s="176"/>
      <c r="O19" s="176"/>
      <c r="P19" s="176"/>
      <c r="Q19" s="176"/>
      <c r="R19" s="176"/>
      <c r="S19" s="176"/>
      <c r="T19" s="176"/>
      <c r="U19" s="176"/>
      <c r="V19" s="176"/>
      <c r="W19" s="176"/>
      <c r="X19" s="176"/>
      <c r="Y19" s="176"/>
      <c r="Z19" s="176"/>
      <c r="AA19" s="176"/>
      <c r="AB19" s="176"/>
      <c r="AC19" s="176"/>
      <c r="AD19" s="176"/>
      <c r="AE19" s="176"/>
      <c r="AF19" s="176"/>
      <c r="AG19" s="176"/>
      <c r="AH19" s="176"/>
      <c r="AI19" s="176"/>
      <c r="AJ19" s="176"/>
      <c r="AK19" s="176"/>
      <c r="AL19" s="176"/>
      <c r="AM19" s="176"/>
      <c r="AN19" s="176"/>
      <c r="AO19" s="176"/>
      <c r="AP19" s="176"/>
      <c r="AQ19" s="176"/>
      <c r="AR19" s="176"/>
      <c r="AS19" s="176"/>
      <c r="AT19" s="176"/>
      <c r="AU19" s="176"/>
      <c r="AV19" s="176"/>
      <c r="AW19" s="176"/>
      <c r="AX19" s="176"/>
      <c r="AY19" s="176"/>
      <c r="AZ19" s="176"/>
      <c r="BA19" s="176"/>
      <c r="BB19" s="176"/>
      <c r="BC19" s="176"/>
      <c r="BD19" s="176"/>
      <c r="BE19" s="176"/>
      <c r="BF19" s="176"/>
      <c r="BG19" s="176"/>
      <c r="BH19" s="176"/>
      <c r="BI19" s="176"/>
      <c r="BJ19" s="176"/>
      <c r="BK19" s="176"/>
      <c r="BL19" s="176"/>
    </row>
    <row r="20" spans="1:64" s="170" customFormat="1" x14ac:dyDescent="0.25">
      <c r="A20" s="16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1.4</v>
      </c>
      <c r="B20" s="226" t="s">
        <v>310</v>
      </c>
      <c r="C20" s="226" t="s">
        <v>154</v>
      </c>
      <c r="D20" s="166">
        <f>MIN(D21:D24)</f>
        <v>44235</v>
      </c>
      <c r="E20" s="167">
        <f>MAX(E21:E24)</f>
        <v>44244</v>
      </c>
      <c r="F20" s="168">
        <f>E20-D20+1</f>
        <v>10</v>
      </c>
      <c r="G20" s="569" t="s">
        <v>32</v>
      </c>
      <c r="H20" s="168">
        <f>IF(OR(E20=0,D20=0)," - ",NETWORKDAYS(D20,E20))</f>
        <v>8</v>
      </c>
      <c r="I20" s="169"/>
      <c r="J20" s="169"/>
      <c r="K20" s="169"/>
      <c r="L20" s="169"/>
      <c r="M20" s="169"/>
      <c r="N20" s="169"/>
      <c r="O20" s="169"/>
      <c r="P20" s="169"/>
      <c r="Q20" s="169"/>
      <c r="R20" s="169"/>
      <c r="S20" s="169"/>
      <c r="T20" s="169"/>
      <c r="U20" s="169"/>
      <c r="V20" s="169"/>
      <c r="W20" s="169"/>
      <c r="X20" s="169"/>
      <c r="Y20" s="169"/>
      <c r="Z20" s="169"/>
      <c r="AA20" s="169"/>
      <c r="AB20" s="169"/>
      <c r="AC20" s="169"/>
      <c r="AD20" s="169"/>
      <c r="AE20" s="169"/>
      <c r="AF20" s="169"/>
      <c r="AG20" s="169"/>
      <c r="AH20" s="169"/>
      <c r="AI20" s="169"/>
      <c r="AJ20" s="169"/>
      <c r="AK20" s="169"/>
      <c r="AL20" s="169"/>
      <c r="AM20" s="169"/>
      <c r="AN20" s="169"/>
      <c r="AO20" s="169"/>
      <c r="AP20" s="169"/>
      <c r="AQ20" s="169"/>
      <c r="AR20" s="169"/>
      <c r="AS20" s="169"/>
      <c r="AT20" s="169"/>
      <c r="AU20" s="169"/>
      <c r="AV20" s="169"/>
      <c r="AW20" s="169"/>
      <c r="AX20" s="169"/>
      <c r="AY20" s="169"/>
      <c r="AZ20" s="169"/>
      <c r="BA20" s="169"/>
      <c r="BB20" s="169"/>
      <c r="BC20" s="169"/>
      <c r="BD20" s="169"/>
      <c r="BE20" s="169"/>
      <c r="BF20" s="169"/>
      <c r="BG20" s="169"/>
      <c r="BH20" s="169"/>
      <c r="BI20" s="169"/>
      <c r="BJ20" s="169"/>
      <c r="BK20" s="169"/>
      <c r="BL20" s="169"/>
    </row>
    <row r="21" spans="1:64" x14ac:dyDescent="0.25">
      <c r="A21"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1.4.1</v>
      </c>
      <c r="B21" s="172" t="s">
        <v>155</v>
      </c>
      <c r="C21" s="173" t="s">
        <v>154</v>
      </c>
      <c r="D21" s="174">
        <v>44235</v>
      </c>
      <c r="E21" s="175">
        <v>44237</v>
      </c>
      <c r="F21" s="162">
        <f>E21-D21+1</f>
        <v>3</v>
      </c>
      <c r="G21" s="569" t="s">
        <v>32</v>
      </c>
      <c r="H21" s="162">
        <f>IF(OR(E21=0,D21=0)," - ",NETWORKDAYS(D21,E21))</f>
        <v>3</v>
      </c>
      <c r="I21" s="176"/>
      <c r="J21" s="176"/>
      <c r="K21" s="176"/>
      <c r="L21" s="176"/>
      <c r="M21" s="176"/>
      <c r="N21" s="176"/>
      <c r="O21" s="176"/>
      <c r="P21" s="176"/>
      <c r="Q21" s="176"/>
      <c r="R21" s="176"/>
      <c r="S21" s="176"/>
      <c r="T21" s="176"/>
      <c r="U21" s="176"/>
      <c r="V21" s="176"/>
      <c r="W21" s="176"/>
      <c r="X21" s="176"/>
      <c r="Y21" s="176"/>
      <c r="Z21" s="176"/>
      <c r="AA21" s="176"/>
      <c r="AB21" s="176"/>
      <c r="AC21" s="176"/>
      <c r="AD21" s="176"/>
      <c r="AE21" s="176"/>
      <c r="AF21" s="176"/>
      <c r="AG21" s="176"/>
      <c r="AH21" s="176"/>
      <c r="AI21" s="176"/>
      <c r="AJ21" s="176"/>
      <c r="AK21" s="176"/>
      <c r="AL21" s="176"/>
      <c r="AM21" s="176"/>
      <c r="AN21" s="176"/>
      <c r="AO21" s="176"/>
      <c r="AP21" s="176"/>
      <c r="AQ21" s="176"/>
      <c r="AR21" s="176"/>
      <c r="AS21" s="176"/>
      <c r="AT21" s="176"/>
      <c r="AU21" s="176"/>
      <c r="AV21" s="176"/>
      <c r="AW21" s="176"/>
      <c r="AX21" s="176"/>
      <c r="AY21" s="176"/>
      <c r="AZ21" s="176"/>
      <c r="BA21" s="176"/>
      <c r="BB21" s="176"/>
      <c r="BC21" s="176"/>
      <c r="BD21" s="176"/>
      <c r="BE21" s="176"/>
      <c r="BF21" s="176"/>
      <c r="BG21" s="176"/>
      <c r="BH21" s="176"/>
      <c r="BI21" s="176"/>
      <c r="BJ21" s="176"/>
      <c r="BK21" s="176"/>
      <c r="BL21" s="176"/>
    </row>
    <row r="22" spans="1:64" ht="25.5" x14ac:dyDescent="0.25">
      <c r="A22"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1.4.2</v>
      </c>
      <c r="B22" s="172" t="s">
        <v>156</v>
      </c>
      <c r="C22" s="173" t="s">
        <v>154</v>
      </c>
      <c r="D22" s="174">
        <v>44237</v>
      </c>
      <c r="E22" s="175">
        <v>44239</v>
      </c>
      <c r="F22" s="162">
        <f>E22-D22+1</f>
        <v>3</v>
      </c>
      <c r="G22" s="569" t="s">
        <v>32</v>
      </c>
      <c r="H22" s="162">
        <f>IF(OR(E22=0,D22=0)," - ",NETWORKDAYS(D22,E22))</f>
        <v>3</v>
      </c>
      <c r="I22" s="176"/>
      <c r="J22" s="176"/>
      <c r="K22" s="176"/>
      <c r="L22" s="176"/>
      <c r="M22" s="176"/>
      <c r="N22" s="176"/>
      <c r="O22" s="176"/>
      <c r="P22" s="176"/>
      <c r="Q22" s="176"/>
      <c r="R22" s="176"/>
      <c r="S22" s="176"/>
      <c r="T22" s="176"/>
      <c r="U22" s="176"/>
      <c r="V22" s="176"/>
      <c r="W22" s="176"/>
      <c r="X22" s="176"/>
      <c r="Y22" s="176"/>
      <c r="Z22" s="176"/>
      <c r="AA22" s="176"/>
      <c r="AB22" s="176"/>
      <c r="AC22" s="176"/>
      <c r="AD22" s="176"/>
      <c r="AE22" s="176"/>
      <c r="AF22" s="176"/>
      <c r="AG22" s="176"/>
      <c r="AH22" s="176"/>
      <c r="AI22" s="176"/>
      <c r="AJ22" s="176"/>
      <c r="AK22" s="176"/>
      <c r="AL22" s="176"/>
      <c r="AM22" s="176"/>
      <c r="AN22" s="176"/>
      <c r="AO22" s="176"/>
      <c r="AP22" s="176"/>
      <c r="AQ22" s="176"/>
      <c r="AR22" s="176"/>
      <c r="AS22" s="176"/>
      <c r="AT22" s="176"/>
      <c r="AU22" s="176"/>
      <c r="AV22" s="176"/>
      <c r="AW22" s="176"/>
      <c r="AX22" s="176"/>
      <c r="AY22" s="176"/>
      <c r="AZ22" s="176"/>
      <c r="BA22" s="176"/>
      <c r="BB22" s="176"/>
      <c r="BC22" s="176"/>
      <c r="BD22" s="176"/>
      <c r="BE22" s="176"/>
      <c r="BF22" s="176"/>
      <c r="BG22" s="176"/>
      <c r="BH22" s="176"/>
      <c r="BI22" s="176"/>
      <c r="BJ22" s="176"/>
      <c r="BK22" s="176"/>
      <c r="BL22" s="176"/>
    </row>
    <row r="23" spans="1:64" ht="25.5" x14ac:dyDescent="0.25">
      <c r="A23"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1.4.3</v>
      </c>
      <c r="B23" s="172" t="s">
        <v>157</v>
      </c>
      <c r="C23" s="173" t="s">
        <v>154</v>
      </c>
      <c r="D23" s="174">
        <v>44239</v>
      </c>
      <c r="E23" s="175">
        <v>44239</v>
      </c>
      <c r="F23" s="162">
        <f>E23-D23+1</f>
        <v>1</v>
      </c>
      <c r="G23" s="569" t="s">
        <v>32</v>
      </c>
      <c r="H23" s="162">
        <f>IF(OR(E23=0,D23=0)," - ",NETWORKDAYS(D23,E23))</f>
        <v>1</v>
      </c>
      <c r="I23" s="176"/>
      <c r="J23" s="176"/>
      <c r="K23" s="176"/>
      <c r="L23" s="176"/>
      <c r="M23" s="176"/>
      <c r="N23" s="176"/>
      <c r="O23" s="176"/>
      <c r="P23" s="176"/>
      <c r="Q23" s="176"/>
      <c r="R23" s="176"/>
      <c r="S23" s="176"/>
      <c r="T23" s="176"/>
      <c r="U23" s="176"/>
      <c r="V23" s="176"/>
      <c r="W23" s="176"/>
      <c r="X23" s="176"/>
      <c r="Y23" s="176"/>
      <c r="Z23" s="176"/>
      <c r="AA23" s="176"/>
      <c r="AB23" s="176"/>
      <c r="AC23" s="176"/>
      <c r="AD23" s="176"/>
      <c r="AE23" s="176"/>
      <c r="AF23" s="176"/>
      <c r="AG23" s="176"/>
      <c r="AH23" s="176"/>
      <c r="AI23" s="176"/>
      <c r="AJ23" s="176"/>
      <c r="AK23" s="176"/>
      <c r="AL23" s="176"/>
      <c r="AM23" s="176"/>
      <c r="AN23" s="176"/>
      <c r="AO23" s="176"/>
      <c r="AP23" s="176"/>
      <c r="AQ23" s="176"/>
      <c r="AR23" s="176"/>
      <c r="AS23" s="176"/>
      <c r="AT23" s="176"/>
      <c r="AU23" s="176"/>
      <c r="AV23" s="176"/>
      <c r="AW23" s="176"/>
      <c r="AX23" s="176"/>
      <c r="AY23" s="176"/>
      <c r="AZ23" s="176"/>
      <c r="BA23" s="176"/>
      <c r="BB23" s="176"/>
      <c r="BC23" s="176"/>
      <c r="BD23" s="176"/>
      <c r="BE23" s="176"/>
      <c r="BF23" s="176"/>
      <c r="BG23" s="176"/>
      <c r="BH23" s="176"/>
      <c r="BI23" s="176"/>
      <c r="BJ23" s="176"/>
      <c r="BK23" s="176"/>
      <c r="BL23" s="176"/>
    </row>
    <row r="24" spans="1:64" x14ac:dyDescent="0.25">
      <c r="A24"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1.4.4</v>
      </c>
      <c r="B24" s="172" t="s">
        <v>159</v>
      </c>
      <c r="C24" s="173" t="s">
        <v>154</v>
      </c>
      <c r="D24" s="174">
        <v>44244</v>
      </c>
      <c r="E24" s="175">
        <v>44244</v>
      </c>
      <c r="F24" s="162">
        <f>E24-D24+1</f>
        <v>1</v>
      </c>
      <c r="G24" s="569" t="s">
        <v>32</v>
      </c>
      <c r="H24" s="162">
        <f>IF(OR(E24=0,D24=0)," - ",NETWORKDAYS(D24,E24))</f>
        <v>1</v>
      </c>
      <c r="I24" s="176"/>
      <c r="J24" s="176"/>
      <c r="K24" s="176"/>
      <c r="L24" s="176"/>
      <c r="M24" s="176"/>
      <c r="N24" s="176"/>
      <c r="O24" s="176"/>
      <c r="P24" s="176"/>
      <c r="Q24" s="176"/>
      <c r="R24" s="176"/>
      <c r="S24" s="176"/>
      <c r="T24" s="176"/>
      <c r="U24" s="176"/>
      <c r="V24" s="176"/>
      <c r="W24" s="176"/>
      <c r="X24" s="176"/>
      <c r="Y24" s="176"/>
      <c r="Z24" s="176"/>
      <c r="AA24" s="176"/>
      <c r="AB24" s="176"/>
      <c r="AC24" s="176"/>
      <c r="AD24" s="176"/>
      <c r="AE24" s="176"/>
      <c r="AF24" s="176"/>
      <c r="AG24" s="176"/>
      <c r="AH24" s="176"/>
      <c r="AI24" s="176"/>
      <c r="AJ24" s="176"/>
      <c r="AK24" s="176"/>
      <c r="AL24" s="176"/>
      <c r="AM24" s="176"/>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row>
    <row r="25" spans="1:64" x14ac:dyDescent="0.25">
      <c r="A25" s="178" t="str">
        <f>IF(ISERROR(VALUE(SUBSTITUTE(prevWBS,".",""))),"1",IF(ISERROR(FIND("`",SUBSTITUTE(prevWBS,".","`",1))),TEXT(VALUE(prevWBS)+1,"#"),TEXT(VALUE(LEFT(prevWBS,FIND("`",SUBSTITUTE(prevWBS,".","`",1))-1))+1,"#")))</f>
        <v>2</v>
      </c>
      <c r="B25" s="179" t="s">
        <v>228</v>
      </c>
      <c r="C25" s="179"/>
      <c r="D25" s="161">
        <f>MIN(D26:D75)</f>
        <v>44249</v>
      </c>
      <c r="E25" s="161">
        <f>MAX(E26:E58)</f>
        <v>44274</v>
      </c>
      <c r="F25" s="162">
        <f t="shared" si="2"/>
        <v>26</v>
      </c>
      <c r="G25" s="569" t="s">
        <v>32</v>
      </c>
      <c r="H25" s="162">
        <f t="shared" si="3"/>
        <v>20</v>
      </c>
      <c r="I25" s="176"/>
      <c r="J25" s="176"/>
      <c r="K25" s="176"/>
      <c r="L25" s="176"/>
      <c r="M25" s="176"/>
      <c r="N25" s="176"/>
      <c r="O25" s="176"/>
      <c r="P25" s="176"/>
      <c r="Q25" s="176"/>
      <c r="R25" s="176"/>
      <c r="S25" s="176"/>
      <c r="T25" s="176"/>
      <c r="U25" s="176"/>
      <c r="V25" s="176"/>
      <c r="W25" s="176"/>
      <c r="X25" s="176"/>
      <c r="Y25" s="176"/>
      <c r="Z25" s="176"/>
      <c r="AA25" s="176"/>
      <c r="AB25" s="176"/>
      <c r="AC25" s="176"/>
      <c r="AD25" s="176"/>
      <c r="AE25" s="176"/>
      <c r="AF25" s="176"/>
      <c r="AG25" s="176"/>
      <c r="AH25" s="176"/>
      <c r="AI25" s="176"/>
      <c r="AJ25" s="176"/>
      <c r="AK25" s="176"/>
      <c r="AL25" s="176"/>
      <c r="AM25" s="176"/>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row>
    <row r="26" spans="1:64" s="170" customFormat="1" x14ac:dyDescent="0.25">
      <c r="A26" s="16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26" s="165" t="s">
        <v>122</v>
      </c>
      <c r="C26" s="165" t="s">
        <v>116</v>
      </c>
      <c r="D26" s="166">
        <f>MIN(D27:D28)</f>
        <v>44249</v>
      </c>
      <c r="E26" s="167">
        <f>MAX(E27:E28)</f>
        <v>44274</v>
      </c>
      <c r="F26" s="168">
        <f t="shared" si="2"/>
        <v>26</v>
      </c>
      <c r="G26" s="569" t="s">
        <v>32</v>
      </c>
      <c r="H26" s="168">
        <f t="shared" si="3"/>
        <v>20</v>
      </c>
      <c r="I26" s="169"/>
      <c r="J26" s="169"/>
      <c r="K26" s="169"/>
      <c r="L26" s="169"/>
      <c r="M26" s="169"/>
      <c r="N26" s="169"/>
      <c r="O26" s="169"/>
      <c r="P26" s="169"/>
      <c r="Q26" s="169"/>
      <c r="R26" s="169"/>
      <c r="S26" s="169"/>
      <c r="T26" s="169"/>
      <c r="U26" s="169"/>
      <c r="V26" s="169"/>
      <c r="W26" s="169"/>
      <c r="X26" s="169"/>
      <c r="Y26" s="169"/>
      <c r="Z26" s="169"/>
      <c r="AA26" s="169"/>
      <c r="AB26" s="169"/>
      <c r="AC26" s="169"/>
      <c r="AD26" s="169"/>
      <c r="AE26" s="169"/>
      <c r="AF26" s="169"/>
      <c r="AG26" s="169"/>
      <c r="AH26" s="169"/>
      <c r="AI26" s="169"/>
      <c r="AJ26" s="169"/>
      <c r="AK26" s="169"/>
      <c r="AL26" s="169"/>
      <c r="AM26" s="169"/>
      <c r="AN26" s="169"/>
      <c r="AO26" s="169"/>
      <c r="AP26" s="169"/>
      <c r="AQ26" s="169"/>
      <c r="AR26" s="169"/>
      <c r="AS26" s="169"/>
      <c r="AT26" s="169"/>
      <c r="AU26" s="169"/>
      <c r="AV26" s="169"/>
      <c r="AW26" s="169"/>
      <c r="AX26" s="169"/>
      <c r="AY26" s="169"/>
      <c r="AZ26" s="169"/>
      <c r="BA26" s="169"/>
      <c r="BB26" s="169"/>
      <c r="BC26" s="169"/>
      <c r="BD26" s="169"/>
      <c r="BE26" s="169"/>
      <c r="BF26" s="169"/>
      <c r="BG26" s="169"/>
      <c r="BH26" s="169"/>
      <c r="BI26" s="169"/>
      <c r="BJ26" s="169"/>
      <c r="BK26" s="169"/>
      <c r="BL26" s="169"/>
    </row>
    <row r="27" spans="1:64" x14ac:dyDescent="0.25">
      <c r="A27"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2.1.1</v>
      </c>
      <c r="B27" s="172" t="s">
        <v>123</v>
      </c>
      <c r="C27" s="173" t="s">
        <v>116</v>
      </c>
      <c r="D27" s="174">
        <v>44249</v>
      </c>
      <c r="E27" s="175">
        <v>44249</v>
      </c>
      <c r="F27" s="162">
        <f t="shared" si="2"/>
        <v>1</v>
      </c>
      <c r="G27" s="569" t="s">
        <v>32</v>
      </c>
      <c r="H27" s="162">
        <f t="shared" si="3"/>
        <v>1</v>
      </c>
      <c r="I27" s="176"/>
      <c r="J27" s="176"/>
      <c r="K27" s="176"/>
      <c r="L27" s="176"/>
      <c r="M27" s="176"/>
      <c r="N27" s="176"/>
      <c r="O27" s="176"/>
      <c r="P27" s="176"/>
      <c r="Q27" s="176"/>
      <c r="R27" s="176"/>
      <c r="S27" s="176"/>
      <c r="T27" s="176"/>
      <c r="U27" s="176"/>
      <c r="V27" s="176"/>
      <c r="W27" s="176"/>
      <c r="X27" s="176"/>
      <c r="Y27" s="176"/>
      <c r="Z27" s="176"/>
      <c r="AA27" s="176"/>
      <c r="AB27" s="176"/>
      <c r="AC27" s="176"/>
      <c r="AD27" s="176"/>
      <c r="AE27" s="176"/>
      <c r="AF27" s="176"/>
      <c r="AG27" s="176"/>
      <c r="AH27" s="176"/>
      <c r="AI27" s="176"/>
      <c r="AJ27" s="176"/>
      <c r="AK27" s="176"/>
      <c r="AL27" s="176"/>
      <c r="AM27" s="176"/>
      <c r="AN27" s="176"/>
      <c r="AO27" s="176"/>
      <c r="AP27" s="176"/>
      <c r="AQ27" s="176"/>
      <c r="AR27" s="176"/>
      <c r="AS27" s="176"/>
      <c r="AT27" s="176"/>
      <c r="AU27" s="176"/>
      <c r="AV27" s="176"/>
      <c r="AW27" s="176"/>
      <c r="AX27" s="176"/>
      <c r="AY27" s="176"/>
      <c r="AZ27" s="176"/>
      <c r="BA27" s="176"/>
      <c r="BB27" s="176"/>
      <c r="BC27" s="176"/>
      <c r="BD27" s="176"/>
      <c r="BE27" s="176"/>
      <c r="BF27" s="176"/>
      <c r="BG27" s="176"/>
      <c r="BH27" s="176"/>
      <c r="BI27" s="176"/>
      <c r="BJ27" s="176"/>
      <c r="BK27" s="176"/>
      <c r="BL27" s="176"/>
    </row>
    <row r="28" spans="1:64" x14ac:dyDescent="0.25">
      <c r="A28"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2.1.2</v>
      </c>
      <c r="B28" s="172" t="s">
        <v>124</v>
      </c>
      <c r="C28" s="173" t="s">
        <v>116</v>
      </c>
      <c r="D28" s="174">
        <v>44250</v>
      </c>
      <c r="E28" s="175">
        <v>44274</v>
      </c>
      <c r="F28" s="162">
        <f t="shared" si="2"/>
        <v>25</v>
      </c>
      <c r="G28" s="569" t="s">
        <v>32</v>
      </c>
      <c r="H28" s="162">
        <f t="shared" si="3"/>
        <v>19</v>
      </c>
      <c r="I28" s="176"/>
      <c r="J28" s="176"/>
      <c r="K28" s="176"/>
      <c r="L28" s="176"/>
      <c r="M28" s="176"/>
      <c r="N28" s="176"/>
      <c r="O28" s="176"/>
      <c r="P28" s="176"/>
      <c r="Q28" s="176"/>
      <c r="R28" s="176"/>
      <c r="S28" s="176"/>
      <c r="T28" s="176"/>
      <c r="U28" s="176"/>
      <c r="V28" s="176"/>
      <c r="W28" s="176"/>
      <c r="X28" s="176"/>
      <c r="Y28" s="176"/>
      <c r="Z28" s="176"/>
      <c r="AA28" s="176"/>
      <c r="AB28" s="176"/>
      <c r="AC28" s="176"/>
      <c r="AD28" s="176"/>
      <c r="AE28" s="176"/>
      <c r="AF28" s="176"/>
      <c r="AG28" s="176"/>
      <c r="AH28" s="176"/>
      <c r="AI28" s="176"/>
      <c r="AJ28" s="176"/>
      <c r="AK28" s="176"/>
      <c r="AL28" s="176"/>
      <c r="AM28" s="176"/>
      <c r="AN28" s="176"/>
      <c r="AO28" s="176"/>
      <c r="AP28" s="176"/>
      <c r="AQ28" s="176"/>
      <c r="AR28" s="176"/>
      <c r="AS28" s="176"/>
      <c r="AT28" s="176"/>
      <c r="AU28" s="176"/>
      <c r="AV28" s="176"/>
      <c r="AW28" s="176"/>
      <c r="AX28" s="176"/>
      <c r="AY28" s="176"/>
      <c r="AZ28" s="176"/>
      <c r="BA28" s="176"/>
      <c r="BB28" s="176"/>
      <c r="BC28" s="176"/>
      <c r="BD28" s="176"/>
      <c r="BE28" s="176"/>
      <c r="BF28" s="176"/>
      <c r="BG28" s="176"/>
      <c r="BH28" s="176"/>
      <c r="BI28" s="176"/>
      <c r="BJ28" s="176"/>
      <c r="BK28" s="176"/>
      <c r="BL28" s="176"/>
    </row>
    <row r="29" spans="1:64" s="170" customFormat="1" x14ac:dyDescent="0.25">
      <c r="A29" s="16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2.2</v>
      </c>
      <c r="B29" s="165" t="s">
        <v>125</v>
      </c>
      <c r="C29" s="165" t="s">
        <v>126</v>
      </c>
      <c r="D29" s="166">
        <f>MIN(D30:D32)</f>
        <v>44249</v>
      </c>
      <c r="E29" s="167">
        <f>MAX(E30:E32)</f>
        <v>44274</v>
      </c>
      <c r="F29" s="168">
        <f t="shared" si="2"/>
        <v>26</v>
      </c>
      <c r="G29" s="569" t="s">
        <v>32</v>
      </c>
      <c r="H29" s="168">
        <f t="shared" si="3"/>
        <v>20</v>
      </c>
      <c r="I29" s="169"/>
      <c r="J29" s="169"/>
      <c r="K29" s="169"/>
      <c r="L29" s="169"/>
      <c r="M29" s="169"/>
      <c r="N29" s="169"/>
      <c r="O29" s="169"/>
      <c r="P29" s="169"/>
      <c r="Q29" s="169"/>
      <c r="R29" s="169"/>
      <c r="S29" s="169"/>
      <c r="T29" s="169"/>
      <c r="U29" s="169"/>
      <c r="V29" s="169"/>
      <c r="W29" s="169"/>
      <c r="X29" s="169"/>
      <c r="Y29" s="169"/>
      <c r="Z29" s="169"/>
      <c r="AA29" s="169"/>
      <c r="AB29" s="169"/>
      <c r="AC29" s="169"/>
      <c r="AD29" s="169"/>
      <c r="AE29" s="169"/>
      <c r="AF29" s="169"/>
      <c r="AG29" s="169"/>
      <c r="AH29" s="169"/>
      <c r="AI29" s="169"/>
      <c r="AJ29" s="169"/>
      <c r="AK29" s="169"/>
      <c r="AL29" s="169"/>
      <c r="AM29" s="169"/>
      <c r="AN29" s="169"/>
      <c r="AO29" s="169"/>
      <c r="AP29" s="169"/>
      <c r="AQ29" s="169"/>
      <c r="AR29" s="169"/>
      <c r="AS29" s="169"/>
      <c r="AT29" s="169"/>
      <c r="AU29" s="169"/>
      <c r="AV29" s="169"/>
      <c r="AW29" s="169"/>
      <c r="AX29" s="169"/>
      <c r="AY29" s="169"/>
      <c r="AZ29" s="169"/>
      <c r="BA29" s="169"/>
      <c r="BB29" s="169"/>
      <c r="BC29" s="169"/>
      <c r="BD29" s="169"/>
      <c r="BE29" s="169"/>
      <c r="BF29" s="169"/>
      <c r="BG29" s="169"/>
      <c r="BH29" s="169"/>
      <c r="BI29" s="169"/>
      <c r="BJ29" s="169"/>
      <c r="BK29" s="169"/>
      <c r="BL29" s="169"/>
    </row>
    <row r="30" spans="1:64" x14ac:dyDescent="0.25">
      <c r="A30"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2.2.1</v>
      </c>
      <c r="B30" s="172" t="s">
        <v>127</v>
      </c>
      <c r="C30" s="173" t="s">
        <v>126</v>
      </c>
      <c r="D30" s="174">
        <v>44249</v>
      </c>
      <c r="E30" s="175">
        <v>44274</v>
      </c>
      <c r="F30" s="162">
        <f t="shared" si="2"/>
        <v>26</v>
      </c>
      <c r="G30" s="569" t="s">
        <v>32</v>
      </c>
      <c r="H30" s="162">
        <f t="shared" si="3"/>
        <v>20</v>
      </c>
      <c r="I30" s="176"/>
      <c r="J30" s="176"/>
      <c r="K30" s="176"/>
      <c r="L30" s="176"/>
      <c r="M30" s="176"/>
      <c r="N30" s="176"/>
      <c r="O30" s="176"/>
      <c r="P30" s="176"/>
      <c r="Q30" s="176"/>
      <c r="R30" s="176"/>
      <c r="S30" s="176"/>
      <c r="T30" s="176"/>
      <c r="U30" s="176"/>
      <c r="V30" s="176"/>
      <c r="W30" s="176"/>
      <c r="X30" s="176"/>
      <c r="Y30" s="176"/>
      <c r="Z30" s="176"/>
      <c r="AA30" s="176"/>
      <c r="AB30" s="176"/>
      <c r="AC30" s="176"/>
      <c r="AD30" s="176"/>
      <c r="AE30" s="176"/>
      <c r="AF30" s="176"/>
      <c r="AG30" s="176"/>
      <c r="AH30" s="176"/>
      <c r="AI30" s="176"/>
      <c r="AJ30" s="176"/>
      <c r="AK30" s="176"/>
      <c r="AL30" s="176"/>
      <c r="AM30" s="176"/>
      <c r="AN30" s="176"/>
      <c r="AO30" s="176"/>
      <c r="AP30" s="176"/>
      <c r="AQ30" s="176"/>
      <c r="AR30" s="176"/>
      <c r="AS30" s="176"/>
      <c r="AT30" s="176"/>
      <c r="AU30" s="176"/>
      <c r="AV30" s="176"/>
      <c r="AW30" s="176"/>
      <c r="AX30" s="176"/>
      <c r="AY30" s="176"/>
      <c r="AZ30" s="176"/>
      <c r="BA30" s="176"/>
      <c r="BB30" s="176"/>
      <c r="BC30" s="176"/>
      <c r="BD30" s="176"/>
      <c r="BE30" s="176"/>
      <c r="BF30" s="176"/>
      <c r="BG30" s="176"/>
      <c r="BH30" s="176"/>
      <c r="BI30" s="176"/>
      <c r="BJ30" s="176"/>
      <c r="BK30" s="176"/>
      <c r="BL30" s="176"/>
    </row>
    <row r="31" spans="1:64" x14ac:dyDescent="0.25">
      <c r="A31"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2.2.2</v>
      </c>
      <c r="B31" s="172" t="s">
        <v>128</v>
      </c>
      <c r="C31" s="173" t="s">
        <v>126</v>
      </c>
      <c r="D31" s="174">
        <v>44249</v>
      </c>
      <c r="E31" s="175">
        <v>44274</v>
      </c>
      <c r="F31" s="162">
        <f t="shared" si="2"/>
        <v>26</v>
      </c>
      <c r="G31" s="569" t="s">
        <v>32</v>
      </c>
      <c r="H31" s="162">
        <f t="shared" si="3"/>
        <v>20</v>
      </c>
      <c r="I31" s="176"/>
      <c r="J31" s="176"/>
      <c r="K31" s="176"/>
      <c r="L31" s="176"/>
      <c r="M31" s="176"/>
      <c r="N31" s="176"/>
      <c r="O31" s="176"/>
      <c r="P31" s="176"/>
      <c r="Q31" s="176"/>
      <c r="R31" s="176"/>
      <c r="S31" s="176"/>
      <c r="T31" s="176"/>
      <c r="U31" s="176"/>
      <c r="V31" s="176"/>
      <c r="W31" s="176"/>
      <c r="X31" s="176"/>
      <c r="Y31" s="176"/>
      <c r="Z31" s="176"/>
      <c r="AA31" s="176"/>
      <c r="AB31" s="176"/>
      <c r="AC31" s="176"/>
      <c r="AD31" s="176"/>
      <c r="AE31" s="176"/>
      <c r="AF31" s="176"/>
      <c r="AG31" s="176"/>
      <c r="AH31" s="176"/>
      <c r="AI31" s="176"/>
      <c r="AJ31" s="176"/>
      <c r="AK31" s="176"/>
      <c r="AL31" s="176"/>
      <c r="AM31" s="176"/>
      <c r="AN31" s="176"/>
      <c r="AO31" s="176"/>
      <c r="AP31" s="176"/>
      <c r="AQ31" s="176"/>
      <c r="AR31" s="176"/>
      <c r="AS31" s="176"/>
      <c r="AT31" s="176"/>
      <c r="AU31" s="176"/>
      <c r="AV31" s="176"/>
      <c r="AW31" s="176"/>
      <c r="AX31" s="176"/>
      <c r="AY31" s="176"/>
      <c r="AZ31" s="176"/>
      <c r="BA31" s="176"/>
      <c r="BB31" s="176"/>
      <c r="BC31" s="176"/>
      <c r="BD31" s="176"/>
      <c r="BE31" s="176"/>
      <c r="BF31" s="176"/>
      <c r="BG31" s="176"/>
      <c r="BH31" s="176"/>
      <c r="BI31" s="176"/>
      <c r="BJ31" s="176"/>
      <c r="BK31" s="176"/>
      <c r="BL31" s="176"/>
    </row>
    <row r="32" spans="1:64" x14ac:dyDescent="0.25">
      <c r="A32"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2.2.3</v>
      </c>
      <c r="B32" s="172" t="s">
        <v>129</v>
      </c>
      <c r="C32" s="173" t="s">
        <v>126</v>
      </c>
      <c r="D32" s="174">
        <v>44249</v>
      </c>
      <c r="E32" s="175">
        <v>44274</v>
      </c>
      <c r="F32" s="162">
        <f t="shared" si="2"/>
        <v>26</v>
      </c>
      <c r="G32" s="569" t="s">
        <v>32</v>
      </c>
      <c r="H32" s="162">
        <f t="shared" si="3"/>
        <v>20</v>
      </c>
      <c r="I32" s="176"/>
      <c r="J32" s="176"/>
      <c r="K32" s="176"/>
      <c r="L32" s="176"/>
      <c r="M32" s="176"/>
      <c r="N32" s="176"/>
      <c r="O32" s="176"/>
      <c r="P32" s="176"/>
      <c r="Q32" s="176"/>
      <c r="R32" s="176"/>
      <c r="S32" s="176"/>
      <c r="T32" s="176"/>
      <c r="U32" s="176"/>
      <c r="V32" s="176"/>
      <c r="W32" s="176"/>
      <c r="X32" s="176"/>
      <c r="Y32" s="176"/>
      <c r="Z32" s="176"/>
      <c r="AA32" s="176"/>
      <c r="AB32" s="176"/>
      <c r="AC32" s="176"/>
      <c r="AD32" s="176"/>
      <c r="AE32" s="176"/>
      <c r="AF32" s="176"/>
      <c r="AG32" s="176"/>
      <c r="AH32" s="176"/>
      <c r="AI32" s="176"/>
      <c r="AJ32" s="176"/>
      <c r="AK32" s="176"/>
      <c r="AL32" s="176"/>
      <c r="AM32" s="176"/>
      <c r="AN32" s="176"/>
      <c r="AO32" s="176"/>
      <c r="AP32" s="176"/>
      <c r="AQ32" s="176"/>
      <c r="AR32" s="176"/>
      <c r="AS32" s="176"/>
      <c r="AT32" s="176"/>
      <c r="AU32" s="176"/>
      <c r="AV32" s="176"/>
      <c r="AW32" s="176"/>
      <c r="AX32" s="176"/>
      <c r="AY32" s="176"/>
      <c r="AZ32" s="176"/>
      <c r="BA32" s="176"/>
      <c r="BB32" s="176"/>
      <c r="BC32" s="176"/>
      <c r="BD32" s="176"/>
      <c r="BE32" s="176"/>
      <c r="BF32" s="176"/>
      <c r="BG32" s="176"/>
      <c r="BH32" s="176"/>
      <c r="BI32" s="176"/>
      <c r="BJ32" s="176"/>
      <c r="BK32" s="176"/>
      <c r="BL32" s="176"/>
    </row>
    <row r="33" spans="1:64" s="170" customFormat="1" x14ac:dyDescent="0.25">
      <c r="A33" s="16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2.3</v>
      </c>
      <c r="B33" s="165" t="s">
        <v>130</v>
      </c>
      <c r="C33" s="165" t="s">
        <v>131</v>
      </c>
      <c r="D33" s="166">
        <f>MIN(D34:D39)</f>
        <v>44260</v>
      </c>
      <c r="E33" s="167">
        <f>MAX(E34:E39)</f>
        <v>44264</v>
      </c>
      <c r="F33" s="168">
        <f t="shared" si="2"/>
        <v>5</v>
      </c>
      <c r="G33" s="569" t="s">
        <v>32</v>
      </c>
      <c r="H33" s="168">
        <f t="shared" si="3"/>
        <v>3</v>
      </c>
      <c r="I33" s="169"/>
      <c r="J33" s="169"/>
      <c r="K33" s="169"/>
      <c r="L33" s="169"/>
      <c r="M33" s="169"/>
      <c r="N33" s="169"/>
      <c r="O33" s="169"/>
      <c r="P33" s="169"/>
      <c r="Q33" s="169"/>
      <c r="R33" s="169"/>
      <c r="S33" s="169"/>
      <c r="T33" s="169"/>
      <c r="U33" s="169"/>
      <c r="V33" s="169"/>
      <c r="W33" s="169"/>
      <c r="X33" s="169"/>
      <c r="Y33" s="169"/>
      <c r="Z33" s="169"/>
      <c r="AA33" s="169"/>
      <c r="AB33" s="169"/>
      <c r="AC33" s="169"/>
      <c r="AD33" s="169"/>
      <c r="AE33" s="169"/>
      <c r="AF33" s="169"/>
      <c r="AG33" s="169"/>
      <c r="AH33" s="169"/>
      <c r="AI33" s="169"/>
      <c r="AJ33" s="169"/>
      <c r="AK33" s="169"/>
      <c r="AL33" s="169"/>
      <c r="AM33" s="169"/>
      <c r="AN33" s="169"/>
      <c r="AO33" s="169"/>
      <c r="AP33" s="169"/>
      <c r="AQ33" s="169"/>
      <c r="AR33" s="169"/>
      <c r="AS33" s="169"/>
      <c r="AT33" s="169"/>
      <c r="AU33" s="169"/>
      <c r="AV33" s="169"/>
      <c r="AW33" s="169"/>
      <c r="AX33" s="169"/>
      <c r="AY33" s="169"/>
      <c r="AZ33" s="169"/>
      <c r="BA33" s="169"/>
      <c r="BB33" s="169"/>
      <c r="BC33" s="169"/>
      <c r="BD33" s="169"/>
      <c r="BE33" s="169"/>
      <c r="BF33" s="169"/>
      <c r="BG33" s="169"/>
      <c r="BH33" s="169"/>
      <c r="BI33" s="169"/>
      <c r="BJ33" s="169"/>
      <c r="BK33" s="169"/>
      <c r="BL33" s="169"/>
    </row>
    <row r="34" spans="1:64" x14ac:dyDescent="0.25">
      <c r="A34" s="171" t="str">
        <f t="shared" ref="A34:A39" si="6">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2.3.1</v>
      </c>
      <c r="B34" s="172" t="s">
        <v>132</v>
      </c>
      <c r="C34" s="173" t="s">
        <v>131</v>
      </c>
      <c r="D34" s="174">
        <v>44260</v>
      </c>
      <c r="E34" s="175">
        <v>44264</v>
      </c>
      <c r="F34" s="162">
        <f t="shared" si="2"/>
        <v>5</v>
      </c>
      <c r="G34" s="569" t="s">
        <v>32</v>
      </c>
      <c r="H34" s="162">
        <f t="shared" si="3"/>
        <v>3</v>
      </c>
      <c r="I34" s="176"/>
      <c r="J34" s="176"/>
      <c r="K34" s="176"/>
      <c r="L34" s="176"/>
      <c r="M34" s="176"/>
      <c r="N34" s="176"/>
      <c r="O34" s="176"/>
      <c r="P34" s="176"/>
      <c r="Q34" s="176"/>
      <c r="R34" s="176"/>
      <c r="S34" s="176"/>
      <c r="T34" s="176"/>
      <c r="U34" s="176"/>
      <c r="V34" s="176"/>
      <c r="W34" s="176"/>
      <c r="X34" s="176"/>
      <c r="Y34" s="176"/>
      <c r="Z34" s="176"/>
      <c r="AA34" s="176"/>
      <c r="AB34" s="176"/>
      <c r="AC34" s="176"/>
      <c r="AD34" s="176"/>
      <c r="AE34" s="176"/>
      <c r="AF34" s="176"/>
      <c r="AG34" s="176"/>
      <c r="AH34" s="176"/>
      <c r="AI34" s="176"/>
      <c r="AJ34" s="176"/>
      <c r="AK34" s="176"/>
      <c r="AL34" s="176"/>
      <c r="AM34" s="176"/>
      <c r="AN34" s="176"/>
      <c r="AO34" s="176"/>
      <c r="AP34" s="176"/>
      <c r="AQ34" s="176"/>
      <c r="AR34" s="176"/>
      <c r="AS34" s="176"/>
      <c r="AT34" s="176"/>
      <c r="AU34" s="176"/>
      <c r="AV34" s="176"/>
      <c r="AW34" s="176"/>
      <c r="AX34" s="176"/>
      <c r="AY34" s="176"/>
      <c r="AZ34" s="176"/>
      <c r="BA34" s="176"/>
      <c r="BB34" s="176"/>
      <c r="BC34" s="176"/>
      <c r="BD34" s="176"/>
      <c r="BE34" s="176"/>
      <c r="BF34" s="176"/>
      <c r="BG34" s="176"/>
      <c r="BH34" s="176"/>
      <c r="BI34" s="176"/>
      <c r="BJ34" s="176"/>
      <c r="BK34" s="176"/>
      <c r="BL34" s="176"/>
    </row>
    <row r="35" spans="1:64" x14ac:dyDescent="0.25">
      <c r="A35" s="171" t="str">
        <f t="shared" si="6"/>
        <v>2.3.2</v>
      </c>
      <c r="B35" s="172" t="s">
        <v>133</v>
      </c>
      <c r="C35" s="173" t="s">
        <v>131</v>
      </c>
      <c r="D35" s="174">
        <v>44260</v>
      </c>
      <c r="E35" s="175">
        <v>44264</v>
      </c>
      <c r="F35" s="162">
        <f t="shared" si="2"/>
        <v>5</v>
      </c>
      <c r="G35" s="569" t="s">
        <v>32</v>
      </c>
      <c r="H35" s="162">
        <f t="shared" si="3"/>
        <v>3</v>
      </c>
      <c r="I35" s="176"/>
      <c r="J35" s="176"/>
      <c r="K35" s="176"/>
      <c r="L35" s="176"/>
      <c r="M35" s="176"/>
      <c r="N35" s="176"/>
      <c r="O35" s="176"/>
      <c r="P35" s="176"/>
      <c r="Q35" s="176"/>
      <c r="R35" s="176"/>
      <c r="S35" s="176"/>
      <c r="T35" s="176"/>
      <c r="U35" s="176"/>
      <c r="V35" s="176"/>
      <c r="W35" s="176"/>
      <c r="X35" s="176"/>
      <c r="Y35" s="176"/>
      <c r="Z35" s="176"/>
      <c r="AA35" s="176"/>
      <c r="AB35" s="176"/>
      <c r="AC35" s="176"/>
      <c r="AD35" s="176"/>
      <c r="AE35" s="176"/>
      <c r="AF35" s="176"/>
      <c r="AG35" s="176"/>
      <c r="AH35" s="176"/>
      <c r="AI35" s="176"/>
      <c r="AJ35" s="176"/>
      <c r="AK35" s="176"/>
      <c r="AL35" s="176"/>
      <c r="AM35" s="176"/>
      <c r="AN35" s="176"/>
      <c r="AO35" s="176"/>
      <c r="AP35" s="176"/>
      <c r="AQ35" s="176"/>
      <c r="AR35" s="176"/>
      <c r="AS35" s="176"/>
      <c r="AT35" s="176"/>
      <c r="AU35" s="176"/>
      <c r="AV35" s="176"/>
      <c r="AW35" s="176"/>
      <c r="AX35" s="176"/>
      <c r="AY35" s="176"/>
      <c r="AZ35" s="176"/>
      <c r="BA35" s="176"/>
      <c r="BB35" s="176"/>
      <c r="BC35" s="176"/>
      <c r="BD35" s="176"/>
      <c r="BE35" s="176"/>
      <c r="BF35" s="176"/>
      <c r="BG35" s="176"/>
      <c r="BH35" s="176"/>
      <c r="BI35" s="176"/>
      <c r="BJ35" s="176"/>
      <c r="BK35" s="176"/>
      <c r="BL35" s="176"/>
    </row>
    <row r="36" spans="1:64" x14ac:dyDescent="0.25">
      <c r="A36" s="171" t="str">
        <f t="shared" si="6"/>
        <v>2.3.3</v>
      </c>
      <c r="B36" s="172" t="s">
        <v>134</v>
      </c>
      <c r="C36" s="173" t="s">
        <v>131</v>
      </c>
      <c r="D36" s="174">
        <v>44260</v>
      </c>
      <c r="E36" s="175">
        <v>44264</v>
      </c>
      <c r="F36" s="162">
        <f t="shared" si="2"/>
        <v>5</v>
      </c>
      <c r="G36" s="569" t="s">
        <v>32</v>
      </c>
      <c r="H36" s="162">
        <f t="shared" si="3"/>
        <v>3</v>
      </c>
      <c r="I36" s="176"/>
      <c r="J36" s="176"/>
      <c r="K36" s="176"/>
      <c r="L36" s="176"/>
      <c r="M36" s="176"/>
      <c r="N36" s="176"/>
      <c r="O36" s="176"/>
      <c r="P36" s="176"/>
      <c r="Q36" s="176"/>
      <c r="R36" s="176"/>
      <c r="S36" s="176"/>
      <c r="T36" s="176"/>
      <c r="U36" s="176"/>
      <c r="V36" s="176"/>
      <c r="W36" s="176"/>
      <c r="X36" s="176"/>
      <c r="Y36" s="176"/>
      <c r="Z36" s="176"/>
      <c r="AA36" s="176"/>
      <c r="AB36" s="176"/>
      <c r="AC36" s="176"/>
      <c r="AD36" s="176"/>
      <c r="AE36" s="176"/>
      <c r="AF36" s="176"/>
      <c r="AG36" s="176"/>
      <c r="AH36" s="176"/>
      <c r="AI36" s="176"/>
      <c r="AJ36" s="176"/>
      <c r="AK36" s="176"/>
      <c r="AL36" s="176"/>
      <c r="AM36" s="176"/>
      <c r="AN36" s="176"/>
      <c r="AO36" s="176"/>
      <c r="AP36" s="176"/>
      <c r="AQ36" s="176"/>
      <c r="AR36" s="176"/>
      <c r="AS36" s="176"/>
      <c r="AT36" s="176"/>
      <c r="AU36" s="176"/>
      <c r="AV36" s="176"/>
      <c r="AW36" s="176"/>
      <c r="AX36" s="176"/>
      <c r="AY36" s="176"/>
      <c r="AZ36" s="176"/>
      <c r="BA36" s="176"/>
      <c r="BB36" s="176"/>
      <c r="BC36" s="176"/>
      <c r="BD36" s="176"/>
      <c r="BE36" s="176"/>
      <c r="BF36" s="176"/>
      <c r="BG36" s="176"/>
      <c r="BH36" s="176"/>
      <c r="BI36" s="176"/>
      <c r="BJ36" s="176"/>
      <c r="BK36" s="176"/>
      <c r="BL36" s="176"/>
    </row>
    <row r="37" spans="1:64" x14ac:dyDescent="0.25">
      <c r="A37" s="171" t="str">
        <f t="shared" si="6"/>
        <v>2.3.4</v>
      </c>
      <c r="B37" s="172" t="s">
        <v>286</v>
      </c>
      <c r="C37" s="173" t="s">
        <v>131</v>
      </c>
      <c r="D37" s="174">
        <v>44260</v>
      </c>
      <c r="E37" s="175">
        <v>44264</v>
      </c>
      <c r="F37" s="162">
        <f t="shared" si="2"/>
        <v>5</v>
      </c>
      <c r="G37" s="569" t="s">
        <v>32</v>
      </c>
      <c r="H37" s="162">
        <f t="shared" si="3"/>
        <v>3</v>
      </c>
      <c r="I37" s="176"/>
      <c r="J37" s="176"/>
      <c r="K37" s="176"/>
      <c r="L37" s="176"/>
      <c r="M37" s="176"/>
      <c r="N37" s="176"/>
      <c r="O37" s="176"/>
      <c r="P37" s="176"/>
      <c r="Q37" s="176"/>
      <c r="R37" s="176"/>
      <c r="S37" s="176"/>
      <c r="T37" s="176"/>
      <c r="U37" s="176"/>
      <c r="V37" s="176"/>
      <c r="W37" s="176"/>
      <c r="X37" s="176"/>
      <c r="Y37" s="176"/>
      <c r="Z37" s="176"/>
      <c r="AA37" s="176"/>
      <c r="AB37" s="176"/>
      <c r="AC37" s="176"/>
      <c r="AD37" s="176"/>
      <c r="AE37" s="176"/>
      <c r="AF37" s="176"/>
      <c r="AG37" s="176"/>
      <c r="AH37" s="176"/>
      <c r="AI37" s="176"/>
      <c r="AJ37" s="176"/>
      <c r="AK37" s="176"/>
      <c r="AL37" s="176"/>
      <c r="AM37" s="176"/>
      <c r="AN37" s="176"/>
      <c r="AO37" s="176"/>
      <c r="AP37" s="176"/>
      <c r="AQ37" s="176"/>
      <c r="AR37" s="176"/>
      <c r="AS37" s="176"/>
      <c r="AT37" s="176"/>
      <c r="AU37" s="176"/>
      <c r="AV37" s="176"/>
      <c r="AW37" s="176"/>
      <c r="AX37" s="176"/>
      <c r="AY37" s="176"/>
      <c r="AZ37" s="176"/>
      <c r="BA37" s="176"/>
      <c r="BB37" s="176"/>
      <c r="BC37" s="176"/>
      <c r="BD37" s="176"/>
      <c r="BE37" s="176"/>
      <c r="BF37" s="176"/>
      <c r="BG37" s="176"/>
      <c r="BH37" s="176"/>
      <c r="BI37" s="176"/>
      <c r="BJ37" s="176"/>
      <c r="BK37" s="176"/>
      <c r="BL37" s="176"/>
    </row>
    <row r="38" spans="1:64" x14ac:dyDescent="0.25">
      <c r="A38" s="171" t="str">
        <f t="shared" si="6"/>
        <v>2.3.5</v>
      </c>
      <c r="B38" s="172" t="s">
        <v>135</v>
      </c>
      <c r="C38" s="173" t="s">
        <v>131</v>
      </c>
      <c r="D38" s="174">
        <v>44260</v>
      </c>
      <c r="E38" s="175">
        <v>44264</v>
      </c>
      <c r="F38" s="162">
        <f t="shared" si="2"/>
        <v>5</v>
      </c>
      <c r="G38" s="569" t="s">
        <v>32</v>
      </c>
      <c r="H38" s="162">
        <f t="shared" si="3"/>
        <v>3</v>
      </c>
      <c r="I38" s="176"/>
      <c r="J38" s="176"/>
      <c r="K38" s="176"/>
      <c r="L38" s="176"/>
      <c r="M38" s="176"/>
      <c r="N38" s="176"/>
      <c r="O38" s="176"/>
      <c r="P38" s="176"/>
      <c r="Q38" s="176"/>
      <c r="R38" s="176"/>
      <c r="S38" s="176"/>
      <c r="T38" s="176"/>
      <c r="U38" s="176"/>
      <c r="V38" s="176"/>
      <c r="W38" s="176"/>
      <c r="X38" s="176"/>
      <c r="Y38" s="176"/>
      <c r="Z38" s="176"/>
      <c r="AA38" s="176"/>
      <c r="AB38" s="176"/>
      <c r="AC38" s="176"/>
      <c r="AD38" s="176"/>
      <c r="AE38" s="176"/>
      <c r="AF38" s="176"/>
      <c r="AG38" s="176"/>
      <c r="AH38" s="176"/>
      <c r="AI38" s="176"/>
      <c r="AJ38" s="176"/>
      <c r="AK38" s="176"/>
      <c r="AL38" s="176"/>
      <c r="AM38" s="176"/>
      <c r="AN38" s="176"/>
      <c r="AO38" s="176"/>
      <c r="AP38" s="176"/>
      <c r="AQ38" s="176"/>
      <c r="AR38" s="176"/>
      <c r="AS38" s="176"/>
      <c r="AT38" s="176"/>
      <c r="AU38" s="176"/>
      <c r="AV38" s="176"/>
      <c r="AW38" s="176"/>
      <c r="AX38" s="176"/>
      <c r="AY38" s="176"/>
      <c r="AZ38" s="176"/>
      <c r="BA38" s="176"/>
      <c r="BB38" s="176"/>
      <c r="BC38" s="176"/>
      <c r="BD38" s="176"/>
      <c r="BE38" s="176"/>
      <c r="BF38" s="176"/>
      <c r="BG38" s="176"/>
      <c r="BH38" s="176"/>
      <c r="BI38" s="176"/>
      <c r="BJ38" s="176"/>
      <c r="BK38" s="176"/>
      <c r="BL38" s="176"/>
    </row>
    <row r="39" spans="1:64" x14ac:dyDescent="0.25">
      <c r="A39" s="171" t="str">
        <f t="shared" si="6"/>
        <v>2.3.6</v>
      </c>
      <c r="B39" s="172" t="s">
        <v>136</v>
      </c>
      <c r="C39" s="173" t="s">
        <v>131</v>
      </c>
      <c r="D39" s="174">
        <v>44260</v>
      </c>
      <c r="E39" s="175">
        <v>44264</v>
      </c>
      <c r="F39" s="162">
        <f t="shared" si="2"/>
        <v>5</v>
      </c>
      <c r="G39" s="569" t="s">
        <v>32</v>
      </c>
      <c r="H39" s="162">
        <f t="shared" si="3"/>
        <v>3</v>
      </c>
      <c r="I39" s="176"/>
      <c r="J39" s="176"/>
      <c r="K39" s="176"/>
      <c r="L39" s="176"/>
      <c r="M39" s="176"/>
      <c r="N39" s="176"/>
      <c r="O39" s="176"/>
      <c r="P39" s="176"/>
      <c r="Q39" s="176"/>
      <c r="R39" s="176"/>
      <c r="S39" s="176"/>
      <c r="T39" s="176"/>
      <c r="U39" s="176"/>
      <c r="V39" s="176"/>
      <c r="W39" s="176"/>
      <c r="X39" s="176"/>
      <c r="Y39" s="176"/>
      <c r="Z39" s="176"/>
      <c r="AA39" s="176"/>
      <c r="AB39" s="176"/>
      <c r="AC39" s="176"/>
      <c r="AD39" s="176"/>
      <c r="AE39" s="176"/>
      <c r="AF39" s="176"/>
      <c r="AG39" s="176"/>
      <c r="AH39" s="176"/>
      <c r="AI39" s="176"/>
      <c r="AJ39" s="176"/>
      <c r="AK39" s="176"/>
      <c r="AL39" s="176"/>
      <c r="AM39" s="176"/>
      <c r="AN39" s="176"/>
      <c r="AO39" s="176"/>
      <c r="AP39" s="176"/>
      <c r="AQ39" s="176"/>
      <c r="AR39" s="176"/>
      <c r="AS39" s="176"/>
      <c r="AT39" s="176"/>
      <c r="AU39" s="176"/>
      <c r="AV39" s="176"/>
      <c r="AW39" s="176"/>
      <c r="AX39" s="176"/>
      <c r="AY39" s="176"/>
      <c r="AZ39" s="176"/>
      <c r="BA39" s="176"/>
      <c r="BB39" s="176"/>
      <c r="BC39" s="176"/>
      <c r="BD39" s="176"/>
      <c r="BE39" s="176"/>
      <c r="BF39" s="176"/>
      <c r="BG39" s="176"/>
      <c r="BH39" s="176"/>
      <c r="BI39" s="176"/>
      <c r="BJ39" s="176"/>
      <c r="BK39" s="176"/>
      <c r="BL39" s="176"/>
    </row>
    <row r="40" spans="1:64" s="170" customFormat="1" x14ac:dyDescent="0.25">
      <c r="A40" s="16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2.4</v>
      </c>
      <c r="B40" s="165" t="s">
        <v>137</v>
      </c>
      <c r="C40" s="165" t="s">
        <v>116</v>
      </c>
      <c r="D40" s="166">
        <f>MIN(D41:D43)</f>
        <v>44265</v>
      </c>
      <c r="E40" s="167">
        <f>MAX(E41:E43)</f>
        <v>44267</v>
      </c>
      <c r="F40" s="168">
        <f t="shared" si="2"/>
        <v>3</v>
      </c>
      <c r="G40" s="569" t="s">
        <v>32</v>
      </c>
      <c r="H40" s="168">
        <f t="shared" si="3"/>
        <v>3</v>
      </c>
      <c r="I40" s="169"/>
      <c r="J40" s="169"/>
      <c r="K40" s="169"/>
      <c r="L40" s="169"/>
      <c r="M40" s="169"/>
      <c r="N40" s="169"/>
      <c r="O40" s="169"/>
      <c r="P40" s="169"/>
      <c r="Q40" s="169"/>
      <c r="R40" s="169"/>
      <c r="S40" s="169"/>
      <c r="T40" s="169"/>
      <c r="U40" s="169"/>
      <c r="V40" s="169"/>
      <c r="W40" s="169"/>
      <c r="X40" s="169"/>
      <c r="Y40" s="169"/>
      <c r="Z40" s="169"/>
      <c r="AA40" s="169"/>
      <c r="AB40" s="169"/>
      <c r="AC40" s="169"/>
      <c r="AD40" s="169"/>
      <c r="AE40" s="169"/>
      <c r="AF40" s="169"/>
      <c r="AG40" s="169"/>
      <c r="AH40" s="169"/>
      <c r="AI40" s="169"/>
      <c r="AJ40" s="169"/>
      <c r="AK40" s="169"/>
      <c r="AL40" s="169"/>
      <c r="AM40" s="169"/>
      <c r="AN40" s="169"/>
      <c r="AO40" s="169"/>
      <c r="AP40" s="169"/>
      <c r="AQ40" s="169"/>
      <c r="AR40" s="169"/>
      <c r="AS40" s="169"/>
      <c r="AT40" s="169"/>
      <c r="AU40" s="169"/>
      <c r="AV40" s="169"/>
      <c r="AW40" s="169"/>
      <c r="AX40" s="169"/>
      <c r="AY40" s="169"/>
      <c r="AZ40" s="169"/>
      <c r="BA40" s="169"/>
      <c r="BB40" s="169"/>
      <c r="BC40" s="169"/>
      <c r="BD40" s="169"/>
      <c r="BE40" s="169"/>
      <c r="BF40" s="169"/>
      <c r="BG40" s="169"/>
      <c r="BH40" s="169"/>
      <c r="BI40" s="169"/>
      <c r="BJ40" s="169"/>
      <c r="BK40" s="169"/>
      <c r="BL40" s="169"/>
    </row>
    <row r="41" spans="1:64" x14ac:dyDescent="0.25">
      <c r="A41"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2.4.1</v>
      </c>
      <c r="B41" s="172" t="s">
        <v>138</v>
      </c>
      <c r="C41" s="173" t="s">
        <v>116</v>
      </c>
      <c r="D41" s="174">
        <v>44265</v>
      </c>
      <c r="E41" s="175">
        <v>44266</v>
      </c>
      <c r="F41" s="162">
        <f t="shared" si="2"/>
        <v>2</v>
      </c>
      <c r="G41" s="569" t="s">
        <v>32</v>
      </c>
      <c r="H41" s="162">
        <f t="shared" si="3"/>
        <v>2</v>
      </c>
      <c r="I41" s="176"/>
      <c r="J41" s="176"/>
      <c r="K41" s="176"/>
      <c r="L41" s="176"/>
      <c r="M41" s="176"/>
      <c r="N41" s="176"/>
      <c r="O41" s="176"/>
      <c r="P41" s="176"/>
      <c r="Q41" s="176"/>
      <c r="R41" s="176"/>
      <c r="S41" s="176"/>
      <c r="T41" s="176"/>
      <c r="U41" s="176"/>
      <c r="V41" s="176"/>
      <c r="W41" s="176"/>
      <c r="X41" s="176"/>
      <c r="Y41" s="176"/>
      <c r="Z41" s="176"/>
      <c r="AA41" s="176"/>
      <c r="AB41" s="176"/>
      <c r="AC41" s="176"/>
      <c r="AD41" s="176"/>
      <c r="AE41" s="176"/>
      <c r="AF41" s="176"/>
      <c r="AG41" s="176"/>
      <c r="AH41" s="176"/>
      <c r="AI41" s="176"/>
      <c r="AJ41" s="176"/>
      <c r="AK41" s="176"/>
      <c r="AL41" s="176"/>
      <c r="AM41" s="176"/>
      <c r="AN41" s="176"/>
      <c r="AO41" s="176"/>
      <c r="AP41" s="176"/>
      <c r="AQ41" s="176"/>
      <c r="AR41" s="176"/>
      <c r="AS41" s="176"/>
      <c r="AT41" s="176"/>
      <c r="AU41" s="176"/>
      <c r="AV41" s="176"/>
      <c r="AW41" s="176"/>
      <c r="AX41" s="176"/>
      <c r="AY41" s="176"/>
      <c r="AZ41" s="176"/>
      <c r="BA41" s="176"/>
      <c r="BB41" s="176"/>
      <c r="BC41" s="176"/>
      <c r="BD41" s="176"/>
      <c r="BE41" s="176"/>
      <c r="BF41" s="176"/>
      <c r="BG41" s="176"/>
      <c r="BH41" s="176"/>
      <c r="BI41" s="176"/>
      <c r="BJ41" s="176"/>
      <c r="BK41" s="176"/>
      <c r="BL41" s="176"/>
    </row>
    <row r="42" spans="1:64" x14ac:dyDescent="0.25">
      <c r="A42"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2.4.2</v>
      </c>
      <c r="B42" s="172" t="s">
        <v>139</v>
      </c>
      <c r="C42" s="173" t="s">
        <v>116</v>
      </c>
      <c r="D42" s="174">
        <v>44265</v>
      </c>
      <c r="E42" s="175">
        <v>44266</v>
      </c>
      <c r="F42" s="162">
        <f t="shared" si="2"/>
        <v>2</v>
      </c>
      <c r="G42" s="569" t="s">
        <v>32</v>
      </c>
      <c r="H42" s="162">
        <f t="shared" si="3"/>
        <v>2</v>
      </c>
      <c r="I42" s="176"/>
      <c r="J42" s="176"/>
      <c r="K42" s="176"/>
      <c r="L42" s="176"/>
      <c r="M42" s="176"/>
      <c r="N42" s="176"/>
      <c r="O42" s="176"/>
      <c r="P42" s="176"/>
      <c r="Q42" s="176"/>
      <c r="R42" s="176"/>
      <c r="S42" s="176"/>
      <c r="T42" s="176"/>
      <c r="U42" s="176"/>
      <c r="V42" s="176"/>
      <c r="W42" s="176"/>
      <c r="X42" s="176"/>
      <c r="Y42" s="176"/>
      <c r="Z42" s="176"/>
      <c r="AA42" s="176"/>
      <c r="AB42" s="176"/>
      <c r="AC42" s="176"/>
      <c r="AD42" s="176"/>
      <c r="AE42" s="176"/>
      <c r="AF42" s="176"/>
      <c r="AG42" s="176"/>
      <c r="AH42" s="176"/>
      <c r="AI42" s="176"/>
      <c r="AJ42" s="176"/>
      <c r="AK42" s="176"/>
      <c r="AL42" s="176"/>
      <c r="AM42" s="176"/>
      <c r="AN42" s="176"/>
      <c r="AO42" s="176"/>
      <c r="AP42" s="176"/>
      <c r="AQ42" s="176"/>
      <c r="AR42" s="176"/>
      <c r="AS42" s="176"/>
      <c r="AT42" s="176"/>
      <c r="AU42" s="176"/>
      <c r="AV42" s="176"/>
      <c r="AW42" s="176"/>
      <c r="AX42" s="176"/>
      <c r="AY42" s="176"/>
      <c r="AZ42" s="176"/>
      <c r="BA42" s="176"/>
      <c r="BB42" s="176"/>
      <c r="BC42" s="176"/>
      <c r="BD42" s="176"/>
      <c r="BE42" s="176"/>
      <c r="BF42" s="176"/>
      <c r="BG42" s="176"/>
      <c r="BH42" s="176"/>
      <c r="BI42" s="176"/>
      <c r="BJ42" s="176"/>
      <c r="BK42" s="176"/>
      <c r="BL42" s="176"/>
    </row>
    <row r="43" spans="1:64" x14ac:dyDescent="0.25">
      <c r="A43"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2.4.3</v>
      </c>
      <c r="B43" s="172" t="s">
        <v>140</v>
      </c>
      <c r="C43" s="173" t="s">
        <v>116</v>
      </c>
      <c r="D43" s="174">
        <v>44266</v>
      </c>
      <c r="E43" s="175">
        <v>44267</v>
      </c>
      <c r="F43" s="162">
        <f t="shared" si="2"/>
        <v>2</v>
      </c>
      <c r="G43" s="569" t="s">
        <v>32</v>
      </c>
      <c r="H43" s="162">
        <f t="shared" si="3"/>
        <v>2</v>
      </c>
      <c r="I43" s="176"/>
      <c r="J43" s="176"/>
      <c r="K43" s="176"/>
      <c r="L43" s="176"/>
      <c r="M43" s="176"/>
      <c r="N43" s="176"/>
      <c r="O43" s="176"/>
      <c r="P43" s="176"/>
      <c r="Q43" s="176"/>
      <c r="R43" s="176"/>
      <c r="S43" s="176"/>
      <c r="T43" s="176"/>
      <c r="U43" s="176"/>
      <c r="V43" s="176"/>
      <c r="W43" s="176"/>
      <c r="X43" s="176"/>
      <c r="Y43" s="176"/>
      <c r="Z43" s="176"/>
      <c r="AA43" s="176"/>
      <c r="AB43" s="176"/>
      <c r="AC43" s="176"/>
      <c r="AD43" s="176"/>
      <c r="AE43" s="176"/>
      <c r="AF43" s="176"/>
      <c r="AG43" s="176"/>
      <c r="AH43" s="176"/>
      <c r="AI43" s="176"/>
      <c r="AJ43" s="176"/>
      <c r="AK43" s="176"/>
      <c r="AL43" s="176"/>
      <c r="AM43" s="176"/>
      <c r="AN43" s="176"/>
      <c r="AO43" s="176"/>
      <c r="AP43" s="176"/>
      <c r="AQ43" s="176"/>
      <c r="AR43" s="176"/>
      <c r="AS43" s="176"/>
      <c r="AT43" s="176"/>
      <c r="AU43" s="176"/>
      <c r="AV43" s="176"/>
      <c r="AW43" s="176"/>
      <c r="AX43" s="176"/>
      <c r="AY43" s="176"/>
      <c r="AZ43" s="176"/>
      <c r="BA43" s="176"/>
      <c r="BB43" s="176"/>
      <c r="BC43" s="176"/>
      <c r="BD43" s="176"/>
      <c r="BE43" s="176"/>
      <c r="BF43" s="176"/>
      <c r="BG43" s="176"/>
      <c r="BH43" s="176"/>
      <c r="BI43" s="176"/>
      <c r="BJ43" s="176"/>
      <c r="BK43" s="176"/>
      <c r="BL43" s="176"/>
    </row>
    <row r="44" spans="1:64" s="170" customFormat="1" x14ac:dyDescent="0.25">
      <c r="A44" s="16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2.5</v>
      </c>
      <c r="B44" s="165" t="s">
        <v>141</v>
      </c>
      <c r="C44" s="165" t="s">
        <v>116</v>
      </c>
      <c r="D44" s="166">
        <f>MIN(D45)</f>
        <v>44270</v>
      </c>
      <c r="E44" s="167">
        <f>MAX(E45)</f>
        <v>44270</v>
      </c>
      <c r="F44" s="168">
        <f t="shared" si="2"/>
        <v>1</v>
      </c>
      <c r="G44" s="569" t="s">
        <v>32</v>
      </c>
      <c r="H44" s="168">
        <f t="shared" si="3"/>
        <v>1</v>
      </c>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69"/>
      <c r="AI44" s="169"/>
      <c r="AJ44" s="169"/>
      <c r="AK44" s="169"/>
      <c r="AL44" s="169"/>
      <c r="AM44" s="169"/>
      <c r="AN44" s="169"/>
      <c r="AO44" s="169"/>
      <c r="AP44" s="169"/>
      <c r="AQ44" s="169"/>
      <c r="AR44" s="169"/>
      <c r="AS44" s="169"/>
      <c r="AT44" s="169"/>
      <c r="AU44" s="169"/>
      <c r="AV44" s="169"/>
      <c r="AW44" s="169"/>
      <c r="AX44" s="169"/>
      <c r="AY44" s="169"/>
      <c r="AZ44" s="169"/>
      <c r="BA44" s="169"/>
      <c r="BB44" s="169"/>
      <c r="BC44" s="169"/>
      <c r="BD44" s="169"/>
      <c r="BE44" s="169"/>
      <c r="BF44" s="169"/>
      <c r="BG44" s="169"/>
      <c r="BH44" s="169"/>
      <c r="BI44" s="169"/>
      <c r="BJ44" s="169"/>
      <c r="BK44" s="169"/>
      <c r="BL44" s="169"/>
    </row>
    <row r="45" spans="1:64" x14ac:dyDescent="0.25">
      <c r="A45"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2.5.1</v>
      </c>
      <c r="B45" s="172" t="s">
        <v>142</v>
      </c>
      <c r="C45" s="173" t="s">
        <v>116</v>
      </c>
      <c r="D45" s="174">
        <v>44270</v>
      </c>
      <c r="E45" s="175">
        <v>44270</v>
      </c>
      <c r="F45" s="162">
        <f t="shared" si="2"/>
        <v>1</v>
      </c>
      <c r="G45" s="569" t="s">
        <v>32</v>
      </c>
      <c r="H45" s="162">
        <f t="shared" si="3"/>
        <v>1</v>
      </c>
      <c r="I45" s="176"/>
      <c r="J45" s="176"/>
      <c r="K45" s="176"/>
      <c r="L45" s="176"/>
      <c r="M45" s="176"/>
      <c r="N45" s="176"/>
      <c r="O45" s="176"/>
      <c r="P45" s="176"/>
      <c r="Q45" s="176"/>
      <c r="R45" s="176"/>
      <c r="S45" s="176"/>
      <c r="T45" s="176"/>
      <c r="U45" s="176"/>
      <c r="V45" s="176"/>
      <c r="W45" s="176"/>
      <c r="X45" s="176"/>
      <c r="Y45" s="176"/>
      <c r="Z45" s="176"/>
      <c r="AA45" s="176"/>
      <c r="AB45" s="176"/>
      <c r="AC45" s="176"/>
      <c r="AD45" s="176"/>
      <c r="AE45" s="176"/>
      <c r="AF45" s="176"/>
      <c r="AG45" s="176"/>
      <c r="AH45" s="176"/>
      <c r="AI45" s="176"/>
      <c r="AJ45" s="176"/>
      <c r="AK45" s="176"/>
      <c r="AL45" s="176"/>
      <c r="AM45" s="176"/>
      <c r="AN45" s="176"/>
      <c r="AO45" s="176"/>
      <c r="AP45" s="176"/>
      <c r="AQ45" s="176"/>
      <c r="AR45" s="176"/>
      <c r="AS45" s="176"/>
      <c r="AT45" s="176"/>
      <c r="AU45" s="176"/>
      <c r="AV45" s="176"/>
      <c r="AW45" s="176"/>
      <c r="AX45" s="176"/>
      <c r="AY45" s="176"/>
      <c r="AZ45" s="176"/>
      <c r="BA45" s="176"/>
      <c r="BB45" s="176"/>
      <c r="BC45" s="176"/>
      <c r="BD45" s="176"/>
      <c r="BE45" s="176"/>
      <c r="BF45" s="176"/>
      <c r="BG45" s="176"/>
      <c r="BH45" s="176"/>
      <c r="BI45" s="176"/>
      <c r="BJ45" s="176"/>
      <c r="BK45" s="176"/>
      <c r="BL45" s="176"/>
    </row>
    <row r="46" spans="1:64" s="170" customFormat="1" x14ac:dyDescent="0.25">
      <c r="A46" s="16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2.6</v>
      </c>
      <c r="B46" s="165" t="s">
        <v>143</v>
      </c>
      <c r="C46" s="165" t="s">
        <v>116</v>
      </c>
      <c r="D46" s="166">
        <f>MIN(D47:D48)</f>
        <v>44266</v>
      </c>
      <c r="E46" s="167">
        <f>MAX(E47:E48)</f>
        <v>44272</v>
      </c>
      <c r="F46" s="168">
        <f t="shared" si="2"/>
        <v>7</v>
      </c>
      <c r="G46" s="569" t="s">
        <v>32</v>
      </c>
      <c r="H46" s="168">
        <f t="shared" si="3"/>
        <v>5</v>
      </c>
      <c r="I46" s="169"/>
      <c r="J46" s="169"/>
      <c r="K46" s="169"/>
      <c r="L46" s="169"/>
      <c r="M46" s="169"/>
      <c r="N46" s="169"/>
      <c r="O46" s="169"/>
      <c r="P46" s="169"/>
      <c r="Q46" s="169"/>
      <c r="R46" s="169"/>
      <c r="S46" s="169"/>
      <c r="T46" s="169"/>
      <c r="U46" s="169"/>
      <c r="V46" s="169"/>
      <c r="W46" s="169"/>
      <c r="X46" s="169"/>
      <c r="Y46" s="169"/>
      <c r="Z46" s="169"/>
      <c r="AA46" s="169"/>
      <c r="AB46" s="169"/>
      <c r="AC46" s="169"/>
      <c r="AD46" s="169"/>
      <c r="AE46" s="169"/>
      <c r="AF46" s="169"/>
      <c r="AG46" s="169"/>
      <c r="AH46" s="169"/>
      <c r="AI46" s="169"/>
      <c r="AJ46" s="169"/>
      <c r="AK46" s="169"/>
      <c r="AL46" s="169"/>
      <c r="AM46" s="169"/>
      <c r="AN46" s="169"/>
      <c r="AO46" s="169"/>
      <c r="AP46" s="169"/>
      <c r="AQ46" s="169"/>
      <c r="AR46" s="169"/>
      <c r="AS46" s="169"/>
      <c r="AT46" s="169"/>
      <c r="AU46" s="169"/>
      <c r="AV46" s="169"/>
      <c r="AW46" s="169"/>
      <c r="AX46" s="169"/>
      <c r="AY46" s="169"/>
      <c r="AZ46" s="169"/>
      <c r="BA46" s="169"/>
      <c r="BB46" s="169"/>
      <c r="BC46" s="169"/>
      <c r="BD46" s="169"/>
      <c r="BE46" s="169"/>
      <c r="BF46" s="169"/>
      <c r="BG46" s="169"/>
      <c r="BH46" s="169"/>
      <c r="BI46" s="169"/>
      <c r="BJ46" s="169"/>
      <c r="BK46" s="169"/>
      <c r="BL46" s="169"/>
    </row>
    <row r="47" spans="1:64" x14ac:dyDescent="0.25">
      <c r="A47"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2.6.1</v>
      </c>
      <c r="B47" s="172" t="s">
        <v>144</v>
      </c>
      <c r="C47" s="173" t="s">
        <v>116</v>
      </c>
      <c r="D47" s="174">
        <v>44266</v>
      </c>
      <c r="E47" s="175">
        <v>44266</v>
      </c>
      <c r="F47" s="162">
        <f t="shared" si="2"/>
        <v>1</v>
      </c>
      <c r="G47" s="569" t="s">
        <v>32</v>
      </c>
      <c r="H47" s="162">
        <f t="shared" si="3"/>
        <v>1</v>
      </c>
      <c r="I47" s="176"/>
      <c r="J47" s="176"/>
      <c r="K47" s="176"/>
      <c r="L47" s="176"/>
      <c r="M47" s="176"/>
      <c r="N47" s="176"/>
      <c r="O47" s="176"/>
      <c r="P47" s="176"/>
      <c r="Q47" s="176"/>
      <c r="R47" s="176"/>
      <c r="S47" s="176"/>
      <c r="T47" s="176"/>
      <c r="U47" s="176"/>
      <c r="V47" s="176"/>
      <c r="W47" s="176"/>
      <c r="X47" s="176"/>
      <c r="Y47" s="176"/>
      <c r="Z47" s="176"/>
      <c r="AA47" s="176"/>
      <c r="AB47" s="176"/>
      <c r="AC47" s="176"/>
      <c r="AD47" s="176"/>
      <c r="AE47" s="176"/>
      <c r="AF47" s="176"/>
      <c r="AG47" s="176"/>
      <c r="AH47" s="176"/>
      <c r="AI47" s="176"/>
      <c r="AJ47" s="176"/>
      <c r="AK47" s="176"/>
      <c r="AL47" s="176"/>
      <c r="AM47" s="176"/>
      <c r="AN47" s="176"/>
      <c r="AO47" s="176"/>
      <c r="AP47" s="176"/>
      <c r="AQ47" s="176"/>
      <c r="AR47" s="176"/>
      <c r="AS47" s="176"/>
      <c r="AT47" s="176"/>
      <c r="AU47" s="176"/>
      <c r="AV47" s="176"/>
      <c r="AW47" s="176"/>
      <c r="AX47" s="176"/>
      <c r="AY47" s="176"/>
      <c r="AZ47" s="176"/>
      <c r="BA47" s="176"/>
      <c r="BB47" s="176"/>
      <c r="BC47" s="176"/>
      <c r="BD47" s="176"/>
      <c r="BE47" s="176"/>
      <c r="BF47" s="176"/>
      <c r="BG47" s="176"/>
      <c r="BH47" s="176"/>
      <c r="BI47" s="176"/>
      <c r="BJ47" s="176"/>
      <c r="BK47" s="176"/>
      <c r="BL47" s="176"/>
    </row>
    <row r="48" spans="1:64" x14ac:dyDescent="0.25">
      <c r="A48"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2.6.2</v>
      </c>
      <c r="B48" s="172" t="s">
        <v>145</v>
      </c>
      <c r="C48" s="173" t="s">
        <v>116</v>
      </c>
      <c r="D48" s="174">
        <v>44271</v>
      </c>
      <c r="E48" s="175">
        <v>44272</v>
      </c>
      <c r="F48" s="162">
        <f t="shared" si="2"/>
        <v>2</v>
      </c>
      <c r="G48" s="569" t="s">
        <v>32</v>
      </c>
      <c r="H48" s="162">
        <f t="shared" si="3"/>
        <v>2</v>
      </c>
      <c r="I48" s="176"/>
      <c r="J48" s="176"/>
      <c r="K48" s="176"/>
      <c r="L48" s="176"/>
      <c r="M48" s="176"/>
      <c r="N48" s="176"/>
      <c r="O48" s="176"/>
      <c r="P48" s="176"/>
      <c r="Q48" s="176"/>
      <c r="R48" s="176"/>
      <c r="S48" s="176"/>
      <c r="T48" s="176"/>
      <c r="U48" s="176"/>
      <c r="V48" s="176"/>
      <c r="W48" s="176"/>
      <c r="X48" s="176"/>
      <c r="Y48" s="176"/>
      <c r="Z48" s="176"/>
      <c r="AA48" s="176"/>
      <c r="AB48" s="176"/>
      <c r="AC48" s="176"/>
      <c r="AD48" s="176"/>
      <c r="AE48" s="176"/>
      <c r="AF48" s="176"/>
      <c r="AG48" s="176"/>
      <c r="AH48" s="176"/>
      <c r="AI48" s="176"/>
      <c r="AJ48" s="176"/>
      <c r="AK48" s="176"/>
      <c r="AL48" s="176"/>
      <c r="AM48" s="176"/>
      <c r="AN48" s="176"/>
      <c r="AO48" s="176"/>
      <c r="AP48" s="176"/>
      <c r="AQ48" s="176"/>
      <c r="AR48" s="176"/>
      <c r="AS48" s="176"/>
      <c r="AT48" s="176"/>
      <c r="AU48" s="176"/>
      <c r="AV48" s="176"/>
      <c r="AW48" s="176"/>
      <c r="AX48" s="176"/>
      <c r="AY48" s="176"/>
      <c r="AZ48" s="176"/>
      <c r="BA48" s="176"/>
      <c r="BB48" s="176"/>
      <c r="BC48" s="176"/>
      <c r="BD48" s="176"/>
      <c r="BE48" s="176"/>
      <c r="BF48" s="176"/>
      <c r="BG48" s="176"/>
      <c r="BH48" s="176"/>
      <c r="BI48" s="176"/>
      <c r="BJ48" s="176"/>
      <c r="BK48" s="176"/>
      <c r="BL48" s="176"/>
    </row>
    <row r="49" spans="1:64" s="170" customFormat="1" x14ac:dyDescent="0.25">
      <c r="A49" s="16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2.7</v>
      </c>
      <c r="B49" s="165" t="s">
        <v>146</v>
      </c>
      <c r="C49" s="165" t="s">
        <v>116</v>
      </c>
      <c r="D49" s="166">
        <f>MIN(D50:D51)</f>
        <v>44266</v>
      </c>
      <c r="E49" s="167">
        <f>MAX(E50:E51)</f>
        <v>44266</v>
      </c>
      <c r="F49" s="168">
        <f t="shared" si="2"/>
        <v>1</v>
      </c>
      <c r="G49" s="569" t="s">
        <v>32</v>
      </c>
      <c r="H49" s="168">
        <f t="shared" si="3"/>
        <v>1</v>
      </c>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69"/>
      <c r="AI49" s="169"/>
      <c r="AJ49" s="169"/>
      <c r="AK49" s="169"/>
      <c r="AL49" s="169"/>
      <c r="AM49" s="169"/>
      <c r="AN49" s="169"/>
      <c r="AO49" s="169"/>
      <c r="AP49" s="169"/>
      <c r="AQ49" s="169"/>
      <c r="AR49" s="169"/>
      <c r="AS49" s="169"/>
      <c r="AT49" s="169"/>
      <c r="AU49" s="169"/>
      <c r="AV49" s="169"/>
      <c r="AW49" s="169"/>
      <c r="AX49" s="169"/>
      <c r="AY49" s="169"/>
      <c r="AZ49" s="169"/>
      <c r="BA49" s="169"/>
      <c r="BB49" s="169"/>
      <c r="BC49" s="169"/>
      <c r="BD49" s="169"/>
      <c r="BE49" s="169"/>
      <c r="BF49" s="169"/>
      <c r="BG49" s="169"/>
      <c r="BH49" s="169"/>
      <c r="BI49" s="169"/>
      <c r="BJ49" s="169"/>
      <c r="BK49" s="169"/>
      <c r="BL49" s="169"/>
    </row>
    <row r="50" spans="1:64" x14ac:dyDescent="0.25">
      <c r="A50"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2.7.1</v>
      </c>
      <c r="B50" s="172" t="s">
        <v>147</v>
      </c>
      <c r="C50" s="173" t="s">
        <v>116</v>
      </c>
      <c r="D50" s="174">
        <v>44266</v>
      </c>
      <c r="E50" s="175">
        <v>44266</v>
      </c>
      <c r="F50" s="162">
        <f t="shared" si="2"/>
        <v>1</v>
      </c>
      <c r="G50" s="569" t="s">
        <v>32</v>
      </c>
      <c r="H50" s="162">
        <f t="shared" si="3"/>
        <v>1</v>
      </c>
      <c r="I50" s="176"/>
      <c r="J50" s="176"/>
      <c r="K50" s="176"/>
      <c r="L50" s="176"/>
      <c r="M50" s="176"/>
      <c r="N50" s="176"/>
      <c r="O50" s="176"/>
      <c r="P50" s="176"/>
      <c r="Q50" s="176"/>
      <c r="R50" s="176"/>
      <c r="S50" s="176"/>
      <c r="T50" s="176"/>
      <c r="U50" s="176"/>
      <c r="V50" s="176"/>
      <c r="W50" s="176"/>
      <c r="X50" s="176"/>
      <c r="Y50" s="176"/>
      <c r="Z50" s="176"/>
      <c r="AA50" s="176"/>
      <c r="AB50" s="176"/>
      <c r="AC50" s="176"/>
      <c r="AD50" s="176"/>
      <c r="AE50" s="176"/>
      <c r="AF50" s="176"/>
      <c r="AG50" s="176"/>
      <c r="AH50" s="176"/>
      <c r="AI50" s="176"/>
      <c r="AJ50" s="176"/>
      <c r="AK50" s="176"/>
      <c r="AL50" s="176"/>
      <c r="AM50" s="176"/>
      <c r="AN50" s="176"/>
      <c r="AO50" s="176"/>
      <c r="AP50" s="176"/>
      <c r="AQ50" s="176"/>
      <c r="AR50" s="176"/>
      <c r="AS50" s="176"/>
      <c r="AT50" s="176"/>
      <c r="AU50" s="176"/>
      <c r="AV50" s="176"/>
      <c r="AW50" s="176"/>
      <c r="AX50" s="176"/>
      <c r="AY50" s="176"/>
      <c r="AZ50" s="176"/>
      <c r="BA50" s="176"/>
      <c r="BB50" s="176"/>
      <c r="BC50" s="176"/>
      <c r="BD50" s="176"/>
      <c r="BE50" s="176"/>
      <c r="BF50" s="176"/>
      <c r="BG50" s="176"/>
      <c r="BH50" s="176"/>
      <c r="BI50" s="176"/>
      <c r="BJ50" s="176"/>
      <c r="BK50" s="176"/>
      <c r="BL50" s="176"/>
    </row>
    <row r="51" spans="1:64" x14ac:dyDescent="0.25">
      <c r="A51"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2.7.2</v>
      </c>
      <c r="B51" s="172" t="s">
        <v>148</v>
      </c>
      <c r="C51" s="173" t="s">
        <v>116</v>
      </c>
      <c r="D51" s="174">
        <v>44266</v>
      </c>
      <c r="E51" s="175">
        <v>44266</v>
      </c>
      <c r="F51" s="162">
        <f t="shared" si="2"/>
        <v>1</v>
      </c>
      <c r="G51" s="569" t="s">
        <v>32</v>
      </c>
      <c r="H51" s="162">
        <f t="shared" si="3"/>
        <v>1</v>
      </c>
      <c r="I51" s="176"/>
      <c r="J51" s="176"/>
      <c r="K51" s="176"/>
      <c r="L51" s="176"/>
      <c r="M51" s="176"/>
      <c r="N51" s="176"/>
      <c r="O51" s="176"/>
      <c r="P51" s="176"/>
      <c r="Q51" s="176"/>
      <c r="R51" s="176"/>
      <c r="S51" s="176"/>
      <c r="T51" s="176"/>
      <c r="U51" s="176"/>
      <c r="V51" s="176"/>
      <c r="W51" s="176"/>
      <c r="X51" s="176"/>
      <c r="Y51" s="176"/>
      <c r="Z51" s="176"/>
      <c r="AA51" s="176"/>
      <c r="AB51" s="176"/>
      <c r="AC51" s="176"/>
      <c r="AD51" s="176"/>
      <c r="AE51" s="176"/>
      <c r="AF51" s="176"/>
      <c r="AG51" s="176"/>
      <c r="AH51" s="176"/>
      <c r="AI51" s="176"/>
      <c r="AJ51" s="176"/>
      <c r="AK51" s="176"/>
      <c r="AL51" s="176"/>
      <c r="AM51" s="176"/>
      <c r="AN51" s="176"/>
      <c r="AO51" s="176"/>
      <c r="AP51" s="176"/>
      <c r="AQ51" s="176"/>
      <c r="AR51" s="176"/>
      <c r="AS51" s="176"/>
      <c r="AT51" s="176"/>
      <c r="AU51" s="176"/>
      <c r="AV51" s="176"/>
      <c r="AW51" s="176"/>
      <c r="AX51" s="176"/>
      <c r="AY51" s="176"/>
      <c r="AZ51" s="176"/>
      <c r="BA51" s="176"/>
      <c r="BB51" s="176"/>
      <c r="BC51" s="176"/>
      <c r="BD51" s="176"/>
      <c r="BE51" s="176"/>
      <c r="BF51" s="176"/>
      <c r="BG51" s="176"/>
      <c r="BH51" s="176"/>
      <c r="BI51" s="176"/>
      <c r="BJ51" s="176"/>
      <c r="BK51" s="176"/>
      <c r="BL51" s="176"/>
    </row>
    <row r="52" spans="1:64" s="170" customFormat="1" x14ac:dyDescent="0.25">
      <c r="A52" s="16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2.8</v>
      </c>
      <c r="B52" s="165" t="s">
        <v>149</v>
      </c>
      <c r="C52" s="165" t="s">
        <v>116</v>
      </c>
      <c r="D52" s="166">
        <f>MIN(D53:D54)</f>
        <v>44266</v>
      </c>
      <c r="E52" s="167">
        <f>MAX(E53:E54)</f>
        <v>44274</v>
      </c>
      <c r="F52" s="168">
        <f t="shared" si="2"/>
        <v>9</v>
      </c>
      <c r="G52" s="569" t="s">
        <v>32</v>
      </c>
      <c r="H52" s="168">
        <f t="shared" si="3"/>
        <v>7</v>
      </c>
      <c r="I52" s="169"/>
      <c r="J52" s="169"/>
      <c r="K52" s="169"/>
      <c r="L52" s="169"/>
      <c r="M52" s="169"/>
      <c r="N52" s="169"/>
      <c r="O52" s="169"/>
      <c r="P52" s="169"/>
      <c r="Q52" s="169"/>
      <c r="R52" s="169"/>
      <c r="S52" s="169"/>
      <c r="T52" s="169"/>
      <c r="U52" s="169"/>
      <c r="V52" s="169"/>
      <c r="W52" s="169"/>
      <c r="X52" s="169"/>
      <c r="Y52" s="169"/>
      <c r="Z52" s="169"/>
      <c r="AA52" s="169"/>
      <c r="AB52" s="169"/>
      <c r="AC52" s="169"/>
      <c r="AD52" s="169"/>
      <c r="AE52" s="169"/>
      <c r="AF52" s="169"/>
      <c r="AG52" s="169"/>
      <c r="AH52" s="169"/>
      <c r="AI52" s="169"/>
      <c r="AJ52" s="169"/>
      <c r="AK52" s="169"/>
      <c r="AL52" s="169"/>
      <c r="AM52" s="169"/>
      <c r="AN52" s="169"/>
      <c r="AO52" s="169"/>
      <c r="AP52" s="169"/>
      <c r="AQ52" s="169"/>
      <c r="AR52" s="169"/>
      <c r="AS52" s="169"/>
      <c r="AT52" s="169"/>
      <c r="AU52" s="169"/>
      <c r="AV52" s="169"/>
      <c r="AW52" s="169"/>
      <c r="AX52" s="169"/>
      <c r="AY52" s="169"/>
      <c r="AZ52" s="169"/>
      <c r="BA52" s="169"/>
      <c r="BB52" s="169"/>
      <c r="BC52" s="169"/>
      <c r="BD52" s="169"/>
      <c r="BE52" s="169"/>
      <c r="BF52" s="169"/>
      <c r="BG52" s="169"/>
      <c r="BH52" s="169"/>
      <c r="BI52" s="169"/>
      <c r="BJ52" s="169"/>
      <c r="BK52" s="169"/>
      <c r="BL52" s="169"/>
    </row>
    <row r="53" spans="1:64" x14ac:dyDescent="0.25">
      <c r="A53"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2.8.1</v>
      </c>
      <c r="B53" s="172" t="s">
        <v>150</v>
      </c>
      <c r="C53" s="173" t="s">
        <v>116</v>
      </c>
      <c r="D53" s="174">
        <v>44266</v>
      </c>
      <c r="E53" s="175">
        <v>44267</v>
      </c>
      <c r="F53" s="162">
        <f t="shared" si="2"/>
        <v>2</v>
      </c>
      <c r="G53" s="569" t="s">
        <v>32</v>
      </c>
      <c r="H53" s="162">
        <f t="shared" si="3"/>
        <v>2</v>
      </c>
      <c r="I53" s="176"/>
      <c r="J53" s="176"/>
      <c r="K53" s="176"/>
      <c r="L53" s="176"/>
      <c r="M53" s="176"/>
      <c r="N53" s="176"/>
      <c r="O53" s="176"/>
      <c r="P53" s="176"/>
      <c r="Q53" s="176"/>
      <c r="R53" s="176"/>
      <c r="S53" s="176"/>
      <c r="T53" s="176"/>
      <c r="U53" s="176"/>
      <c r="V53" s="176"/>
      <c r="W53" s="176"/>
      <c r="X53" s="176"/>
      <c r="Y53" s="176"/>
      <c r="Z53" s="176"/>
      <c r="AA53" s="176"/>
      <c r="AB53" s="176"/>
      <c r="AC53" s="176"/>
      <c r="AD53" s="176"/>
      <c r="AE53" s="176"/>
      <c r="AF53" s="176"/>
      <c r="AG53" s="176"/>
      <c r="AH53" s="176"/>
      <c r="AI53" s="176"/>
      <c r="AJ53" s="176"/>
      <c r="AK53" s="176"/>
      <c r="AL53" s="176"/>
      <c r="AM53" s="176"/>
      <c r="AN53" s="176"/>
      <c r="AO53" s="176"/>
      <c r="AP53" s="176"/>
      <c r="AQ53" s="176"/>
      <c r="AR53" s="176"/>
      <c r="AS53" s="176"/>
      <c r="AT53" s="176"/>
      <c r="AU53" s="176"/>
      <c r="AV53" s="176"/>
      <c r="AW53" s="176"/>
      <c r="AX53" s="176"/>
      <c r="AY53" s="176"/>
      <c r="AZ53" s="176"/>
      <c r="BA53" s="176"/>
      <c r="BB53" s="176"/>
      <c r="BC53" s="176"/>
      <c r="BD53" s="176"/>
      <c r="BE53" s="176"/>
      <c r="BF53" s="176"/>
      <c r="BG53" s="176"/>
      <c r="BH53" s="176"/>
      <c r="BI53" s="176"/>
      <c r="BJ53" s="176"/>
      <c r="BK53" s="176"/>
      <c r="BL53" s="176"/>
    </row>
    <row r="54" spans="1:64" x14ac:dyDescent="0.25">
      <c r="A54"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2.8.2</v>
      </c>
      <c r="B54" s="172" t="s">
        <v>151</v>
      </c>
      <c r="C54" s="173" t="s">
        <v>116</v>
      </c>
      <c r="D54" s="174">
        <v>44270</v>
      </c>
      <c r="E54" s="175">
        <v>44274</v>
      </c>
      <c r="F54" s="162">
        <f t="shared" si="2"/>
        <v>5</v>
      </c>
      <c r="G54" s="569" t="s">
        <v>32</v>
      </c>
      <c r="H54" s="162">
        <f t="shared" si="3"/>
        <v>5</v>
      </c>
      <c r="I54" s="176"/>
      <c r="J54" s="176"/>
      <c r="K54" s="176"/>
      <c r="L54" s="176"/>
      <c r="M54" s="176"/>
      <c r="N54" s="176"/>
      <c r="O54" s="176"/>
      <c r="P54" s="176"/>
      <c r="Q54" s="176"/>
      <c r="R54" s="176"/>
      <c r="S54" s="176"/>
      <c r="T54" s="176"/>
      <c r="U54" s="176"/>
      <c r="V54" s="176"/>
      <c r="W54" s="176"/>
      <c r="X54" s="176"/>
      <c r="Y54" s="176"/>
      <c r="Z54" s="176"/>
      <c r="AA54" s="176"/>
      <c r="AB54" s="176"/>
      <c r="AC54" s="176"/>
      <c r="AD54" s="176"/>
      <c r="AE54" s="176"/>
      <c r="AF54" s="176"/>
      <c r="AG54" s="176"/>
      <c r="AH54" s="176"/>
      <c r="AI54" s="176"/>
      <c r="AJ54" s="176"/>
      <c r="AK54" s="176"/>
      <c r="AL54" s="176"/>
      <c r="AM54" s="176"/>
      <c r="AN54" s="176"/>
      <c r="AO54" s="176"/>
      <c r="AP54" s="176"/>
      <c r="AQ54" s="176"/>
      <c r="AR54" s="176"/>
      <c r="AS54" s="176"/>
      <c r="AT54" s="176"/>
      <c r="AU54" s="176"/>
      <c r="AV54" s="176"/>
      <c r="AW54" s="176"/>
      <c r="AX54" s="176"/>
      <c r="AY54" s="176"/>
      <c r="AZ54" s="176"/>
      <c r="BA54" s="176"/>
      <c r="BB54" s="176"/>
      <c r="BC54" s="176"/>
      <c r="BD54" s="176"/>
      <c r="BE54" s="176"/>
      <c r="BF54" s="176"/>
      <c r="BG54" s="176"/>
      <c r="BH54" s="176"/>
      <c r="BI54" s="176"/>
      <c r="BJ54" s="176"/>
      <c r="BK54" s="176"/>
      <c r="BL54" s="176"/>
    </row>
    <row r="55" spans="1:64" s="170" customFormat="1" x14ac:dyDescent="0.25">
      <c r="A55" s="16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2.9</v>
      </c>
      <c r="B55" s="165" t="s">
        <v>152</v>
      </c>
      <c r="C55" s="165" t="s">
        <v>131</v>
      </c>
      <c r="D55" s="166">
        <f>MIN(D56:D58)</f>
        <v>44270</v>
      </c>
      <c r="E55" s="167">
        <f>MAX(E56:E58)</f>
        <v>44274</v>
      </c>
      <c r="F55" s="168">
        <f t="shared" si="2"/>
        <v>5</v>
      </c>
      <c r="G55" s="569" t="s">
        <v>32</v>
      </c>
      <c r="H55" s="168">
        <f t="shared" si="3"/>
        <v>5</v>
      </c>
      <c r="I55" s="169"/>
      <c r="J55" s="169"/>
      <c r="K55" s="169"/>
      <c r="L55" s="169"/>
      <c r="M55" s="169"/>
      <c r="N55" s="169"/>
      <c r="O55" s="169"/>
      <c r="P55" s="169"/>
      <c r="Q55" s="169"/>
      <c r="R55" s="169"/>
      <c r="S55" s="169"/>
      <c r="T55" s="169"/>
      <c r="U55" s="169"/>
      <c r="V55" s="169"/>
      <c r="W55" s="169"/>
      <c r="X55" s="169"/>
      <c r="Y55" s="169"/>
      <c r="Z55" s="169"/>
      <c r="AA55" s="169"/>
      <c r="AB55" s="169"/>
      <c r="AC55" s="169"/>
      <c r="AD55" s="169"/>
      <c r="AE55" s="169"/>
      <c r="AF55" s="169"/>
      <c r="AG55" s="169"/>
      <c r="AH55" s="169"/>
      <c r="AI55" s="169"/>
      <c r="AJ55" s="169"/>
      <c r="AK55" s="169"/>
      <c r="AL55" s="169"/>
      <c r="AM55" s="169"/>
      <c r="AN55" s="169"/>
      <c r="AO55" s="169"/>
      <c r="AP55" s="169"/>
      <c r="AQ55" s="169"/>
      <c r="AR55" s="169"/>
      <c r="AS55" s="169"/>
      <c r="AT55" s="169"/>
      <c r="AU55" s="169"/>
      <c r="AV55" s="169"/>
      <c r="AW55" s="169"/>
      <c r="AX55" s="169"/>
      <c r="AY55" s="169"/>
      <c r="AZ55" s="169"/>
      <c r="BA55" s="169"/>
      <c r="BB55" s="169"/>
      <c r="BC55" s="169"/>
      <c r="BD55" s="169"/>
      <c r="BE55" s="169"/>
      <c r="BF55" s="169"/>
      <c r="BG55" s="169"/>
      <c r="BH55" s="169"/>
      <c r="BI55" s="169"/>
      <c r="BJ55" s="169"/>
      <c r="BK55" s="169"/>
      <c r="BL55" s="169"/>
    </row>
    <row r="56" spans="1:64" ht="25.5" x14ac:dyDescent="0.25">
      <c r="A56"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2.9.1</v>
      </c>
      <c r="B56" s="172" t="s">
        <v>153</v>
      </c>
      <c r="C56" s="173" t="s">
        <v>131</v>
      </c>
      <c r="D56" s="174">
        <v>44270</v>
      </c>
      <c r="E56" s="175">
        <v>44274</v>
      </c>
      <c r="F56" s="162">
        <f t="shared" si="2"/>
        <v>5</v>
      </c>
      <c r="G56" s="569" t="s">
        <v>32</v>
      </c>
      <c r="H56" s="162">
        <f t="shared" si="3"/>
        <v>5</v>
      </c>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6"/>
      <c r="BJ56" s="176"/>
      <c r="BK56" s="176"/>
      <c r="BL56" s="176"/>
    </row>
    <row r="57" spans="1:64" x14ac:dyDescent="0.25">
      <c r="A57"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2.9.2</v>
      </c>
      <c r="B57" s="172" t="s">
        <v>229</v>
      </c>
      <c r="C57" s="173" t="s">
        <v>131</v>
      </c>
      <c r="D57" s="174">
        <v>44270</v>
      </c>
      <c r="E57" s="175">
        <v>44274</v>
      </c>
      <c r="F57" s="162">
        <f t="shared" si="2"/>
        <v>5</v>
      </c>
      <c r="G57" s="569" t="s">
        <v>32</v>
      </c>
      <c r="H57" s="162">
        <f t="shared" si="3"/>
        <v>5</v>
      </c>
      <c r="I57" s="176"/>
      <c r="J57" s="176"/>
      <c r="K57" s="176"/>
      <c r="L57" s="176"/>
      <c r="M57" s="176"/>
      <c r="N57" s="176"/>
      <c r="O57" s="176"/>
      <c r="P57" s="176"/>
      <c r="Q57" s="176"/>
      <c r="R57" s="176"/>
      <c r="S57" s="176"/>
      <c r="T57" s="176"/>
      <c r="U57" s="176"/>
      <c r="V57" s="176"/>
      <c r="W57" s="176"/>
      <c r="X57" s="176"/>
      <c r="Y57" s="176"/>
      <c r="Z57" s="176"/>
      <c r="AA57" s="176"/>
      <c r="AB57" s="176"/>
      <c r="AC57" s="176"/>
      <c r="AD57" s="176"/>
      <c r="AE57" s="176"/>
      <c r="AF57" s="176"/>
      <c r="AG57" s="176"/>
      <c r="AH57" s="176"/>
      <c r="AI57" s="176"/>
      <c r="AJ57" s="176"/>
      <c r="AK57" s="176"/>
      <c r="AL57" s="176"/>
      <c r="AM57" s="176"/>
      <c r="AN57" s="176"/>
      <c r="AO57" s="176"/>
      <c r="AP57" s="176"/>
      <c r="AQ57" s="176"/>
      <c r="AR57" s="176"/>
      <c r="AS57" s="176"/>
      <c r="AT57" s="176"/>
      <c r="AU57" s="176"/>
      <c r="AV57" s="176"/>
      <c r="AW57" s="176"/>
      <c r="AX57" s="176"/>
      <c r="AY57" s="176"/>
      <c r="AZ57" s="176"/>
      <c r="BA57" s="176"/>
      <c r="BB57" s="176"/>
      <c r="BC57" s="176"/>
      <c r="BD57" s="176"/>
      <c r="BE57" s="176"/>
      <c r="BF57" s="176"/>
      <c r="BG57" s="176"/>
      <c r="BH57" s="176"/>
      <c r="BI57" s="176"/>
      <c r="BJ57" s="176"/>
      <c r="BK57" s="176"/>
      <c r="BL57" s="176"/>
    </row>
    <row r="58" spans="1:64" x14ac:dyDescent="0.25">
      <c r="A58"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2.9.3</v>
      </c>
      <c r="B58" s="172" t="s">
        <v>326</v>
      </c>
      <c r="C58" s="173" t="s">
        <v>131</v>
      </c>
      <c r="D58" s="174">
        <v>44270</v>
      </c>
      <c r="E58" s="175">
        <v>44274</v>
      </c>
      <c r="F58" s="162">
        <f t="shared" si="2"/>
        <v>5</v>
      </c>
      <c r="G58" s="569" t="s">
        <v>32</v>
      </c>
      <c r="H58" s="162">
        <f t="shared" si="3"/>
        <v>5</v>
      </c>
      <c r="I58" s="176"/>
      <c r="J58" s="176"/>
      <c r="K58" s="176"/>
      <c r="L58" s="176"/>
      <c r="M58" s="176"/>
      <c r="N58" s="176"/>
      <c r="O58" s="176"/>
      <c r="P58" s="176"/>
      <c r="Q58" s="176"/>
      <c r="R58" s="176"/>
      <c r="S58" s="176"/>
      <c r="T58" s="176"/>
      <c r="U58" s="176"/>
      <c r="V58" s="176"/>
      <c r="W58" s="176"/>
      <c r="X58" s="176"/>
      <c r="Y58" s="176"/>
      <c r="Z58" s="176"/>
      <c r="AA58" s="176"/>
      <c r="AB58" s="176"/>
      <c r="AC58" s="176"/>
      <c r="AD58" s="176"/>
      <c r="AE58" s="176"/>
      <c r="AF58" s="176"/>
      <c r="AG58" s="176"/>
      <c r="AH58" s="176"/>
      <c r="AI58" s="176"/>
      <c r="AJ58" s="176"/>
      <c r="AK58" s="176"/>
      <c r="AL58" s="176"/>
      <c r="AM58" s="176"/>
      <c r="AN58" s="176"/>
      <c r="AO58" s="176"/>
      <c r="AP58" s="176"/>
      <c r="AQ58" s="176"/>
      <c r="AR58" s="176"/>
      <c r="AS58" s="176"/>
      <c r="AT58" s="176"/>
      <c r="AU58" s="176"/>
      <c r="AV58" s="176"/>
      <c r="AW58" s="176"/>
      <c r="AX58" s="176"/>
      <c r="AY58" s="176"/>
      <c r="AZ58" s="176"/>
      <c r="BA58" s="176"/>
      <c r="BB58" s="176"/>
      <c r="BC58" s="176"/>
      <c r="BD58" s="176"/>
      <c r="BE58" s="176"/>
      <c r="BF58" s="176"/>
      <c r="BG58" s="176"/>
      <c r="BH58" s="176"/>
      <c r="BI58" s="176"/>
      <c r="BJ58" s="176"/>
      <c r="BK58" s="176"/>
      <c r="BL58" s="176"/>
    </row>
    <row r="59" spans="1:64" s="170" customFormat="1" x14ac:dyDescent="0.25">
      <c r="A59" s="16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2.10</v>
      </c>
      <c r="B59" s="165" t="s">
        <v>160</v>
      </c>
      <c r="C59" s="165" t="s">
        <v>120</v>
      </c>
      <c r="D59" s="166">
        <f>MIN(D60:D63)</f>
        <v>44270</v>
      </c>
      <c r="E59" s="167">
        <f>MAX(E60:E63)</f>
        <v>44274</v>
      </c>
      <c r="F59" s="168">
        <f t="shared" si="2"/>
        <v>5</v>
      </c>
      <c r="G59" s="569" t="s">
        <v>32</v>
      </c>
      <c r="H59" s="168">
        <f t="shared" si="3"/>
        <v>5</v>
      </c>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69"/>
      <c r="AI59" s="169"/>
      <c r="AJ59" s="169"/>
      <c r="AK59" s="169"/>
      <c r="AL59" s="169"/>
      <c r="AM59" s="169"/>
      <c r="AN59" s="169"/>
      <c r="AO59" s="169"/>
      <c r="AP59" s="169"/>
      <c r="AQ59" s="169"/>
      <c r="AR59" s="169"/>
      <c r="AS59" s="169"/>
      <c r="AT59" s="169"/>
      <c r="AU59" s="169"/>
      <c r="AV59" s="169"/>
      <c r="AW59" s="169"/>
      <c r="AX59" s="169"/>
      <c r="AY59" s="169"/>
      <c r="AZ59" s="169"/>
      <c r="BA59" s="169"/>
      <c r="BB59" s="169"/>
      <c r="BC59" s="169"/>
      <c r="BD59" s="169"/>
      <c r="BE59" s="169"/>
      <c r="BF59" s="169"/>
      <c r="BG59" s="169"/>
      <c r="BH59" s="169"/>
      <c r="BI59" s="169"/>
      <c r="BJ59" s="169"/>
      <c r="BK59" s="169"/>
      <c r="BL59" s="169"/>
    </row>
    <row r="60" spans="1:64" x14ac:dyDescent="0.25">
      <c r="A60"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2.10.1</v>
      </c>
      <c r="B60" s="172" t="s">
        <v>161</v>
      </c>
      <c r="C60" s="173" t="s">
        <v>120</v>
      </c>
      <c r="D60" s="174">
        <v>44270</v>
      </c>
      <c r="E60" s="175">
        <v>44274</v>
      </c>
      <c r="F60" s="162">
        <f t="shared" si="2"/>
        <v>5</v>
      </c>
      <c r="G60" s="569" t="s">
        <v>32</v>
      </c>
      <c r="H60" s="162">
        <f t="shared" si="3"/>
        <v>5</v>
      </c>
      <c r="I60" s="176"/>
      <c r="J60" s="176"/>
      <c r="K60" s="176"/>
      <c r="L60" s="176"/>
      <c r="M60" s="176"/>
      <c r="N60" s="176"/>
      <c r="O60" s="176"/>
      <c r="P60" s="176"/>
      <c r="Q60" s="176"/>
      <c r="R60" s="176"/>
      <c r="S60" s="176"/>
      <c r="T60" s="176"/>
      <c r="U60" s="176"/>
      <c r="V60" s="176"/>
      <c r="W60" s="176"/>
      <c r="X60" s="176"/>
      <c r="Y60" s="176"/>
      <c r="Z60" s="176"/>
      <c r="AA60" s="176"/>
      <c r="AB60" s="176"/>
      <c r="AC60" s="176"/>
      <c r="AD60" s="176"/>
      <c r="AE60" s="176"/>
      <c r="AF60" s="176"/>
      <c r="AG60" s="176"/>
      <c r="AH60" s="176"/>
      <c r="AI60" s="176"/>
      <c r="AJ60" s="176"/>
      <c r="AK60" s="176"/>
      <c r="AL60" s="176"/>
      <c r="AM60" s="176"/>
      <c r="AN60" s="176"/>
      <c r="AO60" s="176"/>
      <c r="AP60" s="176"/>
      <c r="AQ60" s="176"/>
      <c r="AR60" s="176"/>
      <c r="AS60" s="176"/>
      <c r="AT60" s="176"/>
      <c r="AU60" s="176"/>
      <c r="AV60" s="176"/>
      <c r="AW60" s="176"/>
      <c r="AX60" s="176"/>
      <c r="AY60" s="176"/>
      <c r="AZ60" s="176"/>
      <c r="BA60" s="176"/>
      <c r="BB60" s="176"/>
      <c r="BC60" s="176"/>
      <c r="BD60" s="176"/>
      <c r="BE60" s="176"/>
      <c r="BF60" s="176"/>
      <c r="BG60" s="176"/>
      <c r="BH60" s="176"/>
      <c r="BI60" s="176"/>
      <c r="BJ60" s="176"/>
      <c r="BK60" s="176"/>
      <c r="BL60" s="176"/>
    </row>
    <row r="61" spans="1:64" x14ac:dyDescent="0.25">
      <c r="A61"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2.10.2</v>
      </c>
      <c r="B61" s="172" t="s">
        <v>162</v>
      </c>
      <c r="C61" s="173" t="s">
        <v>120</v>
      </c>
      <c r="D61" s="174">
        <v>44270</v>
      </c>
      <c r="E61" s="175">
        <v>44274</v>
      </c>
      <c r="F61" s="162">
        <f t="shared" si="2"/>
        <v>5</v>
      </c>
      <c r="G61" s="569" t="s">
        <v>32</v>
      </c>
      <c r="H61" s="162">
        <f t="shared" si="3"/>
        <v>5</v>
      </c>
      <c r="I61" s="176"/>
      <c r="J61" s="176"/>
      <c r="K61" s="176"/>
      <c r="L61" s="176"/>
      <c r="M61" s="176"/>
      <c r="N61" s="176"/>
      <c r="O61" s="176"/>
      <c r="P61" s="176"/>
      <c r="Q61" s="176"/>
      <c r="R61" s="176"/>
      <c r="S61" s="176"/>
      <c r="T61" s="176"/>
      <c r="U61" s="176"/>
      <c r="V61" s="176"/>
      <c r="W61" s="176"/>
      <c r="X61" s="176"/>
      <c r="Y61" s="176"/>
      <c r="Z61" s="176"/>
      <c r="AA61" s="176"/>
      <c r="AB61" s="176"/>
      <c r="AC61" s="176"/>
      <c r="AD61" s="176"/>
      <c r="AE61" s="176"/>
      <c r="AF61" s="176"/>
      <c r="AG61" s="176"/>
      <c r="AH61" s="176"/>
      <c r="AI61" s="176"/>
      <c r="AJ61" s="176"/>
      <c r="AK61" s="176"/>
      <c r="AL61" s="176"/>
      <c r="AM61" s="176"/>
      <c r="AN61" s="176"/>
      <c r="AO61" s="176"/>
      <c r="AP61" s="176"/>
      <c r="AQ61" s="176"/>
      <c r="AR61" s="176"/>
      <c r="AS61" s="176"/>
      <c r="AT61" s="176"/>
      <c r="AU61" s="176"/>
      <c r="AV61" s="176"/>
      <c r="AW61" s="176"/>
      <c r="AX61" s="176"/>
      <c r="AY61" s="176"/>
      <c r="AZ61" s="176"/>
      <c r="BA61" s="176"/>
      <c r="BB61" s="176"/>
      <c r="BC61" s="176"/>
      <c r="BD61" s="176"/>
      <c r="BE61" s="176"/>
      <c r="BF61" s="176"/>
      <c r="BG61" s="176"/>
      <c r="BH61" s="176"/>
      <c r="BI61" s="176"/>
      <c r="BJ61" s="176"/>
      <c r="BK61" s="176"/>
      <c r="BL61" s="176"/>
    </row>
    <row r="62" spans="1:64" x14ac:dyDescent="0.25">
      <c r="A62"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2.10.3</v>
      </c>
      <c r="B62" s="172" t="s">
        <v>320</v>
      </c>
      <c r="C62" s="173" t="s">
        <v>120</v>
      </c>
      <c r="D62" s="174">
        <v>44270</v>
      </c>
      <c r="E62" s="175">
        <v>44274</v>
      </c>
      <c r="F62" s="162">
        <f t="shared" si="2"/>
        <v>5</v>
      </c>
      <c r="G62" s="569" t="s">
        <v>32</v>
      </c>
      <c r="H62" s="162">
        <f t="shared" si="3"/>
        <v>5</v>
      </c>
      <c r="I62" s="176"/>
      <c r="J62" s="176"/>
      <c r="K62" s="176"/>
      <c r="L62" s="176"/>
      <c r="M62" s="176"/>
      <c r="N62" s="176"/>
      <c r="O62" s="176"/>
      <c r="P62" s="176"/>
      <c r="Q62" s="176"/>
      <c r="R62" s="176"/>
      <c r="S62" s="176"/>
      <c r="T62" s="176"/>
      <c r="U62" s="176"/>
      <c r="V62" s="176"/>
      <c r="W62" s="176"/>
      <c r="X62" s="176"/>
      <c r="Y62" s="176"/>
      <c r="Z62" s="176"/>
      <c r="AA62" s="176"/>
      <c r="AB62" s="176"/>
      <c r="AC62" s="176"/>
      <c r="AD62" s="176"/>
      <c r="AE62" s="176"/>
      <c r="AF62" s="176"/>
      <c r="AG62" s="176"/>
      <c r="AH62" s="176"/>
      <c r="AI62" s="176"/>
      <c r="AJ62" s="176"/>
      <c r="AK62" s="176"/>
      <c r="AL62" s="176"/>
      <c r="AM62" s="176"/>
      <c r="AN62" s="176"/>
      <c r="AO62" s="176"/>
      <c r="AP62" s="176"/>
      <c r="AQ62" s="176"/>
      <c r="AR62" s="176"/>
      <c r="AS62" s="176"/>
      <c r="AT62" s="176"/>
      <c r="AU62" s="176"/>
      <c r="AV62" s="176"/>
      <c r="AW62" s="176"/>
      <c r="AX62" s="176"/>
      <c r="AY62" s="176"/>
      <c r="AZ62" s="176"/>
      <c r="BA62" s="176"/>
      <c r="BB62" s="176"/>
      <c r="BC62" s="176"/>
      <c r="BD62" s="176"/>
      <c r="BE62" s="176"/>
      <c r="BF62" s="176"/>
      <c r="BG62" s="176"/>
      <c r="BH62" s="176"/>
      <c r="BI62" s="176"/>
      <c r="BJ62" s="176"/>
      <c r="BK62" s="176"/>
      <c r="BL62" s="176"/>
    </row>
    <row r="63" spans="1:64" x14ac:dyDescent="0.25">
      <c r="A63"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2.10.4</v>
      </c>
      <c r="B63" s="172" t="s">
        <v>163</v>
      </c>
      <c r="C63" s="173" t="s">
        <v>120</v>
      </c>
      <c r="D63" s="174">
        <v>44270</v>
      </c>
      <c r="E63" s="175">
        <v>44274</v>
      </c>
      <c r="F63" s="162">
        <f t="shared" si="2"/>
        <v>5</v>
      </c>
      <c r="G63" s="569" t="s">
        <v>32</v>
      </c>
      <c r="H63" s="162">
        <f t="shared" si="3"/>
        <v>5</v>
      </c>
      <c r="I63" s="176"/>
      <c r="J63" s="176"/>
      <c r="K63" s="176"/>
      <c r="L63" s="176"/>
      <c r="M63" s="176"/>
      <c r="N63" s="176"/>
      <c r="O63" s="176"/>
      <c r="P63" s="176"/>
      <c r="Q63" s="176"/>
      <c r="R63" s="176"/>
      <c r="S63" s="176"/>
      <c r="T63" s="176"/>
      <c r="U63" s="176"/>
      <c r="V63" s="176"/>
      <c r="W63" s="176"/>
      <c r="X63" s="176"/>
      <c r="Y63" s="176"/>
      <c r="Z63" s="176"/>
      <c r="AA63" s="176"/>
      <c r="AB63" s="176"/>
      <c r="AC63" s="176"/>
      <c r="AD63" s="176"/>
      <c r="AE63" s="176"/>
      <c r="AF63" s="176"/>
      <c r="AG63" s="176"/>
      <c r="AH63" s="176"/>
      <c r="AI63" s="176"/>
      <c r="AJ63" s="176"/>
      <c r="AK63" s="176"/>
      <c r="AL63" s="176"/>
      <c r="AM63" s="176"/>
      <c r="AN63" s="176"/>
      <c r="AO63" s="176"/>
      <c r="AP63" s="176"/>
      <c r="AQ63" s="176"/>
      <c r="AR63" s="176"/>
      <c r="AS63" s="176"/>
      <c r="AT63" s="176"/>
      <c r="AU63" s="176"/>
      <c r="AV63" s="176"/>
      <c r="AW63" s="176"/>
      <c r="AX63" s="176"/>
      <c r="AY63" s="176"/>
      <c r="AZ63" s="176"/>
      <c r="BA63" s="176"/>
      <c r="BB63" s="176"/>
      <c r="BC63" s="176"/>
      <c r="BD63" s="176"/>
      <c r="BE63" s="176"/>
      <c r="BF63" s="176"/>
      <c r="BG63" s="176"/>
      <c r="BH63" s="176"/>
      <c r="BI63" s="176"/>
      <c r="BJ63" s="176"/>
      <c r="BK63" s="176"/>
      <c r="BL63" s="176"/>
    </row>
    <row r="64" spans="1:64" s="170" customFormat="1" x14ac:dyDescent="0.25">
      <c r="A64" s="16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2.11</v>
      </c>
      <c r="B64" s="226" t="s">
        <v>287</v>
      </c>
      <c r="C64" s="226" t="s">
        <v>116</v>
      </c>
      <c r="D64" s="166">
        <f>MIN(D65:D69)</f>
        <v>44277</v>
      </c>
      <c r="E64" s="167">
        <f>MAX(E65:E69)</f>
        <v>44316</v>
      </c>
      <c r="F64" s="168">
        <f t="shared" si="2"/>
        <v>40</v>
      </c>
      <c r="G64" s="569" t="s">
        <v>32</v>
      </c>
      <c r="H64" s="168">
        <f t="shared" si="3"/>
        <v>30</v>
      </c>
      <c r="I64" s="169"/>
      <c r="J64" s="169"/>
      <c r="K64" s="169"/>
      <c r="L64" s="169"/>
      <c r="M64" s="169"/>
      <c r="N64" s="169"/>
      <c r="O64" s="169"/>
      <c r="P64" s="169"/>
      <c r="Q64" s="169"/>
      <c r="R64" s="169"/>
      <c r="S64" s="169"/>
      <c r="T64" s="169"/>
      <c r="U64" s="169"/>
      <c r="V64" s="169"/>
      <c r="W64" s="169"/>
      <c r="X64" s="169"/>
      <c r="Y64" s="169"/>
      <c r="Z64" s="169"/>
      <c r="AA64" s="169"/>
      <c r="AB64" s="169"/>
      <c r="AC64" s="169"/>
      <c r="AD64" s="169"/>
      <c r="AE64" s="169"/>
      <c r="AF64" s="169"/>
      <c r="AG64" s="169"/>
      <c r="AH64" s="169"/>
      <c r="AI64" s="169"/>
      <c r="AJ64" s="169"/>
      <c r="AK64" s="169"/>
      <c r="AL64" s="169"/>
      <c r="AM64" s="169"/>
      <c r="AN64" s="169"/>
      <c r="AO64" s="169"/>
      <c r="AP64" s="169"/>
      <c r="AQ64" s="169"/>
      <c r="AR64" s="169"/>
      <c r="AS64" s="169"/>
      <c r="AT64" s="169"/>
      <c r="AU64" s="169"/>
      <c r="AV64" s="169"/>
      <c r="AW64" s="169"/>
      <c r="AX64" s="169"/>
      <c r="AY64" s="169"/>
      <c r="AZ64" s="169"/>
      <c r="BA64" s="169"/>
      <c r="BB64" s="169"/>
      <c r="BC64" s="169"/>
      <c r="BD64" s="169"/>
      <c r="BE64" s="169"/>
      <c r="BF64" s="169"/>
      <c r="BG64" s="169"/>
      <c r="BH64" s="169"/>
      <c r="BI64" s="169"/>
      <c r="BJ64" s="169"/>
      <c r="BK64" s="169"/>
      <c r="BL64" s="169"/>
    </row>
    <row r="65" spans="1:64" x14ac:dyDescent="0.25">
      <c r="A65"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2.11.1</v>
      </c>
      <c r="B65" s="172" t="s">
        <v>664</v>
      </c>
      <c r="C65" s="173" t="s">
        <v>116</v>
      </c>
      <c r="D65" s="174">
        <v>44277</v>
      </c>
      <c r="E65" s="175">
        <v>44281</v>
      </c>
      <c r="F65" s="162">
        <f t="shared" si="2"/>
        <v>5</v>
      </c>
      <c r="G65" s="569" t="s">
        <v>32</v>
      </c>
      <c r="H65" s="162">
        <f t="shared" si="3"/>
        <v>5</v>
      </c>
      <c r="I65" s="176"/>
      <c r="J65" s="176"/>
      <c r="K65" s="176"/>
      <c r="L65" s="176"/>
      <c r="M65" s="176"/>
      <c r="N65" s="176"/>
      <c r="O65" s="176"/>
      <c r="P65" s="176"/>
      <c r="Q65" s="176"/>
      <c r="R65" s="176"/>
      <c r="S65" s="176"/>
      <c r="T65" s="176"/>
      <c r="U65" s="176"/>
      <c r="V65" s="176"/>
      <c r="W65" s="176"/>
      <c r="X65" s="176"/>
      <c r="Y65" s="176"/>
      <c r="Z65" s="176"/>
      <c r="AA65" s="176"/>
      <c r="AB65" s="176"/>
      <c r="AC65" s="176"/>
      <c r="AD65" s="176"/>
      <c r="AE65" s="176"/>
      <c r="AF65" s="176"/>
      <c r="AG65" s="176"/>
      <c r="AH65" s="176"/>
      <c r="AI65" s="176"/>
      <c r="AJ65" s="176"/>
      <c r="AK65" s="176"/>
      <c r="AL65" s="176"/>
      <c r="AM65" s="176"/>
      <c r="AN65" s="176"/>
      <c r="AO65" s="176"/>
      <c r="AP65" s="176"/>
      <c r="AQ65" s="176"/>
      <c r="AR65" s="176"/>
      <c r="AS65" s="176"/>
      <c r="AT65" s="176"/>
      <c r="AU65" s="176"/>
      <c r="AV65" s="176"/>
      <c r="AW65" s="176"/>
      <c r="AX65" s="176"/>
      <c r="AY65" s="176"/>
      <c r="AZ65" s="176"/>
      <c r="BA65" s="176"/>
      <c r="BB65" s="176"/>
      <c r="BC65" s="176"/>
      <c r="BD65" s="176"/>
      <c r="BE65" s="176"/>
      <c r="BF65" s="176"/>
      <c r="BG65" s="176"/>
      <c r="BH65" s="176"/>
      <c r="BI65" s="176"/>
      <c r="BJ65" s="176"/>
      <c r="BK65" s="176"/>
      <c r="BL65" s="176"/>
    </row>
    <row r="66" spans="1:64" ht="25.5" x14ac:dyDescent="0.25">
      <c r="A66"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2.11.2</v>
      </c>
      <c r="B66" s="172" t="s">
        <v>157</v>
      </c>
      <c r="C66" s="173" t="s">
        <v>116</v>
      </c>
      <c r="D66" s="174">
        <v>44281</v>
      </c>
      <c r="E66" s="175">
        <v>44288</v>
      </c>
      <c r="F66" s="162">
        <f t="shared" si="2"/>
        <v>8</v>
      </c>
      <c r="G66" s="569" t="s">
        <v>32</v>
      </c>
      <c r="H66" s="162">
        <f t="shared" si="3"/>
        <v>6</v>
      </c>
      <c r="I66" s="176"/>
      <c r="J66" s="176"/>
      <c r="K66" s="176"/>
      <c r="L66" s="176"/>
      <c r="M66" s="176"/>
      <c r="N66" s="176"/>
      <c r="O66" s="176"/>
      <c r="P66" s="176"/>
      <c r="Q66" s="176"/>
      <c r="R66" s="176"/>
      <c r="S66" s="176"/>
      <c r="T66" s="176"/>
      <c r="U66" s="176"/>
      <c r="V66" s="176"/>
      <c r="W66" s="176"/>
      <c r="X66" s="176"/>
      <c r="Y66" s="176"/>
      <c r="Z66" s="176"/>
      <c r="AA66" s="176"/>
      <c r="AB66" s="176"/>
      <c r="AC66" s="176"/>
      <c r="AD66" s="176"/>
      <c r="AE66" s="176"/>
      <c r="AF66" s="176"/>
      <c r="AG66" s="176"/>
      <c r="AH66" s="176"/>
      <c r="AI66" s="176"/>
      <c r="AJ66" s="176"/>
      <c r="AK66" s="176"/>
      <c r="AL66" s="176"/>
      <c r="AM66" s="176"/>
      <c r="AN66" s="176"/>
      <c r="AO66" s="176"/>
      <c r="AP66" s="176"/>
      <c r="AQ66" s="176"/>
      <c r="AR66" s="176"/>
      <c r="AS66" s="176"/>
      <c r="AT66" s="176"/>
      <c r="AU66" s="176"/>
      <c r="AV66" s="176"/>
      <c r="AW66" s="176"/>
      <c r="AX66" s="176"/>
      <c r="AY66" s="176"/>
      <c r="AZ66" s="176"/>
      <c r="BA66" s="176"/>
      <c r="BB66" s="176"/>
      <c r="BC66" s="176"/>
      <c r="BD66" s="176"/>
      <c r="BE66" s="176"/>
      <c r="BF66" s="176"/>
      <c r="BG66" s="176"/>
      <c r="BH66" s="176"/>
      <c r="BI66" s="176"/>
      <c r="BJ66" s="176"/>
      <c r="BK66" s="176"/>
      <c r="BL66" s="176"/>
    </row>
    <row r="67" spans="1:64" ht="25.5" x14ac:dyDescent="0.25">
      <c r="A67"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2.11.3</v>
      </c>
      <c r="B67" s="172" t="s">
        <v>158</v>
      </c>
      <c r="C67" s="173" t="s">
        <v>116</v>
      </c>
      <c r="D67" s="174">
        <f>E66+3</f>
        <v>44291</v>
      </c>
      <c r="E67" s="175">
        <v>44293</v>
      </c>
      <c r="F67" s="162">
        <f t="shared" ref="F67:F128" si="7">E67-D67+1</f>
        <v>3</v>
      </c>
      <c r="G67" s="569" t="s">
        <v>32</v>
      </c>
      <c r="H67" s="162">
        <f t="shared" ref="H67:H128" si="8">IF(OR(E67=0,D67=0)," - ",NETWORKDAYS(D67,E67))</f>
        <v>3</v>
      </c>
      <c r="I67" s="176"/>
      <c r="J67" s="176"/>
      <c r="K67" s="176"/>
      <c r="L67" s="176"/>
      <c r="M67" s="176"/>
      <c r="N67" s="176"/>
      <c r="O67" s="176"/>
      <c r="P67" s="176"/>
      <c r="Q67" s="176"/>
      <c r="R67" s="176"/>
      <c r="S67" s="176"/>
      <c r="T67" s="176"/>
      <c r="U67" s="176"/>
      <c r="V67" s="176"/>
      <c r="W67" s="176"/>
      <c r="X67" s="176"/>
      <c r="Y67" s="176"/>
      <c r="Z67" s="176"/>
      <c r="AA67" s="176"/>
      <c r="AB67" s="176"/>
      <c r="AC67" s="176"/>
      <c r="AD67" s="176"/>
      <c r="AE67" s="176"/>
      <c r="AF67" s="176"/>
      <c r="AG67" s="176"/>
      <c r="AH67" s="176"/>
      <c r="AI67" s="176"/>
      <c r="AJ67" s="176"/>
      <c r="AK67" s="176"/>
      <c r="AL67" s="176"/>
      <c r="AM67" s="176"/>
      <c r="AN67" s="176"/>
      <c r="AO67" s="176"/>
      <c r="AP67" s="176"/>
      <c r="AQ67" s="176"/>
      <c r="AR67" s="176"/>
      <c r="AS67" s="176"/>
      <c r="AT67" s="176"/>
      <c r="AU67" s="176"/>
      <c r="AV67" s="176"/>
      <c r="AW67" s="176"/>
      <c r="AX67" s="176"/>
      <c r="AY67" s="176"/>
      <c r="AZ67" s="176"/>
      <c r="BA67" s="176"/>
      <c r="BB67" s="176"/>
      <c r="BC67" s="176"/>
      <c r="BD67" s="176"/>
      <c r="BE67" s="176"/>
      <c r="BF67" s="176"/>
      <c r="BG67" s="176"/>
      <c r="BH67" s="176"/>
      <c r="BI67" s="176"/>
      <c r="BJ67" s="176"/>
      <c r="BK67" s="176"/>
      <c r="BL67" s="176"/>
    </row>
    <row r="68" spans="1:64" ht="25.5" x14ac:dyDescent="0.25">
      <c r="A68"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2.11.4</v>
      </c>
      <c r="B68" s="172" t="s">
        <v>156</v>
      </c>
      <c r="C68" s="173" t="s">
        <v>116</v>
      </c>
      <c r="D68" s="174">
        <v>44295</v>
      </c>
      <c r="E68" s="175">
        <v>44302</v>
      </c>
      <c r="F68" s="162">
        <f t="shared" si="7"/>
        <v>8</v>
      </c>
      <c r="G68" s="569" t="s">
        <v>32</v>
      </c>
      <c r="H68" s="162">
        <f t="shared" si="8"/>
        <v>6</v>
      </c>
      <c r="I68" s="176"/>
      <c r="J68" s="176"/>
      <c r="K68" s="176"/>
      <c r="L68" s="176"/>
      <c r="M68" s="176"/>
      <c r="N68" s="176"/>
      <c r="O68" s="176"/>
      <c r="P68" s="176"/>
      <c r="Q68" s="176"/>
      <c r="R68" s="176"/>
      <c r="S68" s="176"/>
      <c r="T68" s="176"/>
      <c r="U68" s="176"/>
      <c r="V68" s="176"/>
      <c r="W68" s="176"/>
      <c r="X68" s="176"/>
      <c r="Y68" s="176"/>
      <c r="Z68" s="176"/>
      <c r="AA68" s="176"/>
      <c r="AB68" s="176"/>
      <c r="AC68" s="176"/>
      <c r="AD68" s="176"/>
      <c r="AE68" s="176"/>
      <c r="AF68" s="176"/>
      <c r="AG68" s="176"/>
      <c r="AH68" s="176"/>
      <c r="AI68" s="176"/>
      <c r="AJ68" s="176"/>
      <c r="AK68" s="176"/>
      <c r="AL68" s="176"/>
      <c r="AM68" s="176"/>
      <c r="AN68" s="176"/>
      <c r="AO68" s="176"/>
      <c r="AP68" s="176"/>
      <c r="AQ68" s="176"/>
      <c r="AR68" s="176"/>
      <c r="AS68" s="176"/>
      <c r="AT68" s="176"/>
      <c r="AU68" s="176"/>
      <c r="AV68" s="176"/>
      <c r="AW68" s="176"/>
      <c r="AX68" s="176"/>
      <c r="AY68" s="176"/>
      <c r="AZ68" s="176"/>
      <c r="BA68" s="176"/>
      <c r="BB68" s="176"/>
      <c r="BC68" s="176"/>
      <c r="BD68" s="176"/>
      <c r="BE68" s="176"/>
      <c r="BF68" s="176"/>
      <c r="BG68" s="176"/>
      <c r="BH68" s="176"/>
      <c r="BI68" s="176"/>
      <c r="BJ68" s="176"/>
      <c r="BK68" s="176"/>
      <c r="BL68" s="176"/>
    </row>
    <row r="69" spans="1:64" x14ac:dyDescent="0.25">
      <c r="A69"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2.11.5</v>
      </c>
      <c r="B69" s="172" t="s">
        <v>159</v>
      </c>
      <c r="C69" s="173" t="s">
        <v>116</v>
      </c>
      <c r="D69" s="174">
        <f>E68+3</f>
        <v>44305</v>
      </c>
      <c r="E69" s="175">
        <v>44316</v>
      </c>
      <c r="F69" s="162">
        <f t="shared" si="7"/>
        <v>12</v>
      </c>
      <c r="G69" s="569" t="s">
        <v>32</v>
      </c>
      <c r="H69" s="162">
        <f t="shared" si="8"/>
        <v>10</v>
      </c>
      <c r="I69" s="176"/>
      <c r="J69" s="176"/>
      <c r="K69" s="176"/>
      <c r="L69" s="176"/>
      <c r="M69" s="176"/>
      <c r="N69" s="176"/>
      <c r="O69" s="176"/>
      <c r="P69" s="176"/>
      <c r="Q69" s="176"/>
      <c r="R69" s="176"/>
      <c r="S69" s="176"/>
      <c r="T69" s="176"/>
      <c r="U69" s="176"/>
      <c r="V69" s="176"/>
      <c r="W69" s="176"/>
      <c r="X69" s="176"/>
      <c r="Y69" s="176"/>
      <c r="Z69" s="176"/>
      <c r="AA69" s="176"/>
      <c r="AB69" s="176"/>
      <c r="AC69" s="176"/>
      <c r="AD69" s="176"/>
      <c r="AE69" s="176"/>
      <c r="AF69" s="176"/>
      <c r="AG69" s="176"/>
      <c r="AH69" s="176"/>
      <c r="AI69" s="176"/>
      <c r="AJ69" s="176"/>
      <c r="AK69" s="176"/>
      <c r="AL69" s="176"/>
      <c r="AM69" s="176"/>
      <c r="AN69" s="176"/>
      <c r="AO69" s="176"/>
      <c r="AP69" s="176"/>
      <c r="AQ69" s="176"/>
      <c r="AR69" s="176"/>
      <c r="AS69" s="176"/>
      <c r="AT69" s="176"/>
      <c r="AU69" s="176"/>
      <c r="AV69" s="176"/>
      <c r="AW69" s="176"/>
      <c r="AX69" s="176"/>
      <c r="AY69" s="176"/>
      <c r="AZ69" s="176"/>
      <c r="BA69" s="176"/>
      <c r="BB69" s="176"/>
      <c r="BC69" s="176"/>
      <c r="BD69" s="176"/>
      <c r="BE69" s="176"/>
      <c r="BF69" s="176"/>
      <c r="BG69" s="176"/>
      <c r="BH69" s="176"/>
      <c r="BI69" s="176"/>
      <c r="BJ69" s="176"/>
      <c r="BK69" s="176"/>
      <c r="BL69" s="176"/>
    </row>
    <row r="70" spans="1:64" s="170" customFormat="1" x14ac:dyDescent="0.25">
      <c r="A70" s="16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2.12</v>
      </c>
      <c r="B70" s="165" t="s">
        <v>164</v>
      </c>
      <c r="C70" s="165" t="s">
        <v>120</v>
      </c>
      <c r="D70" s="166">
        <f>MIN(D71:D74)</f>
        <v>44270</v>
      </c>
      <c r="E70" s="167">
        <f>MAX(E71:E74)</f>
        <v>44281</v>
      </c>
      <c r="F70" s="168">
        <f>E70-D70+1</f>
        <v>12</v>
      </c>
      <c r="G70" s="569" t="s">
        <v>32</v>
      </c>
      <c r="H70" s="168">
        <f t="shared" si="8"/>
        <v>10</v>
      </c>
      <c r="I70" s="169"/>
      <c r="J70" s="169"/>
      <c r="K70" s="169"/>
      <c r="L70" s="169"/>
      <c r="M70" s="169"/>
      <c r="N70" s="169"/>
      <c r="O70" s="169"/>
      <c r="P70" s="169"/>
      <c r="Q70" s="169"/>
      <c r="R70" s="169"/>
      <c r="S70" s="169"/>
      <c r="T70" s="169"/>
      <c r="U70" s="169"/>
      <c r="V70" s="169"/>
      <c r="W70" s="169"/>
      <c r="X70" s="169"/>
      <c r="Y70" s="169"/>
      <c r="Z70" s="169"/>
      <c r="AA70" s="169"/>
      <c r="AB70" s="169"/>
      <c r="AC70" s="169"/>
      <c r="AD70" s="169"/>
      <c r="AE70" s="169"/>
      <c r="AF70" s="169"/>
      <c r="AG70" s="169"/>
      <c r="AH70" s="169"/>
      <c r="AI70" s="169"/>
      <c r="AJ70" s="169"/>
      <c r="AK70" s="169"/>
      <c r="AL70" s="169"/>
      <c r="AM70" s="169"/>
      <c r="AN70" s="169"/>
      <c r="AO70" s="169"/>
      <c r="AP70" s="169"/>
      <c r="AQ70" s="169"/>
      <c r="AR70" s="169"/>
      <c r="AS70" s="169"/>
      <c r="AT70" s="169"/>
      <c r="AU70" s="169"/>
      <c r="AV70" s="169"/>
      <c r="AW70" s="169"/>
      <c r="AX70" s="169"/>
      <c r="AY70" s="169"/>
      <c r="AZ70" s="169"/>
      <c r="BA70" s="169"/>
      <c r="BB70" s="169"/>
      <c r="BC70" s="169"/>
      <c r="BD70" s="169"/>
      <c r="BE70" s="169"/>
      <c r="BF70" s="169"/>
      <c r="BG70" s="169"/>
      <c r="BH70" s="169"/>
      <c r="BI70" s="169"/>
      <c r="BJ70" s="169"/>
      <c r="BK70" s="169"/>
      <c r="BL70" s="169"/>
    </row>
    <row r="71" spans="1:64" s="170" customFormat="1" x14ac:dyDescent="0.25">
      <c r="A71"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2.12.1</v>
      </c>
      <c r="B71" s="172" t="s">
        <v>288</v>
      </c>
      <c r="C71" s="173" t="s">
        <v>120</v>
      </c>
      <c r="D71" s="174">
        <v>44270</v>
      </c>
      <c r="E71" s="175">
        <v>44274</v>
      </c>
      <c r="F71" s="162">
        <f t="shared" si="7"/>
        <v>5</v>
      </c>
      <c r="G71" s="569" t="s">
        <v>32</v>
      </c>
      <c r="H71" s="162">
        <f t="shared" si="8"/>
        <v>5</v>
      </c>
      <c r="I71" s="169"/>
      <c r="J71" s="169"/>
      <c r="K71" s="169"/>
      <c r="L71" s="169"/>
      <c r="M71" s="169"/>
      <c r="N71" s="169"/>
      <c r="O71" s="169"/>
      <c r="P71" s="169"/>
      <c r="Q71" s="169"/>
      <c r="R71" s="169"/>
      <c r="S71" s="169"/>
      <c r="T71" s="169"/>
      <c r="U71" s="169"/>
      <c r="V71" s="169"/>
      <c r="W71" s="169"/>
      <c r="X71" s="169"/>
      <c r="Y71" s="169"/>
      <c r="Z71" s="169"/>
      <c r="AA71" s="169"/>
      <c r="AB71" s="169"/>
      <c r="AC71" s="169"/>
      <c r="AD71" s="169"/>
      <c r="AE71" s="169"/>
      <c r="AF71" s="169"/>
      <c r="AG71" s="169"/>
      <c r="AH71" s="169"/>
      <c r="AI71" s="169"/>
      <c r="AJ71" s="169"/>
      <c r="AK71" s="169"/>
      <c r="AL71" s="169"/>
      <c r="AM71" s="169"/>
      <c r="AN71" s="169"/>
      <c r="AO71" s="169"/>
      <c r="AP71" s="169"/>
      <c r="AQ71" s="169"/>
      <c r="AR71" s="169"/>
      <c r="AS71" s="169"/>
      <c r="AT71" s="169"/>
      <c r="AU71" s="169"/>
      <c r="AV71" s="169"/>
      <c r="AW71" s="169"/>
      <c r="AX71" s="169"/>
      <c r="AY71" s="169"/>
      <c r="AZ71" s="169"/>
      <c r="BA71" s="169"/>
      <c r="BB71" s="169"/>
      <c r="BC71" s="169"/>
      <c r="BD71" s="169"/>
      <c r="BE71" s="169"/>
      <c r="BF71" s="169"/>
      <c r="BG71" s="169"/>
      <c r="BH71" s="169"/>
      <c r="BI71" s="169"/>
      <c r="BJ71" s="169"/>
      <c r="BK71" s="169"/>
      <c r="BL71" s="169"/>
    </row>
    <row r="72" spans="1:64" s="170" customFormat="1" x14ac:dyDescent="0.25">
      <c r="A72"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2.12.2</v>
      </c>
      <c r="B72" s="172" t="s">
        <v>289</v>
      </c>
      <c r="C72" s="173" t="s">
        <v>120</v>
      </c>
      <c r="D72" s="174">
        <v>44277</v>
      </c>
      <c r="E72" s="174">
        <v>44277</v>
      </c>
      <c r="F72" s="162">
        <f t="shared" si="7"/>
        <v>1</v>
      </c>
      <c r="G72" s="569" t="s">
        <v>32</v>
      </c>
      <c r="H72" s="162">
        <f t="shared" si="8"/>
        <v>1</v>
      </c>
      <c r="I72" s="169"/>
      <c r="J72" s="169"/>
      <c r="K72" s="169"/>
      <c r="L72" s="169"/>
      <c r="M72" s="169"/>
      <c r="N72" s="169"/>
      <c r="O72" s="169"/>
      <c r="P72" s="169"/>
      <c r="Q72" s="169"/>
      <c r="R72" s="169"/>
      <c r="S72" s="169"/>
      <c r="T72" s="169"/>
      <c r="U72" s="169"/>
      <c r="V72" s="169"/>
      <c r="W72" s="169"/>
      <c r="X72" s="169"/>
      <c r="Y72" s="169"/>
      <c r="Z72" s="169"/>
      <c r="AA72" s="169"/>
      <c r="AB72" s="169"/>
      <c r="AC72" s="169"/>
      <c r="AD72" s="169"/>
      <c r="AE72" s="169"/>
      <c r="AF72" s="169"/>
      <c r="AG72" s="169"/>
      <c r="AH72" s="169"/>
      <c r="AI72" s="169"/>
      <c r="AJ72" s="169"/>
      <c r="AK72" s="169"/>
      <c r="AL72" s="169"/>
      <c r="AM72" s="169"/>
      <c r="AN72" s="169"/>
      <c r="AO72" s="169"/>
      <c r="AP72" s="169"/>
      <c r="AQ72" s="169"/>
      <c r="AR72" s="169"/>
      <c r="AS72" s="169"/>
      <c r="AT72" s="169"/>
      <c r="AU72" s="169"/>
      <c r="AV72" s="169"/>
      <c r="AW72" s="169"/>
      <c r="AX72" s="169"/>
      <c r="AY72" s="169"/>
      <c r="AZ72" s="169"/>
      <c r="BA72" s="169"/>
      <c r="BB72" s="169"/>
      <c r="BC72" s="169"/>
      <c r="BD72" s="169"/>
      <c r="BE72" s="169"/>
      <c r="BF72" s="169"/>
      <c r="BG72" s="169"/>
      <c r="BH72" s="169"/>
      <c r="BI72" s="169"/>
      <c r="BJ72" s="169"/>
      <c r="BK72" s="169"/>
      <c r="BL72" s="169"/>
    </row>
    <row r="73" spans="1:64" s="170" customFormat="1" x14ac:dyDescent="0.25">
      <c r="A73"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2.12.3</v>
      </c>
      <c r="B73" s="172" t="s">
        <v>290</v>
      </c>
      <c r="C73" s="173" t="s">
        <v>120</v>
      </c>
      <c r="D73" s="174">
        <v>44278</v>
      </c>
      <c r="E73" s="174">
        <v>44278</v>
      </c>
      <c r="F73" s="162">
        <f t="shared" si="7"/>
        <v>1</v>
      </c>
      <c r="G73" s="569" t="s">
        <v>32</v>
      </c>
      <c r="H73" s="162">
        <f t="shared" si="8"/>
        <v>1</v>
      </c>
      <c r="I73" s="169"/>
      <c r="J73" s="169"/>
      <c r="K73" s="169"/>
      <c r="L73" s="169"/>
      <c r="M73" s="169"/>
      <c r="N73" s="169"/>
      <c r="O73" s="169"/>
      <c r="P73" s="169"/>
      <c r="Q73" s="169"/>
      <c r="R73" s="169"/>
      <c r="S73" s="169"/>
      <c r="T73" s="169"/>
      <c r="U73" s="169"/>
      <c r="V73" s="169"/>
      <c r="W73" s="169"/>
      <c r="X73" s="169"/>
      <c r="Y73" s="169"/>
      <c r="Z73" s="169"/>
      <c r="AA73" s="169"/>
      <c r="AB73" s="169"/>
      <c r="AC73" s="169"/>
      <c r="AD73" s="169"/>
      <c r="AE73" s="169"/>
      <c r="AF73" s="169"/>
      <c r="AG73" s="169"/>
      <c r="AH73" s="169"/>
      <c r="AI73" s="169"/>
      <c r="AJ73" s="169"/>
      <c r="AK73" s="169"/>
      <c r="AL73" s="169"/>
      <c r="AM73" s="169"/>
      <c r="AN73" s="169"/>
      <c r="AO73" s="169"/>
      <c r="AP73" s="169"/>
      <c r="AQ73" s="169"/>
      <c r="AR73" s="169"/>
      <c r="AS73" s="169"/>
      <c r="AT73" s="169"/>
      <c r="AU73" s="169"/>
      <c r="AV73" s="169"/>
      <c r="AW73" s="169"/>
      <c r="AX73" s="169"/>
      <c r="AY73" s="169"/>
      <c r="AZ73" s="169"/>
      <c r="BA73" s="169"/>
      <c r="BB73" s="169"/>
      <c r="BC73" s="169"/>
      <c r="BD73" s="169"/>
      <c r="BE73" s="169"/>
      <c r="BF73" s="169"/>
      <c r="BG73" s="169"/>
      <c r="BH73" s="169"/>
      <c r="BI73" s="169"/>
      <c r="BJ73" s="169"/>
      <c r="BK73" s="169"/>
      <c r="BL73" s="169"/>
    </row>
    <row r="74" spans="1:64" s="170" customFormat="1" x14ac:dyDescent="0.25">
      <c r="A74"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2.12.4</v>
      </c>
      <c r="B74" s="172" t="s">
        <v>291</v>
      </c>
      <c r="C74" s="173" t="s">
        <v>120</v>
      </c>
      <c r="D74" s="174">
        <v>44281</v>
      </c>
      <c r="E74" s="174">
        <v>44281</v>
      </c>
      <c r="F74" s="162">
        <f t="shared" si="7"/>
        <v>1</v>
      </c>
      <c r="G74" s="569" t="s">
        <v>32</v>
      </c>
      <c r="H74" s="162">
        <f t="shared" si="8"/>
        <v>1</v>
      </c>
      <c r="I74" s="169"/>
      <c r="J74" s="169"/>
      <c r="K74" s="169"/>
      <c r="L74" s="169"/>
      <c r="M74" s="169"/>
      <c r="N74" s="169"/>
      <c r="O74" s="169"/>
      <c r="P74" s="169"/>
      <c r="Q74" s="169"/>
      <c r="R74" s="169"/>
      <c r="S74" s="169"/>
      <c r="T74" s="169"/>
      <c r="U74" s="169"/>
      <c r="V74" s="169"/>
      <c r="W74" s="169"/>
      <c r="X74" s="169"/>
      <c r="Y74" s="169"/>
      <c r="Z74" s="169"/>
      <c r="AA74" s="169"/>
      <c r="AB74" s="169"/>
      <c r="AC74" s="169"/>
      <c r="AD74" s="169"/>
      <c r="AE74" s="169"/>
      <c r="AF74" s="169"/>
      <c r="AG74" s="169"/>
      <c r="AH74" s="169"/>
      <c r="AI74" s="169"/>
      <c r="AJ74" s="169"/>
      <c r="AK74" s="169"/>
      <c r="AL74" s="169"/>
      <c r="AM74" s="169"/>
      <c r="AN74" s="169"/>
      <c r="AO74" s="169"/>
      <c r="AP74" s="169"/>
      <c r="AQ74" s="169"/>
      <c r="AR74" s="169"/>
      <c r="AS74" s="169"/>
      <c r="AT74" s="169"/>
      <c r="AU74" s="169"/>
      <c r="AV74" s="169"/>
      <c r="AW74" s="169"/>
      <c r="AX74" s="169"/>
      <c r="AY74" s="169"/>
      <c r="AZ74" s="169"/>
      <c r="BA74" s="169"/>
      <c r="BB74" s="169"/>
      <c r="BC74" s="169"/>
      <c r="BD74" s="169"/>
      <c r="BE74" s="169"/>
      <c r="BF74" s="169"/>
      <c r="BG74" s="169"/>
      <c r="BH74" s="169"/>
      <c r="BI74" s="169"/>
      <c r="BJ74" s="169"/>
      <c r="BK74" s="169"/>
      <c r="BL74" s="169"/>
    </row>
    <row r="75" spans="1:64" s="170" customFormat="1" x14ac:dyDescent="0.25">
      <c r="A75" s="16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2.13</v>
      </c>
      <c r="B75" s="165" t="s">
        <v>165</v>
      </c>
      <c r="C75" s="165" t="s">
        <v>120</v>
      </c>
      <c r="D75" s="174">
        <v>44281</v>
      </c>
      <c r="E75" s="174">
        <v>44281</v>
      </c>
      <c r="F75" s="168">
        <f t="shared" si="7"/>
        <v>1</v>
      </c>
      <c r="G75" s="569" t="s">
        <v>32</v>
      </c>
      <c r="H75" s="168">
        <f t="shared" si="8"/>
        <v>1</v>
      </c>
      <c r="I75" s="169"/>
      <c r="J75" s="169"/>
      <c r="K75" s="169"/>
      <c r="L75" s="169"/>
      <c r="M75" s="169"/>
      <c r="N75" s="169"/>
      <c r="O75" s="169"/>
      <c r="P75" s="169"/>
      <c r="Q75" s="169"/>
      <c r="R75" s="169"/>
      <c r="S75" s="169"/>
      <c r="T75" s="169"/>
      <c r="U75" s="169"/>
      <c r="V75" s="169"/>
      <c r="W75" s="169"/>
      <c r="X75" s="169"/>
      <c r="Y75" s="169"/>
      <c r="Z75" s="169"/>
      <c r="AA75" s="169"/>
      <c r="AB75" s="169"/>
      <c r="AC75" s="169"/>
      <c r="AD75" s="169"/>
      <c r="AE75" s="169"/>
      <c r="AF75" s="169"/>
      <c r="AG75" s="169"/>
      <c r="AH75" s="169"/>
      <c r="AI75" s="169"/>
      <c r="AJ75" s="169"/>
      <c r="AK75" s="169"/>
      <c r="AL75" s="169"/>
      <c r="AM75" s="169"/>
      <c r="AN75" s="169"/>
      <c r="AO75" s="169"/>
      <c r="AP75" s="169"/>
      <c r="AQ75" s="169"/>
      <c r="AR75" s="169"/>
      <c r="AS75" s="169"/>
      <c r="AT75" s="169"/>
      <c r="AU75" s="169"/>
      <c r="AV75" s="169"/>
      <c r="AW75" s="169"/>
      <c r="AX75" s="169"/>
      <c r="AY75" s="169"/>
      <c r="AZ75" s="169"/>
      <c r="BA75" s="169"/>
      <c r="BB75" s="169"/>
      <c r="BC75" s="169"/>
      <c r="BD75" s="169"/>
      <c r="BE75" s="169"/>
      <c r="BF75" s="169"/>
      <c r="BG75" s="169"/>
      <c r="BH75" s="169"/>
      <c r="BI75" s="169"/>
      <c r="BJ75" s="169"/>
      <c r="BK75" s="169"/>
      <c r="BL75" s="169"/>
    </row>
    <row r="76" spans="1:64" x14ac:dyDescent="0.25">
      <c r="A76" s="178" t="str">
        <f>IF(ISERROR(VALUE(SUBSTITUTE(prevWBS,".",""))),"1",IF(ISERROR(FIND("`",SUBSTITUTE(prevWBS,".","`",1))),TEXT(VALUE(prevWBS)+1,"#"),TEXT(VALUE(LEFT(prevWBS,FIND("`",SUBSTITUTE(prevWBS,".","`",1))-1))+1,"#")))</f>
        <v>3</v>
      </c>
      <c r="B76" s="179" t="s">
        <v>230</v>
      </c>
      <c r="C76" s="180"/>
      <c r="D76" s="161">
        <f>MIN(D77:D117)</f>
        <v>44263</v>
      </c>
      <c r="E76" s="161">
        <f>MAX(E77:E117)</f>
        <v>44358</v>
      </c>
      <c r="F76" s="162">
        <f>E76-D76+1</f>
        <v>96</v>
      </c>
      <c r="G76" s="569" t="s">
        <v>32</v>
      </c>
      <c r="H76" s="162">
        <f t="shared" si="8"/>
        <v>70</v>
      </c>
      <c r="I76" s="176"/>
      <c r="J76" s="176"/>
      <c r="K76" s="176"/>
      <c r="L76" s="176"/>
      <c r="M76" s="176"/>
      <c r="N76" s="176"/>
      <c r="O76" s="176"/>
      <c r="P76" s="176"/>
      <c r="Q76" s="176"/>
      <c r="R76" s="176"/>
      <c r="S76" s="176"/>
      <c r="T76" s="176"/>
      <c r="U76" s="176"/>
      <c r="V76" s="176"/>
      <c r="W76" s="176"/>
      <c r="X76" s="176"/>
      <c r="Y76" s="176"/>
      <c r="Z76" s="176"/>
      <c r="AA76" s="176"/>
      <c r="AB76" s="176"/>
      <c r="AC76" s="176"/>
      <c r="AD76" s="176"/>
      <c r="AE76" s="176"/>
      <c r="AF76" s="176"/>
      <c r="AG76" s="176"/>
      <c r="AH76" s="176"/>
      <c r="AI76" s="176"/>
      <c r="AJ76" s="176"/>
      <c r="AK76" s="176"/>
      <c r="AL76" s="176"/>
      <c r="AM76" s="176"/>
      <c r="AN76" s="176"/>
      <c r="AO76" s="176"/>
      <c r="AP76" s="176"/>
      <c r="AQ76" s="176"/>
      <c r="AR76" s="176"/>
      <c r="AS76" s="176"/>
      <c r="AT76" s="176"/>
      <c r="AU76" s="176"/>
      <c r="AV76" s="176"/>
      <c r="AW76" s="176"/>
      <c r="AX76" s="176"/>
      <c r="AY76" s="176"/>
      <c r="AZ76" s="176"/>
      <c r="BA76" s="176"/>
      <c r="BB76" s="176"/>
      <c r="BC76" s="176"/>
      <c r="BD76" s="176"/>
      <c r="BE76" s="176"/>
      <c r="BF76" s="176"/>
      <c r="BG76" s="176"/>
      <c r="BH76" s="176"/>
      <c r="BI76" s="176"/>
      <c r="BJ76" s="176"/>
      <c r="BK76" s="176"/>
      <c r="BL76" s="176"/>
    </row>
    <row r="77" spans="1:64" s="170" customFormat="1" x14ac:dyDescent="0.25">
      <c r="A77" s="16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77" s="165" t="s">
        <v>166</v>
      </c>
      <c r="C77" s="165" t="s">
        <v>154</v>
      </c>
      <c r="D77" s="166">
        <f>MIN(D78:D89)</f>
        <v>44263</v>
      </c>
      <c r="E77" s="167">
        <f>MAX(E78:E89)</f>
        <v>44274</v>
      </c>
      <c r="F77" s="168">
        <f t="shared" si="7"/>
        <v>12</v>
      </c>
      <c r="G77" s="569" t="s">
        <v>32</v>
      </c>
      <c r="H77" s="162">
        <f t="shared" si="8"/>
        <v>10</v>
      </c>
      <c r="I77" s="169"/>
      <c r="J77" s="169"/>
      <c r="K77" s="169"/>
      <c r="L77" s="169"/>
      <c r="M77" s="169"/>
      <c r="N77" s="169"/>
      <c r="O77" s="169"/>
      <c r="P77" s="169"/>
      <c r="Q77" s="169"/>
      <c r="R77" s="169"/>
      <c r="S77" s="169"/>
      <c r="T77" s="169"/>
      <c r="U77" s="169"/>
      <c r="V77" s="169"/>
      <c r="W77" s="169"/>
      <c r="X77" s="169"/>
      <c r="Y77" s="169"/>
      <c r="Z77" s="169"/>
      <c r="AA77" s="169"/>
      <c r="AB77" s="169"/>
      <c r="AC77" s="169"/>
      <c r="AD77" s="169"/>
      <c r="AE77" s="169"/>
      <c r="AF77" s="169"/>
      <c r="AG77" s="169"/>
      <c r="AH77" s="169"/>
      <c r="AI77" s="169"/>
      <c r="AJ77" s="169"/>
      <c r="AK77" s="169"/>
      <c r="AL77" s="169"/>
      <c r="AM77" s="169"/>
      <c r="AN77" s="169"/>
      <c r="AO77" s="169"/>
      <c r="AP77" s="169"/>
      <c r="AQ77" s="169"/>
      <c r="AR77" s="169"/>
      <c r="AS77" s="169"/>
      <c r="AT77" s="169"/>
      <c r="AU77" s="169"/>
      <c r="AV77" s="169"/>
      <c r="AW77" s="169"/>
      <c r="AX77" s="169"/>
      <c r="AY77" s="169"/>
      <c r="AZ77" s="169"/>
      <c r="BA77" s="169"/>
      <c r="BB77" s="169"/>
      <c r="BC77" s="169"/>
      <c r="BD77" s="169"/>
      <c r="BE77" s="169"/>
      <c r="BF77" s="169"/>
      <c r="BG77" s="169"/>
      <c r="BH77" s="169"/>
      <c r="BI77" s="169"/>
      <c r="BJ77" s="169"/>
      <c r="BK77" s="169"/>
      <c r="BL77" s="169"/>
    </row>
    <row r="78" spans="1:64" x14ac:dyDescent="0.25">
      <c r="A78" s="171" t="str">
        <f t="shared" ref="A78:A89" si="9">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3.1.1</v>
      </c>
      <c r="B78" s="172" t="s">
        <v>292</v>
      </c>
      <c r="C78" s="173" t="s">
        <v>120</v>
      </c>
      <c r="D78" s="174">
        <v>44263</v>
      </c>
      <c r="E78" s="175">
        <f>D78+4</f>
        <v>44267</v>
      </c>
      <c r="F78" s="162">
        <f t="shared" si="7"/>
        <v>5</v>
      </c>
      <c r="G78" s="569" t="s">
        <v>32</v>
      </c>
      <c r="H78" s="162">
        <f t="shared" si="8"/>
        <v>5</v>
      </c>
      <c r="I78" s="176"/>
      <c r="J78" s="176"/>
      <c r="K78" s="176"/>
      <c r="L78" s="176"/>
      <c r="M78" s="176"/>
      <c r="N78" s="176"/>
      <c r="O78" s="176"/>
      <c r="P78" s="176"/>
      <c r="Q78" s="176"/>
      <c r="R78" s="176"/>
      <c r="S78" s="176"/>
      <c r="T78" s="176"/>
      <c r="U78" s="176"/>
      <c r="V78" s="176"/>
      <c r="W78" s="176"/>
      <c r="X78" s="176"/>
      <c r="Y78" s="176"/>
      <c r="Z78" s="176"/>
      <c r="AA78" s="176"/>
      <c r="AB78" s="176"/>
      <c r="AC78" s="176"/>
      <c r="AD78" s="176"/>
      <c r="AE78" s="176"/>
      <c r="AF78" s="176"/>
      <c r="AG78" s="176"/>
      <c r="AH78" s="176"/>
      <c r="AI78" s="176"/>
      <c r="AJ78" s="176"/>
      <c r="AK78" s="176"/>
      <c r="AL78" s="176"/>
      <c r="AM78" s="176"/>
      <c r="AN78" s="176"/>
      <c r="AO78" s="176"/>
      <c r="AP78" s="176"/>
      <c r="AQ78" s="176"/>
      <c r="AR78" s="176"/>
      <c r="AS78" s="176"/>
      <c r="AT78" s="176"/>
      <c r="AU78" s="176"/>
      <c r="AV78" s="176"/>
      <c r="AW78" s="176"/>
      <c r="AX78" s="176"/>
      <c r="AY78" s="176"/>
      <c r="AZ78" s="176"/>
      <c r="BA78" s="176"/>
      <c r="BB78" s="176"/>
      <c r="BC78" s="176"/>
      <c r="BD78" s="176"/>
      <c r="BE78" s="176"/>
      <c r="BF78" s="176"/>
      <c r="BG78" s="176"/>
      <c r="BH78" s="176"/>
      <c r="BI78" s="176"/>
      <c r="BJ78" s="176"/>
      <c r="BK78" s="176"/>
      <c r="BL78" s="176"/>
    </row>
    <row r="79" spans="1:64" x14ac:dyDescent="0.25">
      <c r="A79" s="171" t="str">
        <f t="shared" si="9"/>
        <v>3.1.2</v>
      </c>
      <c r="B79" s="172" t="s">
        <v>293</v>
      </c>
      <c r="C79" s="173" t="s">
        <v>167</v>
      </c>
      <c r="D79" s="174">
        <v>44263</v>
      </c>
      <c r="E79" s="175">
        <f t="shared" ref="E79:E84" si="10">D79+4</f>
        <v>44267</v>
      </c>
      <c r="F79" s="162">
        <f t="shared" si="7"/>
        <v>5</v>
      </c>
      <c r="G79" s="569" t="s">
        <v>32</v>
      </c>
      <c r="H79" s="162">
        <f t="shared" si="8"/>
        <v>5</v>
      </c>
      <c r="I79" s="176"/>
      <c r="J79" s="176"/>
      <c r="K79" s="176"/>
      <c r="L79" s="176"/>
      <c r="M79" s="176"/>
      <c r="N79" s="176"/>
      <c r="O79" s="176"/>
      <c r="P79" s="176"/>
      <c r="Q79" s="176"/>
      <c r="R79" s="176"/>
      <c r="S79" s="176"/>
      <c r="T79" s="176"/>
      <c r="U79" s="176"/>
      <c r="V79" s="176"/>
      <c r="W79" s="176"/>
      <c r="X79" s="176"/>
      <c r="Y79" s="176"/>
      <c r="Z79" s="176"/>
      <c r="AA79" s="176"/>
      <c r="AB79" s="176"/>
      <c r="AC79" s="176"/>
      <c r="AD79" s="176"/>
      <c r="AE79" s="176"/>
      <c r="AF79" s="176"/>
      <c r="AG79" s="176"/>
      <c r="AH79" s="176"/>
      <c r="AI79" s="176"/>
      <c r="AJ79" s="176"/>
      <c r="AK79" s="176"/>
      <c r="AL79" s="176"/>
      <c r="AM79" s="176"/>
      <c r="AN79" s="176"/>
      <c r="AO79" s="176"/>
      <c r="AP79" s="176"/>
      <c r="AQ79" s="176"/>
      <c r="AR79" s="176"/>
      <c r="AS79" s="176"/>
      <c r="AT79" s="176"/>
      <c r="AU79" s="176"/>
      <c r="AV79" s="176"/>
      <c r="AW79" s="176"/>
      <c r="AX79" s="176"/>
      <c r="AY79" s="176"/>
      <c r="AZ79" s="176"/>
      <c r="BA79" s="176"/>
      <c r="BB79" s="176"/>
      <c r="BC79" s="176"/>
      <c r="BD79" s="176"/>
      <c r="BE79" s="176"/>
      <c r="BF79" s="176"/>
      <c r="BG79" s="176"/>
      <c r="BH79" s="176"/>
      <c r="BI79" s="176"/>
      <c r="BJ79" s="176"/>
      <c r="BK79" s="176"/>
      <c r="BL79" s="176"/>
    </row>
    <row r="80" spans="1:64" x14ac:dyDescent="0.25">
      <c r="A80" s="171" t="str">
        <f t="shared" si="9"/>
        <v>3.1.3</v>
      </c>
      <c r="B80" s="172" t="s">
        <v>294</v>
      </c>
      <c r="C80" s="173" t="s">
        <v>120</v>
      </c>
      <c r="D80" s="174">
        <v>44263</v>
      </c>
      <c r="E80" s="175">
        <f t="shared" si="10"/>
        <v>44267</v>
      </c>
      <c r="F80" s="162">
        <f t="shared" si="7"/>
        <v>5</v>
      </c>
      <c r="G80" s="569" t="s">
        <v>32</v>
      </c>
      <c r="H80" s="162">
        <f t="shared" si="8"/>
        <v>5</v>
      </c>
      <c r="I80" s="176"/>
      <c r="J80" s="176"/>
      <c r="K80" s="176"/>
      <c r="L80" s="176"/>
      <c r="M80" s="176"/>
      <c r="N80" s="176"/>
      <c r="O80" s="176"/>
      <c r="P80" s="176"/>
      <c r="Q80" s="176"/>
      <c r="R80" s="176"/>
      <c r="S80" s="176"/>
      <c r="T80" s="176"/>
      <c r="U80" s="176"/>
      <c r="V80" s="176"/>
      <c r="W80" s="176"/>
      <c r="X80" s="176"/>
      <c r="Y80" s="176"/>
      <c r="Z80" s="176"/>
      <c r="AA80" s="176"/>
      <c r="AB80" s="176"/>
      <c r="AC80" s="176"/>
      <c r="AD80" s="176"/>
      <c r="AE80" s="176"/>
      <c r="AF80" s="176"/>
      <c r="AG80" s="176"/>
      <c r="AH80" s="176"/>
      <c r="AI80" s="176"/>
      <c r="AJ80" s="176"/>
      <c r="AK80" s="176"/>
      <c r="AL80" s="176"/>
      <c r="AM80" s="176"/>
      <c r="AN80" s="176"/>
      <c r="AO80" s="176"/>
      <c r="AP80" s="176"/>
      <c r="AQ80" s="176"/>
      <c r="AR80" s="176"/>
      <c r="AS80" s="176"/>
      <c r="AT80" s="176"/>
      <c r="AU80" s="176"/>
      <c r="AV80" s="176"/>
      <c r="AW80" s="176"/>
      <c r="AX80" s="176"/>
      <c r="AY80" s="176"/>
      <c r="AZ80" s="176"/>
      <c r="BA80" s="176"/>
      <c r="BB80" s="176"/>
      <c r="BC80" s="176"/>
      <c r="BD80" s="176"/>
      <c r="BE80" s="176"/>
      <c r="BF80" s="176"/>
      <c r="BG80" s="176"/>
      <c r="BH80" s="176"/>
      <c r="BI80" s="176"/>
      <c r="BJ80" s="176"/>
      <c r="BK80" s="176"/>
      <c r="BL80" s="176"/>
    </row>
    <row r="81" spans="1:64" x14ac:dyDescent="0.25">
      <c r="A81" s="171" t="str">
        <f t="shared" si="9"/>
        <v>3.1.4</v>
      </c>
      <c r="B81" s="172" t="s">
        <v>168</v>
      </c>
      <c r="C81" s="173" t="s">
        <v>120</v>
      </c>
      <c r="D81" s="174">
        <v>44263</v>
      </c>
      <c r="E81" s="175">
        <f t="shared" si="10"/>
        <v>44267</v>
      </c>
      <c r="F81" s="162">
        <f t="shared" si="7"/>
        <v>5</v>
      </c>
      <c r="G81" s="569" t="s">
        <v>32</v>
      </c>
      <c r="H81" s="162">
        <f t="shared" si="8"/>
        <v>5</v>
      </c>
      <c r="I81" s="176"/>
      <c r="J81" s="176"/>
      <c r="K81" s="176"/>
      <c r="L81" s="176"/>
      <c r="M81" s="176"/>
      <c r="N81" s="176"/>
      <c r="O81" s="176"/>
      <c r="P81" s="176"/>
      <c r="Q81" s="176"/>
      <c r="R81" s="176"/>
      <c r="S81" s="176"/>
      <c r="T81" s="176"/>
      <c r="U81" s="176"/>
      <c r="V81" s="176"/>
      <c r="W81" s="176"/>
      <c r="X81" s="176"/>
      <c r="Y81" s="176"/>
      <c r="Z81" s="176"/>
      <c r="AA81" s="176"/>
      <c r="AB81" s="176"/>
      <c r="AC81" s="176"/>
      <c r="AD81" s="176"/>
      <c r="AE81" s="176"/>
      <c r="AF81" s="176"/>
      <c r="AG81" s="176"/>
      <c r="AH81" s="176"/>
      <c r="AI81" s="176"/>
      <c r="AJ81" s="176"/>
      <c r="AK81" s="176"/>
      <c r="AL81" s="176"/>
      <c r="AM81" s="176"/>
      <c r="AN81" s="176"/>
      <c r="AO81" s="176"/>
      <c r="AP81" s="176"/>
      <c r="AQ81" s="176"/>
      <c r="AR81" s="176"/>
      <c r="AS81" s="176"/>
      <c r="AT81" s="176"/>
      <c r="AU81" s="176"/>
      <c r="AV81" s="176"/>
      <c r="AW81" s="176"/>
      <c r="AX81" s="176"/>
      <c r="AY81" s="176"/>
      <c r="AZ81" s="176"/>
      <c r="BA81" s="176"/>
      <c r="BB81" s="176"/>
      <c r="BC81" s="176"/>
      <c r="BD81" s="176"/>
      <c r="BE81" s="176"/>
      <c r="BF81" s="176"/>
      <c r="BG81" s="176"/>
      <c r="BH81" s="176"/>
      <c r="BI81" s="176"/>
      <c r="BJ81" s="176"/>
      <c r="BK81" s="176"/>
      <c r="BL81" s="176"/>
    </row>
    <row r="82" spans="1:64" x14ac:dyDescent="0.25">
      <c r="A82" s="171" t="str">
        <f t="shared" si="9"/>
        <v>3.1.5</v>
      </c>
      <c r="B82" s="172" t="s">
        <v>231</v>
      </c>
      <c r="C82" s="173" t="s">
        <v>120</v>
      </c>
      <c r="D82" s="174">
        <v>44263</v>
      </c>
      <c r="E82" s="175">
        <f t="shared" si="10"/>
        <v>44267</v>
      </c>
      <c r="F82" s="162">
        <f t="shared" si="7"/>
        <v>5</v>
      </c>
      <c r="G82" s="569" t="s">
        <v>32</v>
      </c>
      <c r="H82" s="162">
        <f t="shared" si="8"/>
        <v>5</v>
      </c>
      <c r="I82" s="176"/>
      <c r="J82" s="176"/>
      <c r="K82" s="176"/>
      <c r="L82" s="176"/>
      <c r="M82" s="176"/>
      <c r="N82" s="176"/>
      <c r="O82" s="176"/>
      <c r="P82" s="176"/>
      <c r="Q82" s="176"/>
      <c r="R82" s="176"/>
      <c r="S82" s="176"/>
      <c r="T82" s="176"/>
      <c r="U82" s="176"/>
      <c r="V82" s="176"/>
      <c r="W82" s="176"/>
      <c r="X82" s="176"/>
      <c r="Y82" s="176"/>
      <c r="Z82" s="176"/>
      <c r="AA82" s="176"/>
      <c r="AB82" s="176"/>
      <c r="AC82" s="176"/>
      <c r="AD82" s="176"/>
      <c r="AE82" s="176"/>
      <c r="AF82" s="176"/>
      <c r="AG82" s="176"/>
      <c r="AH82" s="176"/>
      <c r="AI82" s="176"/>
      <c r="AJ82" s="176"/>
      <c r="AK82" s="176"/>
      <c r="AL82" s="176"/>
      <c r="AM82" s="176"/>
      <c r="AN82" s="176"/>
      <c r="AO82" s="176"/>
      <c r="AP82" s="176"/>
      <c r="AQ82" s="176"/>
      <c r="AR82" s="176"/>
      <c r="AS82" s="176"/>
      <c r="AT82" s="176"/>
      <c r="AU82" s="176"/>
      <c r="AV82" s="176"/>
      <c r="AW82" s="176"/>
      <c r="AX82" s="176"/>
      <c r="AY82" s="176"/>
      <c r="AZ82" s="176"/>
      <c r="BA82" s="176"/>
      <c r="BB82" s="176"/>
      <c r="BC82" s="176"/>
      <c r="BD82" s="176"/>
      <c r="BE82" s="176"/>
      <c r="BF82" s="176"/>
      <c r="BG82" s="176"/>
      <c r="BH82" s="176"/>
      <c r="BI82" s="176"/>
      <c r="BJ82" s="176"/>
      <c r="BK82" s="176"/>
      <c r="BL82" s="176"/>
    </row>
    <row r="83" spans="1:64" x14ac:dyDescent="0.25">
      <c r="A83" s="171" t="str">
        <f t="shared" si="9"/>
        <v>3.1.6</v>
      </c>
      <c r="B83" s="172" t="s">
        <v>169</v>
      </c>
      <c r="C83" s="173" t="s">
        <v>120</v>
      </c>
      <c r="D83" s="174">
        <v>44263</v>
      </c>
      <c r="E83" s="175">
        <f t="shared" si="10"/>
        <v>44267</v>
      </c>
      <c r="F83" s="162">
        <f t="shared" si="7"/>
        <v>5</v>
      </c>
      <c r="G83" s="569" t="s">
        <v>32</v>
      </c>
      <c r="H83" s="162">
        <f t="shared" si="8"/>
        <v>5</v>
      </c>
      <c r="I83" s="176"/>
      <c r="J83" s="176"/>
      <c r="K83" s="176"/>
      <c r="L83" s="176"/>
      <c r="M83" s="176"/>
      <c r="N83" s="176"/>
      <c r="O83" s="176"/>
      <c r="P83" s="176"/>
      <c r="Q83" s="176"/>
      <c r="R83" s="176"/>
      <c r="S83" s="176"/>
      <c r="T83" s="176"/>
      <c r="U83" s="176"/>
      <c r="V83" s="176"/>
      <c r="W83" s="176"/>
      <c r="X83" s="176"/>
      <c r="Y83" s="176"/>
      <c r="Z83" s="176"/>
      <c r="AA83" s="176"/>
      <c r="AB83" s="176"/>
      <c r="AC83" s="176"/>
      <c r="AD83" s="176"/>
      <c r="AE83" s="176"/>
      <c r="AF83" s="176"/>
      <c r="AG83" s="176"/>
      <c r="AH83" s="176"/>
      <c r="AI83" s="176"/>
      <c r="AJ83" s="176"/>
      <c r="AK83" s="176"/>
      <c r="AL83" s="176"/>
      <c r="AM83" s="176"/>
      <c r="AN83" s="176"/>
      <c r="AO83" s="176"/>
      <c r="AP83" s="176"/>
      <c r="AQ83" s="176"/>
      <c r="AR83" s="176"/>
      <c r="AS83" s="176"/>
      <c r="AT83" s="176"/>
      <c r="AU83" s="176"/>
      <c r="AV83" s="176"/>
      <c r="AW83" s="176"/>
      <c r="AX83" s="176"/>
      <c r="AY83" s="176"/>
      <c r="AZ83" s="176"/>
      <c r="BA83" s="176"/>
      <c r="BB83" s="176"/>
      <c r="BC83" s="176"/>
      <c r="BD83" s="176"/>
      <c r="BE83" s="176"/>
      <c r="BF83" s="176"/>
      <c r="BG83" s="176"/>
      <c r="BH83" s="176"/>
      <c r="BI83" s="176"/>
      <c r="BJ83" s="176"/>
      <c r="BK83" s="176"/>
      <c r="BL83" s="176"/>
    </row>
    <row r="84" spans="1:64" x14ac:dyDescent="0.25">
      <c r="A84" s="171" t="str">
        <f t="shared" si="9"/>
        <v>3.1.7</v>
      </c>
      <c r="B84" s="172" t="s">
        <v>170</v>
      </c>
      <c r="C84" s="173" t="s">
        <v>120</v>
      </c>
      <c r="D84" s="174">
        <v>44263</v>
      </c>
      <c r="E84" s="175">
        <f t="shared" si="10"/>
        <v>44267</v>
      </c>
      <c r="F84" s="162">
        <f t="shared" si="7"/>
        <v>5</v>
      </c>
      <c r="G84" s="569" t="s">
        <v>32</v>
      </c>
      <c r="H84" s="162">
        <f t="shared" si="8"/>
        <v>5</v>
      </c>
      <c r="I84" s="176"/>
      <c r="J84" s="176"/>
      <c r="K84" s="176"/>
      <c r="L84" s="176"/>
      <c r="M84" s="176"/>
      <c r="N84" s="176"/>
      <c r="O84" s="176"/>
      <c r="P84" s="176"/>
      <c r="Q84" s="176"/>
      <c r="R84" s="176"/>
      <c r="S84" s="176"/>
      <c r="T84" s="176"/>
      <c r="U84" s="176"/>
      <c r="V84" s="176"/>
      <c r="W84" s="176"/>
      <c r="X84" s="176"/>
      <c r="Y84" s="176"/>
      <c r="Z84" s="176"/>
      <c r="AA84" s="176"/>
      <c r="AB84" s="176"/>
      <c r="AC84" s="176"/>
      <c r="AD84" s="176"/>
      <c r="AE84" s="176"/>
      <c r="AF84" s="176"/>
      <c r="AG84" s="176"/>
      <c r="AH84" s="176"/>
      <c r="AI84" s="176"/>
      <c r="AJ84" s="176"/>
      <c r="AK84" s="176"/>
      <c r="AL84" s="176"/>
      <c r="AM84" s="176"/>
      <c r="AN84" s="176"/>
      <c r="AO84" s="176"/>
      <c r="AP84" s="176"/>
      <c r="AQ84" s="176"/>
      <c r="AR84" s="176"/>
      <c r="AS84" s="176"/>
      <c r="AT84" s="176"/>
      <c r="AU84" s="176"/>
      <c r="AV84" s="176"/>
      <c r="AW84" s="176"/>
      <c r="AX84" s="176"/>
      <c r="AY84" s="176"/>
      <c r="AZ84" s="176"/>
      <c r="BA84" s="176"/>
      <c r="BB84" s="176"/>
      <c r="BC84" s="176"/>
      <c r="BD84" s="176"/>
      <c r="BE84" s="176"/>
      <c r="BF84" s="176"/>
      <c r="BG84" s="176"/>
      <c r="BH84" s="176"/>
      <c r="BI84" s="176"/>
      <c r="BJ84" s="176"/>
      <c r="BK84" s="176"/>
      <c r="BL84" s="176"/>
    </row>
    <row r="85" spans="1:64" ht="25.5" x14ac:dyDescent="0.25">
      <c r="A85" s="171" t="str">
        <f t="shared" si="9"/>
        <v>3.1.8</v>
      </c>
      <c r="B85" s="172" t="s">
        <v>171</v>
      </c>
      <c r="C85" s="173" t="s">
        <v>116</v>
      </c>
      <c r="D85" s="174">
        <f>E84+3</f>
        <v>44270</v>
      </c>
      <c r="E85" s="175">
        <f>D85+4</f>
        <v>44274</v>
      </c>
      <c r="F85" s="162">
        <f t="shared" si="7"/>
        <v>5</v>
      </c>
      <c r="G85" s="569" t="s">
        <v>32</v>
      </c>
      <c r="H85" s="162">
        <f t="shared" si="8"/>
        <v>5</v>
      </c>
      <c r="I85" s="176"/>
      <c r="J85" s="176"/>
      <c r="K85" s="176"/>
      <c r="L85" s="176"/>
      <c r="M85" s="176"/>
      <c r="N85" s="176"/>
      <c r="O85" s="176"/>
      <c r="P85" s="176"/>
      <c r="Q85" s="176"/>
      <c r="R85" s="176"/>
      <c r="S85" s="176"/>
      <c r="T85" s="176"/>
      <c r="U85" s="176"/>
      <c r="V85" s="176"/>
      <c r="W85" s="176"/>
      <c r="X85" s="176"/>
      <c r="Y85" s="176"/>
      <c r="Z85" s="176"/>
      <c r="AA85" s="176"/>
      <c r="AB85" s="176"/>
      <c r="AC85" s="176"/>
      <c r="AD85" s="176"/>
      <c r="AE85" s="176"/>
      <c r="AF85" s="176"/>
      <c r="AG85" s="176"/>
      <c r="AH85" s="176"/>
      <c r="AI85" s="176"/>
      <c r="AJ85" s="176"/>
      <c r="AK85" s="176"/>
      <c r="AL85" s="176"/>
      <c r="AM85" s="176"/>
      <c r="AN85" s="176"/>
      <c r="AO85" s="176"/>
      <c r="AP85" s="176"/>
      <c r="AQ85" s="176"/>
      <c r="AR85" s="176"/>
      <c r="AS85" s="176"/>
      <c r="AT85" s="176"/>
      <c r="AU85" s="176"/>
      <c r="AV85" s="176"/>
      <c r="AW85" s="176"/>
      <c r="AX85" s="176"/>
      <c r="AY85" s="176"/>
      <c r="AZ85" s="176"/>
      <c r="BA85" s="176"/>
      <c r="BB85" s="176"/>
      <c r="BC85" s="176"/>
      <c r="BD85" s="176"/>
      <c r="BE85" s="176"/>
      <c r="BF85" s="176"/>
      <c r="BG85" s="176"/>
      <c r="BH85" s="176"/>
      <c r="BI85" s="176"/>
      <c r="BJ85" s="176"/>
      <c r="BK85" s="176"/>
      <c r="BL85" s="176"/>
    </row>
    <row r="86" spans="1:64" x14ac:dyDescent="0.25">
      <c r="A86" s="171" t="str">
        <f t="shared" si="9"/>
        <v>3.1.9</v>
      </c>
      <c r="B86" s="172" t="s">
        <v>232</v>
      </c>
      <c r="C86" s="173" t="s">
        <v>116</v>
      </c>
      <c r="D86" s="174">
        <v>44270</v>
      </c>
      <c r="E86" s="175">
        <f t="shared" ref="E86:E89" si="11">D86+4</f>
        <v>44274</v>
      </c>
      <c r="F86" s="162">
        <f t="shared" si="7"/>
        <v>5</v>
      </c>
      <c r="G86" s="569" t="s">
        <v>32</v>
      </c>
      <c r="H86" s="162">
        <f t="shared" si="8"/>
        <v>5</v>
      </c>
      <c r="I86" s="176"/>
      <c r="J86" s="176"/>
      <c r="K86" s="176"/>
      <c r="L86" s="176"/>
      <c r="M86" s="176"/>
      <c r="N86" s="176"/>
      <c r="O86" s="176"/>
      <c r="P86" s="176"/>
      <c r="Q86" s="176"/>
      <c r="R86" s="176"/>
      <c r="S86" s="176"/>
      <c r="T86" s="176"/>
      <c r="U86" s="176"/>
      <c r="V86" s="176"/>
      <c r="W86" s="176"/>
      <c r="X86" s="176"/>
      <c r="Y86" s="176"/>
      <c r="Z86" s="176"/>
      <c r="AA86" s="176"/>
      <c r="AB86" s="176"/>
      <c r="AC86" s="176"/>
      <c r="AD86" s="176"/>
      <c r="AE86" s="176"/>
      <c r="AF86" s="176"/>
      <c r="AG86" s="176"/>
      <c r="AH86" s="176"/>
      <c r="AI86" s="176"/>
      <c r="AJ86" s="176"/>
      <c r="AK86" s="176"/>
      <c r="AL86" s="176"/>
      <c r="AM86" s="176"/>
      <c r="AN86" s="176"/>
      <c r="AO86" s="176"/>
      <c r="AP86" s="176"/>
      <c r="AQ86" s="176"/>
      <c r="AR86" s="176"/>
      <c r="AS86" s="176"/>
      <c r="AT86" s="176"/>
      <c r="AU86" s="176"/>
      <c r="AV86" s="176"/>
      <c r="AW86" s="176"/>
      <c r="AX86" s="176"/>
      <c r="AY86" s="176"/>
      <c r="AZ86" s="176"/>
      <c r="BA86" s="176"/>
      <c r="BB86" s="176"/>
      <c r="BC86" s="176"/>
      <c r="BD86" s="176"/>
      <c r="BE86" s="176"/>
      <c r="BF86" s="176"/>
      <c r="BG86" s="176"/>
      <c r="BH86" s="176"/>
      <c r="BI86" s="176"/>
      <c r="BJ86" s="176"/>
      <c r="BK86" s="176"/>
      <c r="BL86" s="176"/>
    </row>
    <row r="87" spans="1:64" x14ac:dyDescent="0.25">
      <c r="A87" s="171" t="str">
        <f t="shared" si="9"/>
        <v>3.1.10</v>
      </c>
      <c r="B87" s="172" t="s">
        <v>172</v>
      </c>
      <c r="C87" s="173" t="s">
        <v>116</v>
      </c>
      <c r="D87" s="174">
        <v>44270</v>
      </c>
      <c r="E87" s="175">
        <f t="shared" si="11"/>
        <v>44274</v>
      </c>
      <c r="F87" s="162">
        <f t="shared" si="7"/>
        <v>5</v>
      </c>
      <c r="G87" s="569" t="s">
        <v>32</v>
      </c>
      <c r="H87" s="162">
        <f t="shared" si="8"/>
        <v>5</v>
      </c>
      <c r="I87" s="176"/>
      <c r="J87" s="176"/>
      <c r="K87" s="176"/>
      <c r="L87" s="176"/>
      <c r="M87" s="176"/>
      <c r="N87" s="176"/>
      <c r="O87" s="176"/>
      <c r="P87" s="176"/>
      <c r="Q87" s="176"/>
      <c r="R87" s="176"/>
      <c r="S87" s="176"/>
      <c r="T87" s="176"/>
      <c r="U87" s="176"/>
      <c r="V87" s="176"/>
      <c r="W87" s="176"/>
      <c r="X87" s="176"/>
      <c r="Y87" s="176"/>
      <c r="Z87" s="176"/>
      <c r="AA87" s="176"/>
      <c r="AB87" s="176"/>
      <c r="AC87" s="176"/>
      <c r="AD87" s="176"/>
      <c r="AE87" s="176"/>
      <c r="AF87" s="176"/>
      <c r="AG87" s="176"/>
      <c r="AH87" s="176"/>
      <c r="AI87" s="176"/>
      <c r="AJ87" s="176"/>
      <c r="AK87" s="176"/>
      <c r="AL87" s="176"/>
      <c r="AM87" s="176"/>
      <c r="AN87" s="176"/>
      <c r="AO87" s="176"/>
      <c r="AP87" s="176"/>
      <c r="AQ87" s="176"/>
      <c r="AR87" s="176"/>
      <c r="AS87" s="176"/>
      <c r="AT87" s="176"/>
      <c r="AU87" s="176"/>
      <c r="AV87" s="176"/>
      <c r="AW87" s="176"/>
      <c r="AX87" s="176"/>
      <c r="AY87" s="176"/>
      <c r="AZ87" s="176"/>
      <c r="BA87" s="176"/>
      <c r="BB87" s="176"/>
      <c r="BC87" s="176"/>
      <c r="BD87" s="176"/>
      <c r="BE87" s="176"/>
      <c r="BF87" s="176"/>
      <c r="BG87" s="176"/>
      <c r="BH87" s="176"/>
      <c r="BI87" s="176"/>
      <c r="BJ87" s="176"/>
      <c r="BK87" s="176"/>
      <c r="BL87" s="176"/>
    </row>
    <row r="88" spans="1:64" x14ac:dyDescent="0.25">
      <c r="A88" s="171" t="str">
        <f t="shared" si="9"/>
        <v>3.1.11</v>
      </c>
      <c r="B88" s="172" t="s">
        <v>173</v>
      </c>
      <c r="C88" s="173" t="s">
        <v>120</v>
      </c>
      <c r="D88" s="174">
        <v>44270</v>
      </c>
      <c r="E88" s="175">
        <f t="shared" si="11"/>
        <v>44274</v>
      </c>
      <c r="F88" s="162">
        <f t="shared" si="7"/>
        <v>5</v>
      </c>
      <c r="G88" s="569" t="s">
        <v>32</v>
      </c>
      <c r="H88" s="162">
        <f t="shared" si="8"/>
        <v>5</v>
      </c>
      <c r="I88" s="176"/>
      <c r="J88" s="176"/>
      <c r="K88" s="176"/>
      <c r="L88" s="176"/>
      <c r="M88" s="176"/>
      <c r="N88" s="176"/>
      <c r="O88" s="176"/>
      <c r="P88" s="176"/>
      <c r="Q88" s="176"/>
      <c r="R88" s="176"/>
      <c r="S88" s="176"/>
      <c r="T88" s="176"/>
      <c r="U88" s="176"/>
      <c r="V88" s="176"/>
      <c r="W88" s="176"/>
      <c r="X88" s="176"/>
      <c r="Y88" s="176"/>
      <c r="Z88" s="176"/>
      <c r="AA88" s="176"/>
      <c r="AB88" s="176"/>
      <c r="AC88" s="176"/>
      <c r="AD88" s="176"/>
      <c r="AE88" s="176"/>
      <c r="AF88" s="176"/>
      <c r="AG88" s="176"/>
      <c r="AH88" s="176"/>
      <c r="AI88" s="176"/>
      <c r="AJ88" s="176"/>
      <c r="AK88" s="176"/>
      <c r="AL88" s="176"/>
      <c r="AM88" s="176"/>
      <c r="AN88" s="176"/>
      <c r="AO88" s="176"/>
      <c r="AP88" s="176"/>
      <c r="AQ88" s="176"/>
      <c r="AR88" s="176"/>
      <c r="AS88" s="176"/>
      <c r="AT88" s="176"/>
      <c r="AU88" s="176"/>
      <c r="AV88" s="176"/>
      <c r="AW88" s="176"/>
      <c r="AX88" s="176"/>
      <c r="AY88" s="176"/>
      <c r="AZ88" s="176"/>
      <c r="BA88" s="176"/>
      <c r="BB88" s="176"/>
      <c r="BC88" s="176"/>
      <c r="BD88" s="176"/>
      <c r="BE88" s="176"/>
      <c r="BF88" s="176"/>
      <c r="BG88" s="176"/>
      <c r="BH88" s="176"/>
      <c r="BI88" s="176"/>
      <c r="BJ88" s="176"/>
      <c r="BK88" s="176"/>
      <c r="BL88" s="176"/>
    </row>
    <row r="89" spans="1:64" x14ac:dyDescent="0.25">
      <c r="A89" s="171" t="str">
        <f t="shared" si="9"/>
        <v>3.1.12</v>
      </c>
      <c r="B89" s="172" t="s">
        <v>174</v>
      </c>
      <c r="C89" s="173" t="s">
        <v>120</v>
      </c>
      <c r="D89" s="174">
        <v>44270</v>
      </c>
      <c r="E89" s="175">
        <f t="shared" si="11"/>
        <v>44274</v>
      </c>
      <c r="F89" s="162">
        <f t="shared" si="7"/>
        <v>5</v>
      </c>
      <c r="G89" s="569" t="s">
        <v>32</v>
      </c>
      <c r="H89" s="162">
        <f t="shared" si="8"/>
        <v>5</v>
      </c>
      <c r="I89" s="176"/>
      <c r="J89" s="176"/>
      <c r="K89" s="176"/>
      <c r="L89" s="176"/>
      <c r="M89" s="176"/>
      <c r="N89" s="176"/>
      <c r="O89" s="176"/>
      <c r="P89" s="176"/>
      <c r="Q89" s="176"/>
      <c r="R89" s="176"/>
      <c r="S89" s="176"/>
      <c r="T89" s="176"/>
      <c r="U89" s="176"/>
      <c r="V89" s="176"/>
      <c r="W89" s="176"/>
      <c r="X89" s="176"/>
      <c r="Y89" s="176"/>
      <c r="Z89" s="176"/>
      <c r="AA89" s="176"/>
      <c r="AB89" s="176"/>
      <c r="AC89" s="176"/>
      <c r="AD89" s="176"/>
      <c r="AE89" s="176"/>
      <c r="AF89" s="176"/>
      <c r="AG89" s="176"/>
      <c r="AH89" s="176"/>
      <c r="AI89" s="176"/>
      <c r="AJ89" s="176"/>
      <c r="AK89" s="176"/>
      <c r="AL89" s="176"/>
      <c r="AM89" s="176"/>
      <c r="AN89" s="176"/>
      <c r="AO89" s="176"/>
      <c r="AP89" s="176"/>
      <c r="AQ89" s="176"/>
      <c r="AR89" s="176"/>
      <c r="AS89" s="176"/>
      <c r="AT89" s="176"/>
      <c r="AU89" s="176"/>
      <c r="AV89" s="176"/>
      <c r="AW89" s="176"/>
      <c r="AX89" s="176"/>
      <c r="AY89" s="176"/>
      <c r="AZ89" s="176"/>
      <c r="BA89" s="176"/>
      <c r="BB89" s="176"/>
      <c r="BC89" s="176"/>
      <c r="BD89" s="176"/>
      <c r="BE89" s="176"/>
      <c r="BF89" s="176"/>
      <c r="BG89" s="176"/>
      <c r="BH89" s="176"/>
      <c r="BI89" s="176"/>
      <c r="BJ89" s="176"/>
      <c r="BK89" s="176"/>
      <c r="BL89" s="176"/>
    </row>
    <row r="90" spans="1:64" s="170" customFormat="1" x14ac:dyDescent="0.25">
      <c r="A90" s="16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3.2</v>
      </c>
      <c r="B90" s="165" t="s">
        <v>175</v>
      </c>
      <c r="C90" s="165" t="s">
        <v>116</v>
      </c>
      <c r="D90" s="166">
        <f>MIN(D91:D97)</f>
        <v>44277</v>
      </c>
      <c r="E90" s="167">
        <f>MAX(E91:E97)</f>
        <v>44337</v>
      </c>
      <c r="F90" s="168">
        <f t="shared" si="7"/>
        <v>61</v>
      </c>
      <c r="G90" s="569" t="s">
        <v>32</v>
      </c>
      <c r="H90" s="168">
        <f t="shared" si="8"/>
        <v>45</v>
      </c>
      <c r="I90" s="169"/>
      <c r="J90" s="169"/>
      <c r="K90" s="169"/>
      <c r="L90" s="169"/>
      <c r="M90" s="169"/>
      <c r="N90" s="169"/>
      <c r="O90" s="169"/>
      <c r="P90" s="169"/>
      <c r="Q90" s="169"/>
      <c r="R90" s="169"/>
      <c r="S90" s="169"/>
      <c r="T90" s="169"/>
      <c r="U90" s="169"/>
      <c r="V90" s="169"/>
      <c r="W90" s="169"/>
      <c r="X90" s="169"/>
      <c r="Y90" s="169"/>
      <c r="Z90" s="169"/>
      <c r="AA90" s="169"/>
      <c r="AB90" s="169"/>
      <c r="AC90" s="169"/>
      <c r="AD90" s="169"/>
      <c r="AE90" s="169"/>
      <c r="AF90" s="169"/>
      <c r="AG90" s="169"/>
      <c r="AH90" s="169"/>
      <c r="AI90" s="169"/>
      <c r="AJ90" s="169"/>
      <c r="AK90" s="169"/>
      <c r="AL90" s="169"/>
      <c r="AM90" s="169"/>
      <c r="AN90" s="169"/>
      <c r="AO90" s="169"/>
      <c r="AP90" s="169"/>
      <c r="AQ90" s="169"/>
      <c r="AR90" s="169"/>
      <c r="AS90" s="169"/>
      <c r="AT90" s="169"/>
      <c r="AU90" s="169"/>
      <c r="AV90" s="169"/>
      <c r="AW90" s="169"/>
      <c r="AX90" s="169"/>
      <c r="AY90" s="169"/>
      <c r="AZ90" s="169"/>
      <c r="BA90" s="169"/>
      <c r="BB90" s="169"/>
      <c r="BC90" s="169"/>
      <c r="BD90" s="169"/>
      <c r="BE90" s="169"/>
      <c r="BF90" s="169"/>
      <c r="BG90" s="169"/>
      <c r="BH90" s="169"/>
      <c r="BI90" s="169"/>
      <c r="BJ90" s="169"/>
      <c r="BK90" s="169"/>
      <c r="BL90" s="169"/>
    </row>
    <row r="91" spans="1:64" x14ac:dyDescent="0.25">
      <c r="A91" s="171" t="str">
        <f t="shared" ref="A91:A97" si="12">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3.2.1</v>
      </c>
      <c r="B91" s="172" t="s">
        <v>176</v>
      </c>
      <c r="C91" s="173" t="s">
        <v>116</v>
      </c>
      <c r="D91" s="174">
        <v>44277</v>
      </c>
      <c r="E91" s="175">
        <v>44337</v>
      </c>
      <c r="F91" s="162">
        <f t="shared" si="7"/>
        <v>61</v>
      </c>
      <c r="G91" s="569" t="s">
        <v>32</v>
      </c>
      <c r="H91" s="162">
        <f t="shared" si="8"/>
        <v>45</v>
      </c>
      <c r="I91" s="176"/>
      <c r="J91" s="176"/>
      <c r="K91" s="176"/>
      <c r="L91" s="176"/>
      <c r="M91" s="176"/>
      <c r="N91" s="176"/>
      <c r="O91" s="176"/>
      <c r="P91" s="176"/>
      <c r="Q91" s="176"/>
      <c r="R91" s="176"/>
      <c r="S91" s="176"/>
      <c r="T91" s="176"/>
      <c r="U91" s="176"/>
      <c r="V91" s="176"/>
      <c r="W91" s="176"/>
      <c r="X91" s="176"/>
      <c r="Y91" s="176"/>
      <c r="Z91" s="176"/>
      <c r="AA91" s="176"/>
      <c r="AB91" s="176"/>
      <c r="AC91" s="176"/>
      <c r="AD91" s="176"/>
      <c r="AE91" s="176"/>
      <c r="AF91" s="176"/>
      <c r="AG91" s="176"/>
      <c r="AH91" s="176"/>
      <c r="AI91" s="176"/>
      <c r="AJ91" s="176"/>
      <c r="AK91" s="176"/>
      <c r="AL91" s="176"/>
      <c r="AM91" s="176"/>
      <c r="AN91" s="176"/>
      <c r="AO91" s="176"/>
      <c r="AP91" s="176"/>
      <c r="AQ91" s="176"/>
      <c r="AR91" s="176"/>
      <c r="AS91" s="176"/>
      <c r="AT91" s="176"/>
      <c r="AU91" s="176"/>
      <c r="AV91" s="176"/>
      <c r="AW91" s="176"/>
      <c r="AX91" s="176"/>
      <c r="AY91" s="176"/>
      <c r="AZ91" s="176"/>
      <c r="BA91" s="176"/>
      <c r="BB91" s="176"/>
      <c r="BC91" s="176"/>
      <c r="BD91" s="176"/>
      <c r="BE91" s="176"/>
      <c r="BF91" s="176"/>
      <c r="BG91" s="176"/>
      <c r="BH91" s="176"/>
      <c r="BI91" s="176"/>
      <c r="BJ91" s="176"/>
      <c r="BK91" s="176"/>
      <c r="BL91" s="176"/>
    </row>
    <row r="92" spans="1:64" x14ac:dyDescent="0.25">
      <c r="A92" s="171" t="str">
        <f t="shared" si="12"/>
        <v>3.2.2</v>
      </c>
      <c r="B92" s="172" t="s">
        <v>233</v>
      </c>
      <c r="C92" s="173" t="s">
        <v>116</v>
      </c>
      <c r="D92" s="174">
        <v>44319</v>
      </c>
      <c r="E92" s="175">
        <v>44337</v>
      </c>
      <c r="F92" s="162">
        <f t="shared" si="7"/>
        <v>19</v>
      </c>
      <c r="G92" s="569" t="s">
        <v>32</v>
      </c>
      <c r="H92" s="162">
        <f t="shared" si="8"/>
        <v>15</v>
      </c>
      <c r="I92" s="176"/>
      <c r="J92" s="176"/>
      <c r="K92" s="176"/>
      <c r="L92" s="176"/>
      <c r="M92" s="176"/>
      <c r="N92" s="176"/>
      <c r="O92" s="176"/>
      <c r="P92" s="176"/>
      <c r="Q92" s="176"/>
      <c r="R92" s="176"/>
      <c r="S92" s="176"/>
      <c r="T92" s="176"/>
      <c r="U92" s="176"/>
      <c r="V92" s="176"/>
      <c r="W92" s="176"/>
      <c r="X92" s="176"/>
      <c r="Y92" s="176"/>
      <c r="Z92" s="176"/>
      <c r="AA92" s="176"/>
      <c r="AB92" s="176"/>
      <c r="AC92" s="176"/>
      <c r="AD92" s="176"/>
      <c r="AE92" s="176"/>
      <c r="AF92" s="176"/>
      <c r="AG92" s="176"/>
      <c r="AH92" s="176"/>
      <c r="AI92" s="176"/>
      <c r="AJ92" s="176"/>
      <c r="AK92" s="176"/>
      <c r="AL92" s="176"/>
      <c r="AM92" s="176"/>
      <c r="AN92" s="176"/>
      <c r="AO92" s="176"/>
      <c r="AP92" s="176"/>
      <c r="AQ92" s="176"/>
      <c r="AR92" s="176"/>
      <c r="AS92" s="176"/>
      <c r="AT92" s="176"/>
      <c r="AU92" s="176"/>
      <c r="AV92" s="176"/>
      <c r="AW92" s="176"/>
      <c r="AX92" s="176"/>
      <c r="AY92" s="176"/>
      <c r="AZ92" s="176"/>
      <c r="BA92" s="176"/>
      <c r="BB92" s="176"/>
      <c r="BC92" s="176"/>
      <c r="BD92" s="176"/>
      <c r="BE92" s="176"/>
      <c r="BF92" s="176"/>
      <c r="BG92" s="176"/>
      <c r="BH92" s="176"/>
      <c r="BI92" s="176"/>
      <c r="BJ92" s="176"/>
      <c r="BK92" s="176"/>
      <c r="BL92" s="176"/>
    </row>
    <row r="93" spans="1:64" x14ac:dyDescent="0.25">
      <c r="A93" s="171" t="str">
        <f t="shared" si="12"/>
        <v>3.2.3</v>
      </c>
      <c r="B93" s="172" t="s">
        <v>177</v>
      </c>
      <c r="C93" s="173" t="s">
        <v>116</v>
      </c>
      <c r="D93" s="174">
        <v>44277</v>
      </c>
      <c r="E93" s="175">
        <v>44316</v>
      </c>
      <c r="F93" s="162">
        <f t="shared" si="7"/>
        <v>40</v>
      </c>
      <c r="G93" s="569" t="s">
        <v>32</v>
      </c>
      <c r="H93" s="162">
        <f t="shared" si="8"/>
        <v>30</v>
      </c>
      <c r="I93" s="176"/>
      <c r="J93" s="176"/>
      <c r="K93" s="176"/>
      <c r="L93" s="176"/>
      <c r="M93" s="176"/>
      <c r="N93" s="176"/>
      <c r="O93" s="176"/>
      <c r="P93" s="176"/>
      <c r="Q93" s="176"/>
      <c r="R93" s="176"/>
      <c r="S93" s="176"/>
      <c r="T93" s="176"/>
      <c r="U93" s="176"/>
      <c r="V93" s="176"/>
      <c r="W93" s="176"/>
      <c r="X93" s="176"/>
      <c r="Y93" s="176"/>
      <c r="Z93" s="176"/>
      <c r="AA93" s="176"/>
      <c r="AB93" s="176"/>
      <c r="AC93" s="176"/>
      <c r="AD93" s="176"/>
      <c r="AE93" s="176"/>
      <c r="AF93" s="176"/>
      <c r="AG93" s="176"/>
      <c r="AH93" s="176"/>
      <c r="AI93" s="176"/>
      <c r="AJ93" s="176"/>
      <c r="AK93" s="176"/>
      <c r="AL93" s="176"/>
      <c r="AM93" s="176"/>
      <c r="AN93" s="176"/>
      <c r="AO93" s="176"/>
      <c r="AP93" s="176"/>
      <c r="AQ93" s="176"/>
      <c r="AR93" s="176"/>
      <c r="AS93" s="176"/>
      <c r="AT93" s="176"/>
      <c r="AU93" s="176"/>
      <c r="AV93" s="176"/>
      <c r="AW93" s="176"/>
      <c r="AX93" s="176"/>
      <c r="AY93" s="176"/>
      <c r="AZ93" s="176"/>
      <c r="BA93" s="176"/>
      <c r="BB93" s="176"/>
      <c r="BC93" s="176"/>
      <c r="BD93" s="176"/>
      <c r="BE93" s="176"/>
      <c r="BF93" s="176"/>
      <c r="BG93" s="176"/>
      <c r="BH93" s="176"/>
      <c r="BI93" s="176"/>
      <c r="BJ93" s="176"/>
      <c r="BK93" s="176"/>
      <c r="BL93" s="176"/>
    </row>
    <row r="94" spans="1:64" x14ac:dyDescent="0.25">
      <c r="A94" s="171" t="str">
        <f t="shared" si="12"/>
        <v>3.2.4</v>
      </c>
      <c r="B94" s="172" t="s">
        <v>178</v>
      </c>
      <c r="C94" s="173" t="s">
        <v>116</v>
      </c>
      <c r="D94" s="174">
        <v>44319</v>
      </c>
      <c r="E94" s="175">
        <v>44337</v>
      </c>
      <c r="F94" s="162">
        <f t="shared" si="7"/>
        <v>19</v>
      </c>
      <c r="G94" s="569" t="s">
        <v>32</v>
      </c>
      <c r="H94" s="162">
        <f t="shared" si="8"/>
        <v>15</v>
      </c>
      <c r="I94" s="176"/>
      <c r="J94" s="176"/>
      <c r="K94" s="176"/>
      <c r="L94" s="176"/>
      <c r="M94" s="176"/>
      <c r="N94" s="176"/>
      <c r="O94" s="176"/>
      <c r="P94" s="176"/>
      <c r="Q94" s="176"/>
      <c r="R94" s="176"/>
      <c r="S94" s="176"/>
      <c r="T94" s="176"/>
      <c r="U94" s="176"/>
      <c r="V94" s="176"/>
      <c r="W94" s="176"/>
      <c r="X94" s="176"/>
      <c r="Y94" s="176"/>
      <c r="Z94" s="176"/>
      <c r="AA94" s="176"/>
      <c r="AB94" s="176"/>
      <c r="AC94" s="176"/>
      <c r="AD94" s="176"/>
      <c r="AE94" s="176"/>
      <c r="AF94" s="176"/>
      <c r="AG94" s="176"/>
      <c r="AH94" s="176"/>
      <c r="AI94" s="176"/>
      <c r="AJ94" s="176"/>
      <c r="AK94" s="176"/>
      <c r="AL94" s="176"/>
      <c r="AM94" s="176"/>
      <c r="AN94" s="176"/>
      <c r="AO94" s="176"/>
      <c r="AP94" s="176"/>
      <c r="AQ94" s="176"/>
      <c r="AR94" s="176"/>
      <c r="AS94" s="176"/>
      <c r="AT94" s="176"/>
      <c r="AU94" s="176"/>
      <c r="AV94" s="176"/>
      <c r="AW94" s="176"/>
      <c r="AX94" s="176"/>
      <c r="AY94" s="176"/>
      <c r="AZ94" s="176"/>
      <c r="BA94" s="176"/>
      <c r="BB94" s="176"/>
      <c r="BC94" s="176"/>
      <c r="BD94" s="176"/>
      <c r="BE94" s="176"/>
      <c r="BF94" s="176"/>
      <c r="BG94" s="176"/>
      <c r="BH94" s="176"/>
      <c r="BI94" s="176"/>
      <c r="BJ94" s="176"/>
      <c r="BK94" s="176"/>
      <c r="BL94" s="176"/>
    </row>
    <row r="95" spans="1:64" x14ac:dyDescent="0.25">
      <c r="A95" s="171" t="str">
        <f t="shared" si="12"/>
        <v>3.2.5</v>
      </c>
      <c r="B95" s="172" t="s">
        <v>295</v>
      </c>
      <c r="C95" s="173" t="s">
        <v>116</v>
      </c>
      <c r="D95" s="174">
        <v>44319</v>
      </c>
      <c r="E95" s="175">
        <v>44330</v>
      </c>
      <c r="F95" s="162">
        <f t="shared" si="7"/>
        <v>12</v>
      </c>
      <c r="G95" s="569" t="s">
        <v>32</v>
      </c>
      <c r="H95" s="162">
        <f t="shared" si="8"/>
        <v>10</v>
      </c>
      <c r="I95" s="176"/>
      <c r="J95" s="176"/>
      <c r="K95" s="176"/>
      <c r="L95" s="176"/>
      <c r="M95" s="176"/>
      <c r="N95" s="176"/>
      <c r="O95" s="176"/>
      <c r="P95" s="176"/>
      <c r="Q95" s="176"/>
      <c r="R95" s="176"/>
      <c r="S95" s="176"/>
      <c r="T95" s="176"/>
      <c r="U95" s="176"/>
      <c r="V95" s="176"/>
      <c r="W95" s="176"/>
      <c r="X95" s="176"/>
      <c r="Y95" s="176"/>
      <c r="Z95" s="176"/>
      <c r="AA95" s="176"/>
      <c r="AB95" s="176"/>
      <c r="AC95" s="176"/>
      <c r="AD95" s="176"/>
      <c r="AE95" s="176"/>
      <c r="AF95" s="176"/>
      <c r="AG95" s="176"/>
      <c r="AH95" s="176"/>
      <c r="AI95" s="176"/>
      <c r="AJ95" s="176"/>
      <c r="AK95" s="176"/>
      <c r="AL95" s="176"/>
      <c r="AM95" s="176"/>
      <c r="AN95" s="176"/>
      <c r="AO95" s="176"/>
      <c r="AP95" s="176"/>
      <c r="AQ95" s="176"/>
      <c r="AR95" s="176"/>
      <c r="AS95" s="176"/>
      <c r="AT95" s="176"/>
      <c r="AU95" s="176"/>
      <c r="AV95" s="176"/>
      <c r="AW95" s="176"/>
      <c r="AX95" s="176"/>
      <c r="AY95" s="176"/>
      <c r="AZ95" s="176"/>
      <c r="BA95" s="176"/>
      <c r="BB95" s="176"/>
      <c r="BC95" s="176"/>
      <c r="BD95" s="176"/>
      <c r="BE95" s="176"/>
      <c r="BF95" s="176"/>
      <c r="BG95" s="176"/>
      <c r="BH95" s="176"/>
      <c r="BI95" s="176"/>
      <c r="BJ95" s="176"/>
      <c r="BK95" s="176"/>
      <c r="BL95" s="176"/>
    </row>
    <row r="96" spans="1:64" x14ac:dyDescent="0.25">
      <c r="A96" s="171" t="str">
        <f t="shared" si="12"/>
        <v>3.2.6</v>
      </c>
      <c r="B96" s="172" t="s">
        <v>395</v>
      </c>
      <c r="C96" s="173" t="s">
        <v>116</v>
      </c>
      <c r="D96" s="174">
        <v>44333</v>
      </c>
      <c r="E96" s="175">
        <v>44337</v>
      </c>
      <c r="F96" s="162">
        <f t="shared" si="7"/>
        <v>5</v>
      </c>
      <c r="G96" s="569" t="s">
        <v>32</v>
      </c>
      <c r="H96" s="162">
        <f t="shared" si="8"/>
        <v>5</v>
      </c>
      <c r="I96" s="176"/>
      <c r="J96" s="176"/>
      <c r="K96" s="176"/>
      <c r="L96" s="176"/>
      <c r="M96" s="176"/>
      <c r="N96" s="176"/>
      <c r="O96" s="176"/>
      <c r="P96" s="176"/>
      <c r="Q96" s="176"/>
      <c r="R96" s="176"/>
      <c r="S96" s="176"/>
      <c r="T96" s="176"/>
      <c r="U96" s="176"/>
      <c r="V96" s="176"/>
      <c r="W96" s="176"/>
      <c r="X96" s="176"/>
      <c r="Y96" s="176"/>
      <c r="Z96" s="176"/>
      <c r="AA96" s="176"/>
      <c r="AB96" s="176"/>
      <c r="AC96" s="176"/>
      <c r="AD96" s="176"/>
      <c r="AE96" s="176"/>
      <c r="AF96" s="176"/>
      <c r="AG96" s="176"/>
      <c r="AH96" s="176"/>
      <c r="AI96" s="176"/>
      <c r="AJ96" s="176"/>
      <c r="AK96" s="176"/>
      <c r="AL96" s="176"/>
      <c r="AM96" s="176"/>
      <c r="AN96" s="176"/>
      <c r="AO96" s="176"/>
      <c r="AP96" s="176"/>
      <c r="AQ96" s="176"/>
      <c r="AR96" s="176"/>
      <c r="AS96" s="176"/>
      <c r="AT96" s="176"/>
      <c r="AU96" s="176"/>
      <c r="AV96" s="176"/>
      <c r="AW96" s="176"/>
      <c r="AX96" s="176"/>
      <c r="AY96" s="176"/>
      <c r="AZ96" s="176"/>
      <c r="BA96" s="176"/>
      <c r="BB96" s="176"/>
      <c r="BC96" s="176"/>
      <c r="BD96" s="176"/>
      <c r="BE96" s="176"/>
      <c r="BF96" s="176"/>
      <c r="BG96" s="176"/>
      <c r="BH96" s="176"/>
      <c r="BI96" s="176"/>
      <c r="BJ96" s="176"/>
      <c r="BK96" s="176"/>
      <c r="BL96" s="176"/>
    </row>
    <row r="97" spans="1:64" x14ac:dyDescent="0.25">
      <c r="A97" s="171" t="str">
        <f t="shared" si="12"/>
        <v>3.2.7</v>
      </c>
      <c r="B97" s="172" t="s">
        <v>296</v>
      </c>
      <c r="C97" s="173" t="s">
        <v>297</v>
      </c>
      <c r="D97" s="174">
        <v>44336</v>
      </c>
      <c r="E97" s="175">
        <v>44337</v>
      </c>
      <c r="F97" s="162">
        <f t="shared" si="7"/>
        <v>2</v>
      </c>
      <c r="G97" s="569" t="s">
        <v>32</v>
      </c>
      <c r="H97" s="162">
        <f t="shared" si="8"/>
        <v>2</v>
      </c>
      <c r="I97" s="176"/>
      <c r="J97" s="176"/>
      <c r="K97" s="176"/>
      <c r="L97" s="176"/>
      <c r="M97" s="176"/>
      <c r="N97" s="176"/>
      <c r="O97" s="176"/>
      <c r="P97" s="176"/>
      <c r="Q97" s="176"/>
      <c r="R97" s="176"/>
      <c r="S97" s="176"/>
      <c r="T97" s="176"/>
      <c r="U97" s="176"/>
      <c r="V97" s="176"/>
      <c r="W97" s="176"/>
      <c r="X97" s="176"/>
      <c r="Y97" s="176"/>
      <c r="Z97" s="176"/>
      <c r="AA97" s="176"/>
      <c r="AB97" s="176"/>
      <c r="AC97" s="176"/>
      <c r="AD97" s="176"/>
      <c r="AE97" s="176"/>
      <c r="AF97" s="176"/>
      <c r="AG97" s="176"/>
      <c r="AH97" s="176"/>
      <c r="AI97" s="176"/>
      <c r="AJ97" s="176"/>
      <c r="AK97" s="176"/>
      <c r="AL97" s="176"/>
      <c r="AM97" s="176"/>
      <c r="AN97" s="176"/>
      <c r="AO97" s="176"/>
      <c r="AP97" s="176"/>
      <c r="AQ97" s="176"/>
      <c r="AR97" s="176"/>
      <c r="AS97" s="176"/>
      <c r="AT97" s="176"/>
      <c r="AU97" s="176"/>
      <c r="AV97" s="176"/>
      <c r="AW97" s="176"/>
      <c r="AX97" s="176"/>
      <c r="AY97" s="176"/>
      <c r="AZ97" s="176"/>
      <c r="BA97" s="176"/>
      <c r="BB97" s="176"/>
      <c r="BC97" s="176"/>
      <c r="BD97" s="176"/>
      <c r="BE97" s="176"/>
      <c r="BF97" s="176"/>
      <c r="BG97" s="176"/>
      <c r="BH97" s="176"/>
      <c r="BI97" s="176"/>
      <c r="BJ97" s="176"/>
      <c r="BK97" s="176"/>
      <c r="BL97" s="176"/>
    </row>
    <row r="98" spans="1:64" s="170" customFormat="1" x14ac:dyDescent="0.25">
      <c r="A98" s="16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3.3</v>
      </c>
      <c r="B98" s="165" t="s">
        <v>179</v>
      </c>
      <c r="C98" s="165" t="s">
        <v>120</v>
      </c>
      <c r="D98" s="166">
        <f>MIN(D99:D101)</f>
        <v>44291</v>
      </c>
      <c r="E98" s="167">
        <f>MAX(E99:E101)</f>
        <v>44358</v>
      </c>
      <c r="F98" s="168">
        <f t="shared" si="7"/>
        <v>68</v>
      </c>
      <c r="G98" s="598" t="s">
        <v>270</v>
      </c>
      <c r="H98" s="168">
        <f t="shared" si="8"/>
        <v>50</v>
      </c>
      <c r="I98" s="169"/>
      <c r="J98" s="169"/>
      <c r="K98" s="169"/>
      <c r="L98" s="169"/>
      <c r="M98" s="169"/>
      <c r="N98" s="169"/>
      <c r="O98" s="169"/>
      <c r="P98" s="169"/>
      <c r="Q98" s="169"/>
      <c r="R98" s="169"/>
      <c r="S98" s="169"/>
      <c r="T98" s="169"/>
      <c r="U98" s="169"/>
      <c r="V98" s="169"/>
      <c r="W98" s="169"/>
      <c r="X98" s="169"/>
      <c r="Y98" s="169"/>
      <c r="Z98" s="169"/>
      <c r="AA98" s="169"/>
      <c r="AB98" s="169"/>
      <c r="AC98" s="169"/>
      <c r="AD98" s="169"/>
      <c r="AE98" s="169"/>
      <c r="AF98" s="169"/>
      <c r="AG98" s="169"/>
      <c r="AH98" s="169"/>
      <c r="AI98" s="169"/>
      <c r="AJ98" s="169"/>
      <c r="AK98" s="169"/>
      <c r="AL98" s="169"/>
      <c r="AM98" s="169"/>
      <c r="AN98" s="169"/>
      <c r="AO98" s="169"/>
      <c r="AP98" s="169"/>
      <c r="AQ98" s="169"/>
      <c r="AR98" s="169"/>
      <c r="AS98" s="169"/>
      <c r="AT98" s="169"/>
      <c r="AU98" s="169"/>
      <c r="AV98" s="169"/>
      <c r="AW98" s="169"/>
      <c r="AX98" s="169"/>
      <c r="AY98" s="169"/>
      <c r="AZ98" s="169"/>
      <c r="BA98" s="169"/>
      <c r="BB98" s="169"/>
      <c r="BC98" s="169"/>
      <c r="BD98" s="169"/>
      <c r="BE98" s="169"/>
      <c r="BF98" s="169"/>
      <c r="BG98" s="169"/>
      <c r="BH98" s="169"/>
      <c r="BI98" s="169"/>
      <c r="BJ98" s="169"/>
      <c r="BK98" s="169"/>
      <c r="BL98" s="169"/>
    </row>
    <row r="99" spans="1:64" x14ac:dyDescent="0.25">
      <c r="A99"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3.3.1</v>
      </c>
      <c r="B99" s="172" t="s">
        <v>180</v>
      </c>
      <c r="C99" s="173" t="s">
        <v>120</v>
      </c>
      <c r="D99" s="174">
        <v>44333</v>
      </c>
      <c r="E99" s="175">
        <v>44351</v>
      </c>
      <c r="F99" s="162">
        <f t="shared" si="7"/>
        <v>19</v>
      </c>
      <c r="G99" s="598" t="s">
        <v>270</v>
      </c>
      <c r="H99" s="162">
        <f t="shared" si="8"/>
        <v>15</v>
      </c>
      <c r="I99" s="176"/>
      <c r="J99" s="176"/>
      <c r="K99" s="176"/>
      <c r="L99" s="176"/>
      <c r="M99" s="176"/>
      <c r="N99" s="176"/>
      <c r="O99" s="176"/>
      <c r="P99" s="176"/>
      <c r="Q99" s="176"/>
      <c r="R99" s="176"/>
      <c r="S99" s="176"/>
      <c r="T99" s="176"/>
      <c r="U99" s="176"/>
      <c r="V99" s="176"/>
      <c r="W99" s="176"/>
      <c r="X99" s="176"/>
      <c r="Y99" s="176"/>
      <c r="Z99" s="176"/>
      <c r="AA99" s="176"/>
      <c r="AB99" s="176"/>
      <c r="AC99" s="176"/>
      <c r="AD99" s="176"/>
      <c r="AE99" s="176"/>
      <c r="AF99" s="176"/>
      <c r="AG99" s="176"/>
      <c r="AH99" s="176"/>
      <c r="AI99" s="176"/>
      <c r="AJ99" s="176"/>
      <c r="AK99" s="176"/>
      <c r="AL99" s="176"/>
      <c r="AM99" s="176"/>
      <c r="AN99" s="176"/>
      <c r="AO99" s="176"/>
      <c r="AP99" s="176"/>
      <c r="AQ99" s="176"/>
      <c r="AR99" s="176"/>
      <c r="AS99" s="176"/>
      <c r="AT99" s="176"/>
      <c r="AU99" s="176"/>
      <c r="AV99" s="176"/>
      <c r="AW99" s="176"/>
      <c r="AX99" s="176"/>
      <c r="AY99" s="176"/>
      <c r="AZ99" s="176"/>
      <c r="BA99" s="176"/>
      <c r="BB99" s="176"/>
      <c r="BC99" s="176"/>
      <c r="BD99" s="176"/>
      <c r="BE99" s="176"/>
      <c r="BF99" s="176"/>
      <c r="BG99" s="176"/>
      <c r="BH99" s="176"/>
      <c r="BI99" s="176"/>
      <c r="BJ99" s="176"/>
      <c r="BK99" s="176"/>
      <c r="BL99" s="176"/>
    </row>
    <row r="100" spans="1:64" x14ac:dyDescent="0.25">
      <c r="A100"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3.3.2</v>
      </c>
      <c r="B100" s="172" t="s">
        <v>181</v>
      </c>
      <c r="C100" s="173" t="s">
        <v>120</v>
      </c>
      <c r="D100" s="174">
        <f>E99+3</f>
        <v>44354</v>
      </c>
      <c r="E100" s="175">
        <f>D100+4</f>
        <v>44358</v>
      </c>
      <c r="F100" s="162">
        <f t="shared" si="7"/>
        <v>5</v>
      </c>
      <c r="G100" s="598" t="s">
        <v>270</v>
      </c>
      <c r="H100" s="162">
        <f t="shared" si="8"/>
        <v>5</v>
      </c>
      <c r="I100" s="176"/>
      <c r="J100" s="176"/>
      <c r="K100" s="176"/>
      <c r="L100" s="176"/>
      <c r="M100" s="176"/>
      <c r="N100" s="176"/>
      <c r="O100" s="176"/>
      <c r="P100" s="176"/>
      <c r="Q100" s="176"/>
      <c r="R100" s="176"/>
      <c r="S100" s="176"/>
      <c r="T100" s="176"/>
      <c r="U100" s="176"/>
      <c r="V100" s="176"/>
      <c r="W100" s="176"/>
      <c r="X100" s="176"/>
      <c r="Y100" s="176"/>
      <c r="Z100" s="176"/>
      <c r="AA100" s="176"/>
      <c r="AB100" s="176"/>
      <c r="AC100" s="176"/>
      <c r="AD100" s="176"/>
      <c r="AE100" s="176"/>
      <c r="AF100" s="176"/>
      <c r="AG100" s="176"/>
      <c r="AH100" s="176"/>
      <c r="AI100" s="176"/>
      <c r="AJ100" s="176"/>
      <c r="AK100" s="176"/>
      <c r="AL100" s="176"/>
      <c r="AM100" s="176"/>
      <c r="AN100" s="176"/>
      <c r="AO100" s="176"/>
      <c r="AP100" s="176"/>
      <c r="AQ100" s="176"/>
      <c r="AR100" s="176"/>
      <c r="AS100" s="176"/>
      <c r="AT100" s="176"/>
      <c r="AU100" s="176"/>
      <c r="AV100" s="176"/>
      <c r="AW100" s="176"/>
      <c r="AX100" s="176"/>
      <c r="AY100" s="176"/>
      <c r="AZ100" s="176"/>
      <c r="BA100" s="176"/>
      <c r="BB100" s="176"/>
      <c r="BC100" s="176"/>
      <c r="BD100" s="176"/>
      <c r="BE100" s="176"/>
      <c r="BF100" s="176"/>
      <c r="BG100" s="176"/>
      <c r="BH100" s="176"/>
      <c r="BI100" s="176"/>
      <c r="BJ100" s="176"/>
      <c r="BK100" s="176"/>
      <c r="BL100" s="176"/>
    </row>
    <row r="101" spans="1:64" x14ac:dyDescent="0.25">
      <c r="A101"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3.3.3</v>
      </c>
      <c r="B101" s="172" t="s">
        <v>182</v>
      </c>
      <c r="C101" s="173" t="s">
        <v>183</v>
      </c>
      <c r="D101" s="174">
        <v>44291</v>
      </c>
      <c r="E101" s="175">
        <v>44334</v>
      </c>
      <c r="F101" s="162">
        <f t="shared" si="7"/>
        <v>44</v>
      </c>
      <c r="G101" s="598" t="s">
        <v>270</v>
      </c>
      <c r="H101" s="162">
        <f t="shared" si="8"/>
        <v>32</v>
      </c>
      <c r="I101" s="176"/>
      <c r="J101" s="176"/>
      <c r="K101" s="176"/>
      <c r="L101" s="176"/>
      <c r="M101" s="176"/>
      <c r="N101" s="176"/>
      <c r="O101" s="176"/>
      <c r="P101" s="176"/>
      <c r="Q101" s="176"/>
      <c r="R101" s="176"/>
      <c r="S101" s="176"/>
      <c r="T101" s="176"/>
      <c r="U101" s="176"/>
      <c r="V101" s="176"/>
      <c r="W101" s="176"/>
      <c r="X101" s="176"/>
      <c r="Y101" s="176"/>
      <c r="Z101" s="176"/>
      <c r="AA101" s="176"/>
      <c r="AB101" s="176"/>
      <c r="AC101" s="176"/>
      <c r="AD101" s="176"/>
      <c r="AE101" s="176"/>
      <c r="AF101" s="176"/>
      <c r="AG101" s="176"/>
      <c r="AH101" s="176"/>
      <c r="AI101" s="176"/>
      <c r="AJ101" s="176"/>
      <c r="AK101" s="176"/>
      <c r="AL101" s="176"/>
      <c r="AM101" s="176"/>
      <c r="AN101" s="176"/>
      <c r="AO101" s="176"/>
      <c r="AP101" s="176"/>
      <c r="AQ101" s="176"/>
      <c r="AR101" s="176"/>
      <c r="AS101" s="176"/>
      <c r="AT101" s="176"/>
      <c r="AU101" s="176"/>
      <c r="AV101" s="176"/>
      <c r="AW101" s="176"/>
      <c r="AX101" s="176"/>
      <c r="AY101" s="176"/>
      <c r="AZ101" s="176"/>
      <c r="BA101" s="176"/>
      <c r="BB101" s="176"/>
      <c r="BC101" s="176"/>
      <c r="BD101" s="176"/>
      <c r="BE101" s="176"/>
      <c r="BF101" s="176"/>
      <c r="BG101" s="176"/>
      <c r="BH101" s="176"/>
      <c r="BI101" s="176"/>
      <c r="BJ101" s="176"/>
      <c r="BK101" s="176"/>
      <c r="BL101" s="176"/>
    </row>
    <row r="102" spans="1:64" s="170" customFormat="1" x14ac:dyDescent="0.25">
      <c r="A102" s="16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3.4</v>
      </c>
      <c r="B102" s="165" t="s">
        <v>184</v>
      </c>
      <c r="C102" s="165" t="s">
        <v>116</v>
      </c>
      <c r="D102" s="166">
        <f>MIN(D103:D104)</f>
        <v>44284</v>
      </c>
      <c r="E102" s="167">
        <f>MAX(E103:E104)</f>
        <v>44351</v>
      </c>
      <c r="F102" s="168">
        <f t="shared" si="7"/>
        <v>68</v>
      </c>
      <c r="G102" s="598" t="s">
        <v>270</v>
      </c>
      <c r="H102" s="168">
        <f t="shared" si="8"/>
        <v>50</v>
      </c>
      <c r="I102" s="169"/>
      <c r="J102" s="169"/>
      <c r="K102" s="169"/>
      <c r="L102" s="169"/>
      <c r="M102" s="169"/>
      <c r="N102" s="169"/>
      <c r="O102" s="169"/>
      <c r="P102" s="169"/>
      <c r="Q102" s="169"/>
      <c r="R102" s="169"/>
      <c r="S102" s="169"/>
      <c r="T102" s="169"/>
      <c r="U102" s="169"/>
      <c r="V102" s="169"/>
      <c r="W102" s="169"/>
      <c r="X102" s="169"/>
      <c r="Y102" s="169"/>
      <c r="Z102" s="169"/>
      <c r="AA102" s="169"/>
      <c r="AB102" s="169"/>
      <c r="AC102" s="169"/>
      <c r="AD102" s="169"/>
      <c r="AE102" s="169"/>
      <c r="AF102" s="169"/>
      <c r="AG102" s="169"/>
      <c r="AH102" s="169"/>
      <c r="AI102" s="169"/>
      <c r="AJ102" s="169"/>
      <c r="AK102" s="169"/>
      <c r="AL102" s="169"/>
      <c r="AM102" s="169"/>
      <c r="AN102" s="169"/>
      <c r="AO102" s="169"/>
      <c r="AP102" s="169"/>
      <c r="AQ102" s="169"/>
      <c r="AR102" s="169"/>
      <c r="AS102" s="169"/>
      <c r="AT102" s="169"/>
      <c r="AU102" s="169"/>
      <c r="AV102" s="169"/>
      <c r="AW102" s="169"/>
      <c r="AX102" s="169"/>
      <c r="AY102" s="169"/>
      <c r="AZ102" s="169"/>
      <c r="BA102" s="169"/>
      <c r="BB102" s="169"/>
      <c r="BC102" s="169"/>
      <c r="BD102" s="169"/>
      <c r="BE102" s="169"/>
      <c r="BF102" s="169"/>
      <c r="BG102" s="169"/>
      <c r="BH102" s="169"/>
      <c r="BI102" s="169"/>
      <c r="BJ102" s="169"/>
      <c r="BK102" s="169"/>
      <c r="BL102" s="169"/>
    </row>
    <row r="103" spans="1:64" x14ac:dyDescent="0.25">
      <c r="A103"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3.4.1</v>
      </c>
      <c r="B103" s="172" t="s">
        <v>234</v>
      </c>
      <c r="C103" s="173" t="s">
        <v>116</v>
      </c>
      <c r="D103" s="174">
        <v>44284</v>
      </c>
      <c r="E103" s="175">
        <v>44337</v>
      </c>
      <c r="F103" s="162">
        <f t="shared" si="7"/>
        <v>54</v>
      </c>
      <c r="G103" s="598" t="s">
        <v>270</v>
      </c>
      <c r="H103" s="162">
        <f t="shared" si="8"/>
        <v>40</v>
      </c>
      <c r="I103" s="176"/>
      <c r="J103" s="176"/>
      <c r="K103" s="176"/>
      <c r="L103" s="176"/>
      <c r="M103" s="176"/>
      <c r="N103" s="176"/>
      <c r="O103" s="176"/>
      <c r="P103" s="176"/>
      <c r="Q103" s="176"/>
      <c r="R103" s="176"/>
      <c r="S103" s="176"/>
      <c r="T103" s="176"/>
      <c r="U103" s="176"/>
      <c r="V103" s="176"/>
      <c r="W103" s="176"/>
      <c r="X103" s="176"/>
      <c r="Y103" s="176"/>
      <c r="Z103" s="176"/>
      <c r="AA103" s="176"/>
      <c r="AB103" s="176"/>
      <c r="AC103" s="176"/>
      <c r="AD103" s="176"/>
      <c r="AE103" s="176"/>
      <c r="AF103" s="176"/>
      <c r="AG103" s="176"/>
      <c r="AH103" s="176"/>
      <c r="AI103" s="176"/>
      <c r="AJ103" s="176"/>
      <c r="AK103" s="176"/>
      <c r="AL103" s="176"/>
      <c r="AM103" s="176"/>
      <c r="AN103" s="176"/>
      <c r="AO103" s="176"/>
      <c r="AP103" s="176"/>
      <c r="AQ103" s="176"/>
      <c r="AR103" s="176"/>
      <c r="AS103" s="176"/>
      <c r="AT103" s="176"/>
      <c r="AU103" s="176"/>
      <c r="AV103" s="176"/>
      <c r="AW103" s="176"/>
      <c r="AX103" s="176"/>
      <c r="AY103" s="176"/>
      <c r="AZ103" s="176"/>
      <c r="BA103" s="176"/>
      <c r="BB103" s="176"/>
      <c r="BC103" s="176"/>
      <c r="BD103" s="176"/>
      <c r="BE103" s="176"/>
      <c r="BF103" s="176"/>
      <c r="BG103" s="176"/>
      <c r="BH103" s="176"/>
      <c r="BI103" s="176"/>
      <c r="BJ103" s="176"/>
      <c r="BK103" s="176"/>
      <c r="BL103" s="176"/>
    </row>
    <row r="104" spans="1:64" x14ac:dyDescent="0.25">
      <c r="A104"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3.4.2</v>
      </c>
      <c r="B104" s="172" t="s">
        <v>185</v>
      </c>
      <c r="C104" s="173" t="s">
        <v>116</v>
      </c>
      <c r="D104" s="174">
        <f>E103+3</f>
        <v>44340</v>
      </c>
      <c r="E104" s="175">
        <f>D104+11</f>
        <v>44351</v>
      </c>
      <c r="F104" s="162">
        <f t="shared" si="7"/>
        <v>12</v>
      </c>
      <c r="G104" s="598" t="s">
        <v>270</v>
      </c>
      <c r="H104" s="162">
        <f t="shared" si="8"/>
        <v>10</v>
      </c>
      <c r="I104" s="176"/>
      <c r="J104" s="176"/>
      <c r="K104" s="176"/>
      <c r="L104" s="176"/>
      <c r="M104" s="176"/>
      <c r="N104" s="176"/>
      <c r="O104" s="176"/>
      <c r="P104" s="176"/>
      <c r="Q104" s="176"/>
      <c r="R104" s="176"/>
      <c r="S104" s="176"/>
      <c r="T104" s="176"/>
      <c r="U104" s="176"/>
      <c r="V104" s="176"/>
      <c r="W104" s="176"/>
      <c r="X104" s="176"/>
      <c r="Y104" s="176"/>
      <c r="Z104" s="176"/>
      <c r="AA104" s="176"/>
      <c r="AB104" s="176"/>
      <c r="AC104" s="176"/>
      <c r="AD104" s="176"/>
      <c r="AE104" s="176"/>
      <c r="AF104" s="176"/>
      <c r="AG104" s="176"/>
      <c r="AH104" s="176"/>
      <c r="AI104" s="176"/>
      <c r="AJ104" s="176"/>
      <c r="AK104" s="176"/>
      <c r="AL104" s="176"/>
      <c r="AM104" s="176"/>
      <c r="AN104" s="176"/>
      <c r="AO104" s="176"/>
      <c r="AP104" s="176"/>
      <c r="AQ104" s="176"/>
      <c r="AR104" s="176"/>
      <c r="AS104" s="176"/>
      <c r="AT104" s="176"/>
      <c r="AU104" s="176"/>
      <c r="AV104" s="176"/>
      <c r="AW104" s="176"/>
      <c r="AX104" s="176"/>
      <c r="AY104" s="176"/>
      <c r="AZ104" s="176"/>
      <c r="BA104" s="176"/>
      <c r="BB104" s="176"/>
      <c r="BC104" s="176"/>
      <c r="BD104" s="176"/>
      <c r="BE104" s="176"/>
      <c r="BF104" s="176"/>
      <c r="BG104" s="176"/>
      <c r="BH104" s="176"/>
      <c r="BI104" s="176"/>
      <c r="BJ104" s="176"/>
      <c r="BK104" s="176"/>
      <c r="BL104" s="176"/>
    </row>
    <row r="105" spans="1:64" s="170" customFormat="1" x14ac:dyDescent="0.25">
      <c r="A105" s="16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3.5</v>
      </c>
      <c r="B105" s="165" t="s">
        <v>325</v>
      </c>
      <c r="C105" s="165" t="s">
        <v>186</v>
      </c>
      <c r="D105" s="166">
        <f>MIN(D106:D108)</f>
        <v>44298</v>
      </c>
      <c r="E105" s="167">
        <f>MAX(E106:E108)</f>
        <v>44344</v>
      </c>
      <c r="F105" s="168">
        <f t="shared" si="7"/>
        <v>47</v>
      </c>
      <c r="G105" s="569" t="s">
        <v>32</v>
      </c>
      <c r="H105" s="168">
        <f t="shared" si="8"/>
        <v>35</v>
      </c>
      <c r="I105" s="169"/>
      <c r="J105" s="169"/>
      <c r="K105" s="169"/>
      <c r="L105" s="169"/>
      <c r="M105" s="169"/>
      <c r="N105" s="169"/>
      <c r="O105" s="169"/>
      <c r="P105" s="169"/>
      <c r="Q105" s="169"/>
      <c r="R105" s="169"/>
      <c r="S105" s="169"/>
      <c r="T105" s="169"/>
      <c r="U105" s="169"/>
      <c r="V105" s="169"/>
      <c r="W105" s="169"/>
      <c r="X105" s="169"/>
      <c r="Y105" s="169"/>
      <c r="Z105" s="169"/>
      <c r="AA105" s="169"/>
      <c r="AB105" s="169"/>
      <c r="AC105" s="169"/>
      <c r="AD105" s="169"/>
      <c r="AE105" s="169"/>
      <c r="AF105" s="169"/>
      <c r="AG105" s="169"/>
      <c r="AH105" s="169"/>
      <c r="AI105" s="169"/>
      <c r="AJ105" s="169"/>
      <c r="AK105" s="169"/>
      <c r="AL105" s="169"/>
      <c r="AM105" s="169"/>
      <c r="AN105" s="169"/>
      <c r="AO105" s="169"/>
      <c r="AP105" s="169"/>
      <c r="AQ105" s="169"/>
      <c r="AR105" s="169"/>
      <c r="AS105" s="169"/>
      <c r="AT105" s="169"/>
      <c r="AU105" s="169"/>
      <c r="AV105" s="169"/>
      <c r="AW105" s="169"/>
      <c r="AX105" s="169"/>
      <c r="AY105" s="169"/>
      <c r="AZ105" s="169"/>
      <c r="BA105" s="169"/>
      <c r="BB105" s="169"/>
      <c r="BC105" s="169"/>
      <c r="BD105" s="169"/>
      <c r="BE105" s="169"/>
      <c r="BF105" s="169"/>
      <c r="BG105" s="169"/>
      <c r="BH105" s="169"/>
      <c r="BI105" s="169"/>
      <c r="BJ105" s="169"/>
      <c r="BK105" s="169"/>
      <c r="BL105" s="169"/>
    </row>
    <row r="106" spans="1:64" x14ac:dyDescent="0.25">
      <c r="A106"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3.5.1</v>
      </c>
      <c r="B106" s="172" t="s">
        <v>327</v>
      </c>
      <c r="C106" s="173" t="s">
        <v>186</v>
      </c>
      <c r="D106" s="174">
        <v>44298</v>
      </c>
      <c r="E106" s="175">
        <v>44316</v>
      </c>
      <c r="F106" s="162">
        <f t="shared" si="7"/>
        <v>19</v>
      </c>
      <c r="G106" s="569" t="s">
        <v>32</v>
      </c>
      <c r="H106" s="162">
        <f t="shared" si="8"/>
        <v>15</v>
      </c>
      <c r="I106" s="176"/>
      <c r="J106" s="176"/>
      <c r="K106" s="176"/>
      <c r="L106" s="176"/>
      <c r="M106" s="176"/>
      <c r="N106" s="176"/>
      <c r="O106" s="176"/>
      <c r="P106" s="176"/>
      <c r="Q106" s="176"/>
      <c r="R106" s="176"/>
      <c r="S106" s="176"/>
      <c r="T106" s="176"/>
      <c r="U106" s="176"/>
      <c r="V106" s="176"/>
      <c r="W106" s="176"/>
      <c r="X106" s="176"/>
      <c r="Y106" s="176"/>
      <c r="Z106" s="176"/>
      <c r="AA106" s="176"/>
      <c r="AB106" s="176"/>
      <c r="AC106" s="176"/>
      <c r="AD106" s="176"/>
      <c r="AE106" s="176"/>
      <c r="AF106" s="176"/>
      <c r="AG106" s="176"/>
      <c r="AH106" s="176"/>
      <c r="AI106" s="176"/>
      <c r="AJ106" s="176"/>
      <c r="AK106" s="176"/>
      <c r="AL106" s="176"/>
      <c r="AM106" s="176"/>
      <c r="AN106" s="176"/>
      <c r="AO106" s="176"/>
      <c r="AP106" s="176"/>
      <c r="AQ106" s="176"/>
      <c r="AR106" s="176"/>
      <c r="AS106" s="176"/>
      <c r="AT106" s="176"/>
      <c r="AU106" s="176"/>
      <c r="AV106" s="176"/>
      <c r="AW106" s="176"/>
      <c r="AX106" s="176"/>
      <c r="AY106" s="176"/>
      <c r="AZ106" s="176"/>
      <c r="BA106" s="176"/>
      <c r="BB106" s="176"/>
      <c r="BC106" s="176"/>
      <c r="BD106" s="176"/>
      <c r="BE106" s="176"/>
      <c r="BF106" s="176"/>
      <c r="BG106" s="176"/>
      <c r="BH106" s="176"/>
      <c r="BI106" s="176"/>
      <c r="BJ106" s="176"/>
      <c r="BK106" s="176"/>
      <c r="BL106" s="176"/>
    </row>
    <row r="107" spans="1:64" x14ac:dyDescent="0.25">
      <c r="A107"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3.5.2</v>
      </c>
      <c r="B107" s="172" t="s">
        <v>328</v>
      </c>
      <c r="C107" s="173" t="s">
        <v>186</v>
      </c>
      <c r="D107" s="174">
        <f>E106+3</f>
        <v>44319</v>
      </c>
      <c r="E107" s="175">
        <f>D107+4</f>
        <v>44323</v>
      </c>
      <c r="F107" s="162">
        <f t="shared" si="7"/>
        <v>5</v>
      </c>
      <c r="G107" s="569" t="s">
        <v>32</v>
      </c>
      <c r="H107" s="162">
        <f t="shared" si="8"/>
        <v>5</v>
      </c>
      <c r="I107" s="176"/>
      <c r="J107" s="176"/>
      <c r="K107" s="176"/>
      <c r="L107" s="176"/>
      <c r="M107" s="176"/>
      <c r="N107" s="176"/>
      <c r="O107" s="176"/>
      <c r="P107" s="176"/>
      <c r="Q107" s="176"/>
      <c r="R107" s="176"/>
      <c r="S107" s="176"/>
      <c r="T107" s="176"/>
      <c r="U107" s="176"/>
      <c r="V107" s="176"/>
      <c r="W107" s="176"/>
      <c r="X107" s="176"/>
      <c r="Y107" s="176"/>
      <c r="Z107" s="176"/>
      <c r="AA107" s="176"/>
      <c r="AB107" s="176"/>
      <c r="AC107" s="176"/>
      <c r="AD107" s="176"/>
      <c r="AE107" s="176"/>
      <c r="AF107" s="176"/>
      <c r="AG107" s="176"/>
      <c r="AH107" s="176"/>
      <c r="AI107" s="176"/>
      <c r="AJ107" s="176"/>
      <c r="AK107" s="176"/>
      <c r="AL107" s="176"/>
      <c r="AM107" s="176"/>
      <c r="AN107" s="176"/>
      <c r="AO107" s="176"/>
      <c r="AP107" s="176"/>
      <c r="AQ107" s="176"/>
      <c r="AR107" s="176"/>
      <c r="AS107" s="176"/>
      <c r="AT107" s="176"/>
      <c r="AU107" s="176"/>
      <c r="AV107" s="176"/>
      <c r="AW107" s="176"/>
      <c r="AX107" s="176"/>
      <c r="AY107" s="176"/>
      <c r="AZ107" s="176"/>
      <c r="BA107" s="176"/>
      <c r="BB107" s="176"/>
      <c r="BC107" s="176"/>
      <c r="BD107" s="176"/>
      <c r="BE107" s="176"/>
      <c r="BF107" s="176"/>
      <c r="BG107" s="176"/>
      <c r="BH107" s="176"/>
      <c r="BI107" s="176"/>
      <c r="BJ107" s="176"/>
      <c r="BK107" s="176"/>
      <c r="BL107" s="176"/>
    </row>
    <row r="108" spans="1:64" x14ac:dyDescent="0.25">
      <c r="A108"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3.5.3</v>
      </c>
      <c r="B108" s="172" t="s">
        <v>104</v>
      </c>
      <c r="C108" s="173" t="s">
        <v>186</v>
      </c>
      <c r="D108" s="174">
        <v>44340</v>
      </c>
      <c r="E108" s="175">
        <f>D108+4</f>
        <v>44344</v>
      </c>
      <c r="F108" s="162">
        <f t="shared" si="7"/>
        <v>5</v>
      </c>
      <c r="G108" s="569" t="s">
        <v>32</v>
      </c>
      <c r="H108" s="162">
        <f t="shared" si="8"/>
        <v>5</v>
      </c>
      <c r="I108" s="176"/>
      <c r="J108" s="176"/>
      <c r="K108" s="176"/>
      <c r="L108" s="176"/>
      <c r="M108" s="176"/>
      <c r="N108" s="176"/>
      <c r="O108" s="176"/>
      <c r="P108" s="176"/>
      <c r="Q108" s="176"/>
      <c r="R108" s="176"/>
      <c r="S108" s="176"/>
      <c r="T108" s="176"/>
      <c r="U108" s="176"/>
      <c r="V108" s="176"/>
      <c r="W108" s="176"/>
      <c r="X108" s="176"/>
      <c r="Y108" s="176"/>
      <c r="Z108" s="176"/>
      <c r="AA108" s="176"/>
      <c r="AB108" s="176"/>
      <c r="AC108" s="176"/>
      <c r="AD108" s="176"/>
      <c r="AE108" s="176"/>
      <c r="AF108" s="176"/>
      <c r="AG108" s="176"/>
      <c r="AH108" s="176"/>
      <c r="AI108" s="176"/>
      <c r="AJ108" s="176"/>
      <c r="AK108" s="176"/>
      <c r="AL108" s="176"/>
      <c r="AM108" s="176"/>
      <c r="AN108" s="176"/>
      <c r="AO108" s="176"/>
      <c r="AP108" s="176"/>
      <c r="AQ108" s="176"/>
      <c r="AR108" s="176"/>
      <c r="AS108" s="176"/>
      <c r="AT108" s="176"/>
      <c r="AU108" s="176"/>
      <c r="AV108" s="176"/>
      <c r="AW108" s="176"/>
      <c r="AX108" s="176"/>
      <c r="AY108" s="176"/>
      <c r="AZ108" s="176"/>
      <c r="BA108" s="176"/>
      <c r="BB108" s="176"/>
      <c r="BC108" s="176"/>
      <c r="BD108" s="176"/>
      <c r="BE108" s="176"/>
      <c r="BF108" s="176"/>
      <c r="BG108" s="176"/>
      <c r="BH108" s="176"/>
      <c r="BI108" s="176"/>
      <c r="BJ108" s="176"/>
      <c r="BK108" s="176"/>
      <c r="BL108" s="176"/>
    </row>
    <row r="109" spans="1:64" s="170" customFormat="1" x14ac:dyDescent="0.25">
      <c r="A109" s="16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3.6</v>
      </c>
      <c r="B109" s="165" t="s">
        <v>187</v>
      </c>
      <c r="C109" s="165" t="s">
        <v>188</v>
      </c>
      <c r="D109" s="166">
        <f>MIN(D110:D116)</f>
        <v>44263</v>
      </c>
      <c r="E109" s="167">
        <f>MAX(E110:E117)</f>
        <v>44330</v>
      </c>
      <c r="F109" s="168">
        <f t="shared" si="7"/>
        <v>68</v>
      </c>
      <c r="G109" s="569" t="s">
        <v>32</v>
      </c>
      <c r="H109" s="168">
        <f t="shared" si="8"/>
        <v>50</v>
      </c>
      <c r="I109" s="169"/>
      <c r="J109" s="169"/>
      <c r="K109" s="169"/>
      <c r="L109" s="169"/>
      <c r="M109" s="169"/>
      <c r="N109" s="169"/>
      <c r="O109" s="169"/>
      <c r="P109" s="169"/>
      <c r="Q109" s="169"/>
      <c r="R109" s="169"/>
      <c r="S109" s="169"/>
      <c r="T109" s="169"/>
      <c r="U109" s="169"/>
      <c r="V109" s="169"/>
      <c r="W109" s="169"/>
      <c r="X109" s="169"/>
      <c r="Y109" s="169"/>
      <c r="Z109" s="169"/>
      <c r="AA109" s="169"/>
      <c r="AB109" s="169"/>
      <c r="AC109" s="169"/>
      <c r="AD109" s="169"/>
      <c r="AE109" s="169"/>
      <c r="AF109" s="169"/>
      <c r="AG109" s="169"/>
      <c r="AH109" s="169"/>
      <c r="AI109" s="169"/>
      <c r="AJ109" s="169"/>
      <c r="AK109" s="169"/>
      <c r="AL109" s="169"/>
      <c r="AM109" s="169"/>
      <c r="AN109" s="169"/>
      <c r="AO109" s="169"/>
      <c r="AP109" s="169"/>
      <c r="AQ109" s="169"/>
      <c r="AR109" s="169"/>
      <c r="AS109" s="169"/>
      <c r="AT109" s="169"/>
      <c r="AU109" s="169"/>
      <c r="AV109" s="169"/>
      <c r="AW109" s="169"/>
      <c r="AX109" s="169"/>
      <c r="AY109" s="169"/>
      <c r="AZ109" s="169"/>
      <c r="BA109" s="169"/>
      <c r="BB109" s="169"/>
      <c r="BC109" s="169"/>
      <c r="BD109" s="169"/>
      <c r="BE109" s="169"/>
      <c r="BF109" s="169"/>
      <c r="BG109" s="169"/>
      <c r="BH109" s="169"/>
      <c r="BI109" s="169"/>
      <c r="BJ109" s="169"/>
      <c r="BK109" s="169"/>
      <c r="BL109" s="169"/>
    </row>
    <row r="110" spans="1:64" x14ac:dyDescent="0.25">
      <c r="A110" s="171" t="str">
        <f t="shared" ref="A110:A117" si="13">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3.6.1</v>
      </c>
      <c r="B110" s="181" t="s">
        <v>189</v>
      </c>
      <c r="C110" s="173" t="s">
        <v>188</v>
      </c>
      <c r="D110" s="174">
        <v>44277</v>
      </c>
      <c r="E110" s="175">
        <f>D110+4</f>
        <v>44281</v>
      </c>
      <c r="F110" s="162">
        <f t="shared" si="7"/>
        <v>5</v>
      </c>
      <c r="G110" s="569" t="s">
        <v>32</v>
      </c>
      <c r="H110" s="162">
        <f t="shared" si="8"/>
        <v>5</v>
      </c>
      <c r="I110" s="176"/>
      <c r="J110" s="176"/>
      <c r="K110" s="176"/>
      <c r="L110" s="176"/>
      <c r="M110" s="176"/>
      <c r="N110" s="176"/>
      <c r="O110" s="176"/>
      <c r="P110" s="176"/>
      <c r="Q110" s="176"/>
      <c r="R110" s="176"/>
      <c r="S110" s="176"/>
      <c r="T110" s="176"/>
      <c r="U110" s="176"/>
      <c r="V110" s="176"/>
      <c r="W110" s="176"/>
      <c r="X110" s="176"/>
      <c r="Y110" s="176"/>
      <c r="Z110" s="176"/>
      <c r="AA110" s="176"/>
      <c r="AB110" s="176"/>
      <c r="AC110" s="176"/>
      <c r="AD110" s="176"/>
      <c r="AE110" s="176"/>
      <c r="AF110" s="176"/>
      <c r="AG110" s="176"/>
      <c r="AH110" s="176"/>
      <c r="AI110" s="176"/>
      <c r="AJ110" s="176"/>
      <c r="AK110" s="176"/>
      <c r="AL110" s="176"/>
      <c r="AM110" s="176"/>
      <c r="AN110" s="176"/>
      <c r="AO110" s="176"/>
      <c r="AP110" s="176"/>
      <c r="AQ110" s="176"/>
      <c r="AR110" s="176"/>
      <c r="AS110" s="176"/>
      <c r="AT110" s="176"/>
      <c r="AU110" s="176"/>
      <c r="AV110" s="176"/>
      <c r="AW110" s="176"/>
      <c r="AX110" s="176"/>
      <c r="AY110" s="176"/>
      <c r="AZ110" s="176"/>
      <c r="BA110" s="176"/>
      <c r="BB110" s="176"/>
      <c r="BC110" s="176"/>
      <c r="BD110" s="176"/>
      <c r="BE110" s="176"/>
      <c r="BF110" s="176"/>
      <c r="BG110" s="176"/>
      <c r="BH110" s="176"/>
      <c r="BI110" s="176"/>
      <c r="BJ110" s="176"/>
      <c r="BK110" s="176"/>
      <c r="BL110" s="176"/>
    </row>
    <row r="111" spans="1:64" x14ac:dyDescent="0.25">
      <c r="A111" s="171" t="str">
        <f t="shared" si="13"/>
        <v>3.6.2</v>
      </c>
      <c r="B111" s="181" t="s">
        <v>190</v>
      </c>
      <c r="C111" s="173" t="s">
        <v>188</v>
      </c>
      <c r="D111" s="174">
        <f>E110+3</f>
        <v>44284</v>
      </c>
      <c r="E111" s="175">
        <f t="shared" ref="E111:E114" si="14">D111+4</f>
        <v>44288</v>
      </c>
      <c r="F111" s="162">
        <f t="shared" si="7"/>
        <v>5</v>
      </c>
      <c r="G111" s="569" t="s">
        <v>32</v>
      </c>
      <c r="H111" s="162">
        <f t="shared" si="8"/>
        <v>5</v>
      </c>
      <c r="I111" s="176"/>
      <c r="J111" s="176"/>
      <c r="K111" s="176"/>
      <c r="L111" s="176"/>
      <c r="M111" s="176"/>
      <c r="N111" s="176"/>
      <c r="O111" s="176"/>
      <c r="P111" s="176"/>
      <c r="Q111" s="176"/>
      <c r="R111" s="176"/>
      <c r="S111" s="176"/>
      <c r="T111" s="176"/>
      <c r="U111" s="176"/>
      <c r="V111" s="176"/>
      <c r="W111" s="176"/>
      <c r="X111" s="176"/>
      <c r="Y111" s="176"/>
      <c r="Z111" s="176"/>
      <c r="AA111" s="176"/>
      <c r="AB111" s="176"/>
      <c r="AC111" s="176"/>
      <c r="AD111" s="176"/>
      <c r="AE111" s="176"/>
      <c r="AF111" s="176"/>
      <c r="AG111" s="176"/>
      <c r="AH111" s="176"/>
      <c r="AI111" s="176"/>
      <c r="AJ111" s="176"/>
      <c r="AK111" s="176"/>
      <c r="AL111" s="176"/>
      <c r="AM111" s="176"/>
      <c r="AN111" s="176"/>
      <c r="AO111" s="176"/>
      <c r="AP111" s="176"/>
      <c r="AQ111" s="176"/>
      <c r="AR111" s="176"/>
      <c r="AS111" s="176"/>
      <c r="AT111" s="176"/>
      <c r="AU111" s="176"/>
      <c r="AV111" s="176"/>
      <c r="AW111" s="176"/>
      <c r="AX111" s="176"/>
      <c r="AY111" s="176"/>
      <c r="AZ111" s="176"/>
      <c r="BA111" s="176"/>
      <c r="BB111" s="176"/>
      <c r="BC111" s="176"/>
      <c r="BD111" s="176"/>
      <c r="BE111" s="176"/>
      <c r="BF111" s="176"/>
      <c r="BG111" s="176"/>
      <c r="BH111" s="176"/>
      <c r="BI111" s="176"/>
      <c r="BJ111" s="176"/>
      <c r="BK111" s="176"/>
      <c r="BL111" s="176"/>
    </row>
    <row r="112" spans="1:64" x14ac:dyDescent="0.25">
      <c r="A112" s="171" t="str">
        <f t="shared" si="13"/>
        <v>3.6.3</v>
      </c>
      <c r="B112" s="181" t="s">
        <v>191</v>
      </c>
      <c r="C112" s="173" t="s">
        <v>188</v>
      </c>
      <c r="D112" s="174">
        <f t="shared" ref="D112:D114" si="15">E111+3</f>
        <v>44291</v>
      </c>
      <c r="E112" s="175">
        <f t="shared" si="14"/>
        <v>44295</v>
      </c>
      <c r="F112" s="162">
        <f t="shared" si="7"/>
        <v>5</v>
      </c>
      <c r="G112" s="569" t="s">
        <v>32</v>
      </c>
      <c r="H112" s="162">
        <f t="shared" si="8"/>
        <v>5</v>
      </c>
      <c r="I112" s="176"/>
      <c r="J112" s="176"/>
      <c r="K112" s="176"/>
      <c r="L112" s="176"/>
      <c r="M112" s="176"/>
      <c r="N112" s="176"/>
      <c r="O112" s="176"/>
      <c r="P112" s="176"/>
      <c r="Q112" s="176"/>
      <c r="R112" s="176"/>
      <c r="S112" s="176"/>
      <c r="T112" s="176"/>
      <c r="U112" s="176"/>
      <c r="V112" s="176"/>
      <c r="W112" s="176"/>
      <c r="X112" s="176"/>
      <c r="Y112" s="176"/>
      <c r="Z112" s="176"/>
      <c r="AA112" s="176"/>
      <c r="AB112" s="176"/>
      <c r="AC112" s="176"/>
      <c r="AD112" s="176"/>
      <c r="AE112" s="176"/>
      <c r="AF112" s="176"/>
      <c r="AG112" s="176"/>
      <c r="AH112" s="176"/>
      <c r="AI112" s="176"/>
      <c r="AJ112" s="176"/>
      <c r="AK112" s="176"/>
      <c r="AL112" s="176"/>
      <c r="AM112" s="176"/>
      <c r="AN112" s="176"/>
      <c r="AO112" s="176"/>
      <c r="AP112" s="176"/>
      <c r="AQ112" s="176"/>
      <c r="AR112" s="176"/>
      <c r="AS112" s="176"/>
      <c r="AT112" s="176"/>
      <c r="AU112" s="176"/>
      <c r="AV112" s="176"/>
      <c r="AW112" s="176"/>
      <c r="AX112" s="176"/>
      <c r="AY112" s="176"/>
      <c r="AZ112" s="176"/>
      <c r="BA112" s="176"/>
      <c r="BB112" s="176"/>
      <c r="BC112" s="176"/>
      <c r="BD112" s="176"/>
      <c r="BE112" s="176"/>
      <c r="BF112" s="176"/>
      <c r="BG112" s="176"/>
      <c r="BH112" s="176"/>
      <c r="BI112" s="176"/>
      <c r="BJ112" s="176"/>
      <c r="BK112" s="176"/>
      <c r="BL112" s="176"/>
    </row>
    <row r="113" spans="1:64" x14ac:dyDescent="0.25">
      <c r="A113" s="171" t="str">
        <f t="shared" si="13"/>
        <v>3.6.4</v>
      </c>
      <c r="B113" s="181" t="s">
        <v>192</v>
      </c>
      <c r="C113" s="173" t="s">
        <v>188</v>
      </c>
      <c r="D113" s="174">
        <f t="shared" si="15"/>
        <v>44298</v>
      </c>
      <c r="E113" s="175">
        <f t="shared" si="14"/>
        <v>44302</v>
      </c>
      <c r="F113" s="162">
        <f t="shared" si="7"/>
        <v>5</v>
      </c>
      <c r="G113" s="569" t="s">
        <v>32</v>
      </c>
      <c r="H113" s="162">
        <f t="shared" si="8"/>
        <v>5</v>
      </c>
      <c r="I113" s="176"/>
      <c r="J113" s="176"/>
      <c r="K113" s="176"/>
      <c r="L113" s="176"/>
      <c r="M113" s="176"/>
      <c r="N113" s="176"/>
      <c r="O113" s="176"/>
      <c r="P113" s="176"/>
      <c r="Q113" s="176"/>
      <c r="R113" s="176"/>
      <c r="S113" s="176"/>
      <c r="T113" s="176"/>
      <c r="U113" s="176"/>
      <c r="V113" s="176"/>
      <c r="W113" s="176"/>
      <c r="X113" s="176"/>
      <c r="Y113" s="176"/>
      <c r="Z113" s="176"/>
      <c r="AA113" s="176"/>
      <c r="AB113" s="176"/>
      <c r="AC113" s="176"/>
      <c r="AD113" s="176"/>
      <c r="AE113" s="176"/>
      <c r="AF113" s="176"/>
      <c r="AG113" s="176"/>
      <c r="AH113" s="176"/>
      <c r="AI113" s="176"/>
      <c r="AJ113" s="176"/>
      <c r="AK113" s="176"/>
      <c r="AL113" s="176"/>
      <c r="AM113" s="176"/>
      <c r="AN113" s="176"/>
      <c r="AO113" s="176"/>
      <c r="AP113" s="176"/>
      <c r="AQ113" s="176"/>
      <c r="AR113" s="176"/>
      <c r="AS113" s="176"/>
      <c r="AT113" s="176"/>
      <c r="AU113" s="176"/>
      <c r="AV113" s="176"/>
      <c r="AW113" s="176"/>
      <c r="AX113" s="176"/>
      <c r="AY113" s="176"/>
      <c r="AZ113" s="176"/>
      <c r="BA113" s="176"/>
      <c r="BB113" s="176"/>
      <c r="BC113" s="176"/>
      <c r="BD113" s="176"/>
      <c r="BE113" s="176"/>
      <c r="BF113" s="176"/>
      <c r="BG113" s="176"/>
      <c r="BH113" s="176"/>
      <c r="BI113" s="176"/>
      <c r="BJ113" s="176"/>
      <c r="BK113" s="176"/>
      <c r="BL113" s="176"/>
    </row>
    <row r="114" spans="1:64" x14ac:dyDescent="0.25">
      <c r="A114" s="171" t="str">
        <f t="shared" si="13"/>
        <v>3.6.5</v>
      </c>
      <c r="B114" s="181" t="s">
        <v>193</v>
      </c>
      <c r="C114" s="173" t="s">
        <v>188</v>
      </c>
      <c r="D114" s="174">
        <f t="shared" si="15"/>
        <v>44305</v>
      </c>
      <c r="E114" s="175">
        <f t="shared" si="14"/>
        <v>44309</v>
      </c>
      <c r="F114" s="162">
        <f t="shared" si="7"/>
        <v>5</v>
      </c>
      <c r="G114" s="569" t="s">
        <v>32</v>
      </c>
      <c r="H114" s="162">
        <f t="shared" si="8"/>
        <v>5</v>
      </c>
      <c r="I114" s="176"/>
      <c r="J114" s="176"/>
      <c r="K114" s="176"/>
      <c r="L114" s="176"/>
      <c r="M114" s="176"/>
      <c r="N114" s="176"/>
      <c r="O114" s="176"/>
      <c r="P114" s="176"/>
      <c r="Q114" s="176"/>
      <c r="R114" s="176"/>
      <c r="S114" s="176"/>
      <c r="T114" s="176"/>
      <c r="U114" s="176"/>
      <c r="V114" s="176"/>
      <c r="W114" s="176"/>
      <c r="X114" s="176"/>
      <c r="Y114" s="176"/>
      <c r="Z114" s="176"/>
      <c r="AA114" s="176"/>
      <c r="AB114" s="176"/>
      <c r="AC114" s="176"/>
      <c r="AD114" s="176"/>
      <c r="AE114" s="176"/>
      <c r="AF114" s="176"/>
      <c r="AG114" s="176"/>
      <c r="AH114" s="176"/>
      <c r="AI114" s="176"/>
      <c r="AJ114" s="176"/>
      <c r="AK114" s="176"/>
      <c r="AL114" s="176"/>
      <c r="AM114" s="176"/>
      <c r="AN114" s="176"/>
      <c r="AO114" s="176"/>
      <c r="AP114" s="176"/>
      <c r="AQ114" s="176"/>
      <c r="AR114" s="176"/>
      <c r="AS114" s="176"/>
      <c r="AT114" s="176"/>
      <c r="AU114" s="176"/>
      <c r="AV114" s="176"/>
      <c r="AW114" s="176"/>
      <c r="AX114" s="176"/>
      <c r="AY114" s="176"/>
      <c r="AZ114" s="176"/>
      <c r="BA114" s="176"/>
      <c r="BB114" s="176"/>
      <c r="BC114" s="176"/>
      <c r="BD114" s="176"/>
      <c r="BE114" s="176"/>
      <c r="BF114" s="176"/>
      <c r="BG114" s="176"/>
      <c r="BH114" s="176"/>
      <c r="BI114" s="176"/>
      <c r="BJ114" s="176"/>
      <c r="BK114" s="176"/>
      <c r="BL114" s="176"/>
    </row>
    <row r="115" spans="1:64" x14ac:dyDescent="0.25">
      <c r="A115" s="171" t="str">
        <f t="shared" si="13"/>
        <v>3.6.6</v>
      </c>
      <c r="B115" s="181" t="s">
        <v>194</v>
      </c>
      <c r="C115" s="173" t="s">
        <v>188</v>
      </c>
      <c r="D115" s="174">
        <v>44291</v>
      </c>
      <c r="E115" s="175">
        <v>44327</v>
      </c>
      <c r="F115" s="162">
        <f t="shared" si="7"/>
        <v>37</v>
      </c>
      <c r="G115" s="569" t="s">
        <v>32</v>
      </c>
      <c r="H115" s="162">
        <f t="shared" si="8"/>
        <v>27</v>
      </c>
      <c r="I115" s="176"/>
      <c r="J115" s="176"/>
      <c r="K115" s="176"/>
      <c r="L115" s="176"/>
      <c r="M115" s="176"/>
      <c r="N115" s="176"/>
      <c r="O115" s="176"/>
      <c r="P115" s="176"/>
      <c r="Q115" s="176"/>
      <c r="R115" s="176"/>
      <c r="S115" s="176"/>
      <c r="T115" s="176"/>
      <c r="U115" s="176"/>
      <c r="V115" s="176"/>
      <c r="W115" s="176"/>
      <c r="X115" s="176"/>
      <c r="Y115" s="176"/>
      <c r="Z115" s="176"/>
      <c r="AA115" s="176"/>
      <c r="AB115" s="176"/>
      <c r="AC115" s="176"/>
      <c r="AD115" s="176"/>
      <c r="AE115" s="176"/>
      <c r="AF115" s="176"/>
      <c r="AG115" s="176"/>
      <c r="AH115" s="176"/>
      <c r="AI115" s="176"/>
      <c r="AJ115" s="176"/>
      <c r="AK115" s="176"/>
      <c r="AL115" s="176"/>
      <c r="AM115" s="176"/>
      <c r="AN115" s="176"/>
      <c r="AO115" s="176"/>
      <c r="AP115" s="176"/>
      <c r="AQ115" s="176"/>
      <c r="AR115" s="176"/>
      <c r="AS115" s="176"/>
      <c r="AT115" s="176"/>
      <c r="AU115" s="176"/>
      <c r="AV115" s="176"/>
      <c r="AW115" s="176"/>
      <c r="AX115" s="176"/>
      <c r="AY115" s="176"/>
      <c r="AZ115" s="176"/>
      <c r="BA115" s="176"/>
      <c r="BB115" s="176"/>
      <c r="BC115" s="176"/>
      <c r="BD115" s="176"/>
      <c r="BE115" s="176"/>
      <c r="BF115" s="176"/>
      <c r="BG115" s="176"/>
      <c r="BH115" s="176"/>
      <c r="BI115" s="176"/>
      <c r="BJ115" s="176"/>
      <c r="BK115" s="176"/>
      <c r="BL115" s="176"/>
    </row>
    <row r="116" spans="1:64" x14ac:dyDescent="0.25">
      <c r="A116" s="171" t="str">
        <f t="shared" si="13"/>
        <v>3.6.7</v>
      </c>
      <c r="B116" s="181" t="s">
        <v>235</v>
      </c>
      <c r="C116" s="173" t="s">
        <v>188</v>
      </c>
      <c r="D116" s="174">
        <v>44263</v>
      </c>
      <c r="E116" s="175">
        <f>D116+4</f>
        <v>44267</v>
      </c>
      <c r="F116" s="162">
        <f t="shared" si="7"/>
        <v>5</v>
      </c>
      <c r="G116" s="569" t="s">
        <v>32</v>
      </c>
      <c r="H116" s="162">
        <f t="shared" si="8"/>
        <v>5</v>
      </c>
      <c r="I116" s="176"/>
      <c r="J116" s="176"/>
      <c r="K116" s="176"/>
      <c r="L116" s="176"/>
      <c r="M116" s="176"/>
      <c r="N116" s="176"/>
      <c r="O116" s="176"/>
      <c r="P116" s="176"/>
      <c r="Q116" s="176"/>
      <c r="R116" s="176"/>
      <c r="S116" s="176"/>
      <c r="T116" s="176"/>
      <c r="U116" s="176"/>
      <c r="V116" s="176"/>
      <c r="W116" s="176"/>
      <c r="X116" s="176"/>
      <c r="Y116" s="176"/>
      <c r="Z116" s="176"/>
      <c r="AA116" s="176"/>
      <c r="AB116" s="176"/>
      <c r="AC116" s="176"/>
      <c r="AD116" s="176"/>
      <c r="AE116" s="176"/>
      <c r="AF116" s="176"/>
      <c r="AG116" s="176"/>
      <c r="AH116" s="176"/>
      <c r="AI116" s="176"/>
      <c r="AJ116" s="176"/>
      <c r="AK116" s="176"/>
      <c r="AL116" s="176"/>
      <c r="AM116" s="176"/>
      <c r="AN116" s="176"/>
      <c r="AO116" s="176"/>
      <c r="AP116" s="176"/>
      <c r="AQ116" s="176"/>
      <c r="AR116" s="176"/>
      <c r="AS116" s="176"/>
      <c r="AT116" s="176"/>
      <c r="AU116" s="176"/>
      <c r="AV116" s="176"/>
      <c r="AW116" s="176"/>
      <c r="AX116" s="176"/>
      <c r="AY116" s="176"/>
      <c r="AZ116" s="176"/>
      <c r="BA116" s="176"/>
      <c r="BB116" s="176"/>
      <c r="BC116" s="176"/>
      <c r="BD116" s="176"/>
      <c r="BE116" s="176"/>
      <c r="BF116" s="176"/>
      <c r="BG116" s="176"/>
      <c r="BH116" s="176"/>
      <c r="BI116" s="176"/>
      <c r="BJ116" s="176"/>
      <c r="BK116" s="176"/>
      <c r="BL116" s="176"/>
    </row>
    <row r="117" spans="1:64" x14ac:dyDescent="0.25">
      <c r="A117" s="171" t="str">
        <f t="shared" si="13"/>
        <v>3.6.8</v>
      </c>
      <c r="B117" s="181" t="s">
        <v>236</v>
      </c>
      <c r="C117" s="173" t="s">
        <v>188</v>
      </c>
      <c r="D117" s="174">
        <v>44327</v>
      </c>
      <c r="E117" s="175">
        <v>44330</v>
      </c>
      <c r="F117" s="162">
        <f t="shared" si="7"/>
        <v>4</v>
      </c>
      <c r="G117" s="569" t="s">
        <v>32</v>
      </c>
      <c r="H117" s="162">
        <f t="shared" si="8"/>
        <v>4</v>
      </c>
      <c r="I117" s="176"/>
      <c r="J117" s="176"/>
      <c r="K117" s="176"/>
      <c r="L117" s="176"/>
      <c r="M117" s="176"/>
      <c r="N117" s="176"/>
      <c r="O117" s="176"/>
      <c r="P117" s="176"/>
      <c r="Q117" s="176"/>
      <c r="R117" s="176"/>
      <c r="S117" s="176"/>
      <c r="T117" s="176"/>
      <c r="U117" s="176"/>
      <c r="V117" s="176"/>
      <c r="W117" s="176"/>
      <c r="X117" s="176"/>
      <c r="Y117" s="176"/>
      <c r="Z117" s="176"/>
      <c r="AA117" s="176"/>
      <c r="AB117" s="176"/>
      <c r="AC117" s="176"/>
      <c r="AD117" s="176"/>
      <c r="AE117" s="176"/>
      <c r="AF117" s="176"/>
      <c r="AG117" s="176"/>
      <c r="AH117" s="176"/>
      <c r="AI117" s="176"/>
      <c r="AJ117" s="176"/>
      <c r="AK117" s="176"/>
      <c r="AL117" s="176"/>
      <c r="AM117" s="176"/>
      <c r="AN117" s="176"/>
      <c r="AO117" s="176"/>
      <c r="AP117" s="176"/>
      <c r="AQ117" s="176"/>
      <c r="AR117" s="176"/>
      <c r="AS117" s="176"/>
      <c r="AT117" s="176"/>
      <c r="AU117" s="176"/>
      <c r="AV117" s="176"/>
      <c r="AW117" s="176"/>
      <c r="AX117" s="176"/>
      <c r="AY117" s="176"/>
      <c r="AZ117" s="176"/>
      <c r="BA117" s="176"/>
      <c r="BB117" s="176"/>
      <c r="BC117" s="176"/>
      <c r="BD117" s="176"/>
      <c r="BE117" s="176"/>
      <c r="BF117" s="176"/>
      <c r="BG117" s="176"/>
      <c r="BH117" s="176"/>
      <c r="BI117" s="176"/>
      <c r="BJ117" s="176"/>
      <c r="BK117" s="176"/>
      <c r="BL117" s="176"/>
    </row>
    <row r="118" spans="1:64" x14ac:dyDescent="0.25">
      <c r="A118" s="178" t="str">
        <f>IF(ISERROR(VALUE(SUBSTITUTE(prevWBS,".",""))),"1",IF(ISERROR(FIND("`",SUBSTITUTE(prevWBS,".","`",1))),TEXT(VALUE(prevWBS)+1,"#"),TEXT(VALUE(LEFT(prevWBS,FIND("`",SUBSTITUTE(prevWBS,".","`",1))-1))+1,"#")))</f>
        <v>4</v>
      </c>
      <c r="B118" s="179" t="s">
        <v>298</v>
      </c>
      <c r="C118" s="180"/>
      <c r="D118" s="161">
        <f>MIN(D119:D132)</f>
        <v>44319</v>
      </c>
      <c r="E118" s="161">
        <f>MAX(E119:E142)</f>
        <v>44487</v>
      </c>
      <c r="F118" s="162">
        <f t="shared" si="7"/>
        <v>169</v>
      </c>
      <c r="G118" s="568" t="s">
        <v>662</v>
      </c>
      <c r="H118" s="162">
        <f t="shared" si="8"/>
        <v>121</v>
      </c>
      <c r="I118" s="176"/>
      <c r="J118" s="176"/>
      <c r="K118" s="176"/>
      <c r="L118" s="176"/>
      <c r="M118" s="176"/>
      <c r="N118" s="176"/>
      <c r="O118" s="176"/>
      <c r="P118" s="176"/>
      <c r="Q118" s="176"/>
      <c r="R118" s="176"/>
      <c r="S118" s="176"/>
      <c r="T118" s="176"/>
      <c r="U118" s="176"/>
      <c r="V118" s="176"/>
      <c r="W118" s="176"/>
      <c r="X118" s="176"/>
      <c r="Y118" s="176"/>
      <c r="Z118" s="176"/>
      <c r="AA118" s="176"/>
      <c r="AB118" s="176"/>
      <c r="AC118" s="176"/>
      <c r="AD118" s="176"/>
      <c r="AE118" s="176"/>
      <c r="AF118" s="176"/>
      <c r="AG118" s="176"/>
      <c r="AH118" s="176"/>
      <c r="AI118" s="176"/>
      <c r="AJ118" s="176"/>
      <c r="AK118" s="176"/>
      <c r="AL118" s="176"/>
      <c r="AM118" s="176"/>
      <c r="AN118" s="176"/>
      <c r="AO118" s="176"/>
      <c r="AP118" s="176"/>
      <c r="AQ118" s="176"/>
      <c r="AR118" s="176"/>
      <c r="AS118" s="176"/>
      <c r="AT118" s="176"/>
      <c r="AU118" s="176"/>
      <c r="AV118" s="176"/>
      <c r="AW118" s="176"/>
      <c r="AX118" s="176"/>
      <c r="AY118" s="176"/>
      <c r="AZ118" s="176"/>
      <c r="BA118" s="176"/>
      <c r="BB118" s="176"/>
      <c r="BC118" s="176"/>
      <c r="BD118" s="176"/>
      <c r="BE118" s="176"/>
      <c r="BF118" s="176"/>
      <c r="BG118" s="176"/>
      <c r="BH118" s="176"/>
      <c r="BI118" s="176"/>
      <c r="BJ118" s="176"/>
      <c r="BK118" s="176"/>
      <c r="BL118" s="176"/>
    </row>
    <row r="119" spans="1:64" s="170" customFormat="1" x14ac:dyDescent="0.25">
      <c r="A119" s="16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4.1</v>
      </c>
      <c r="B119" s="183" t="s">
        <v>195</v>
      </c>
      <c r="C119" s="165" t="s">
        <v>116</v>
      </c>
      <c r="D119" s="166">
        <f>MIN(D121:D128)</f>
        <v>44319</v>
      </c>
      <c r="E119" s="167">
        <f>MAX(E121:E128)</f>
        <v>44344</v>
      </c>
      <c r="F119" s="168">
        <f t="shared" si="7"/>
        <v>26</v>
      </c>
      <c r="G119" s="568" t="s">
        <v>662</v>
      </c>
      <c r="H119" s="168">
        <f t="shared" si="8"/>
        <v>20</v>
      </c>
      <c r="I119" s="169"/>
      <c r="J119" s="169"/>
      <c r="K119" s="169"/>
      <c r="L119" s="169"/>
      <c r="M119" s="169"/>
      <c r="N119" s="169"/>
      <c r="O119" s="169"/>
      <c r="P119" s="169"/>
      <c r="Q119" s="169"/>
      <c r="R119" s="169"/>
      <c r="S119" s="169"/>
      <c r="T119" s="169"/>
      <c r="U119" s="169"/>
      <c r="V119" s="169"/>
      <c r="W119" s="169"/>
      <c r="X119" s="169"/>
      <c r="Y119" s="169"/>
      <c r="Z119" s="169"/>
      <c r="AA119" s="169"/>
      <c r="AB119" s="169"/>
      <c r="AC119" s="169"/>
      <c r="AD119" s="169"/>
      <c r="AE119" s="169"/>
      <c r="AF119" s="169"/>
      <c r="AG119" s="169"/>
      <c r="AH119" s="169"/>
      <c r="AI119" s="169"/>
      <c r="AJ119" s="169"/>
      <c r="AK119" s="169"/>
      <c r="AL119" s="169"/>
      <c r="AM119" s="169"/>
      <c r="AN119" s="169"/>
      <c r="AO119" s="169"/>
      <c r="AP119" s="169"/>
      <c r="AQ119" s="169"/>
      <c r="AR119" s="169"/>
      <c r="AS119" s="169"/>
      <c r="AT119" s="169"/>
      <c r="AU119" s="169"/>
      <c r="AV119" s="169"/>
      <c r="AW119" s="169"/>
      <c r="AX119" s="169"/>
      <c r="AY119" s="169"/>
      <c r="AZ119" s="169"/>
      <c r="BA119" s="169"/>
      <c r="BB119" s="169"/>
      <c r="BC119" s="169"/>
      <c r="BD119" s="169"/>
      <c r="BE119" s="169"/>
      <c r="BF119" s="169"/>
      <c r="BG119" s="169"/>
      <c r="BH119" s="169"/>
      <c r="BI119" s="169"/>
      <c r="BJ119" s="169"/>
      <c r="BK119" s="169"/>
      <c r="BL119" s="169"/>
    </row>
    <row r="120" spans="1:64" s="170" customFormat="1" x14ac:dyDescent="0.25">
      <c r="A120" s="171" t="str">
        <f t="shared" ref="A120:A128" si="16">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4.1.1</v>
      </c>
      <c r="B120" s="183" t="s">
        <v>237</v>
      </c>
      <c r="C120" s="173" t="s">
        <v>116</v>
      </c>
      <c r="D120" s="174">
        <v>44319</v>
      </c>
      <c r="E120" s="175">
        <v>44323</v>
      </c>
      <c r="F120" s="168">
        <f t="shared" si="7"/>
        <v>5</v>
      </c>
      <c r="G120" s="568" t="s">
        <v>662</v>
      </c>
      <c r="H120" s="168">
        <f t="shared" si="8"/>
        <v>5</v>
      </c>
      <c r="I120" s="169"/>
      <c r="J120" s="169"/>
      <c r="K120" s="169"/>
      <c r="L120" s="169"/>
      <c r="M120" s="169"/>
      <c r="N120" s="169"/>
      <c r="O120" s="169"/>
      <c r="P120" s="169"/>
      <c r="Q120" s="169"/>
      <c r="R120" s="169"/>
      <c r="S120" s="169"/>
      <c r="T120" s="169"/>
      <c r="U120" s="169"/>
      <c r="V120" s="169"/>
      <c r="W120" s="169"/>
      <c r="X120" s="169"/>
      <c r="Y120" s="169"/>
      <c r="Z120" s="169"/>
      <c r="AA120" s="169"/>
      <c r="AB120" s="169"/>
      <c r="AC120" s="169"/>
      <c r="AD120" s="169"/>
      <c r="AE120" s="169"/>
      <c r="AF120" s="169"/>
      <c r="AG120" s="169"/>
      <c r="AH120" s="169"/>
      <c r="AI120" s="169"/>
      <c r="AJ120" s="169"/>
      <c r="AK120" s="169"/>
      <c r="AL120" s="169"/>
      <c r="AM120" s="169"/>
      <c r="AN120" s="169"/>
      <c r="AO120" s="169"/>
      <c r="AP120" s="169"/>
      <c r="AQ120" s="169"/>
      <c r="AR120" s="169"/>
      <c r="AS120" s="169"/>
      <c r="AT120" s="169"/>
      <c r="AU120" s="169"/>
      <c r="AV120" s="169"/>
      <c r="AW120" s="169"/>
      <c r="AX120" s="169"/>
      <c r="AY120" s="169"/>
      <c r="AZ120" s="169"/>
      <c r="BA120" s="169"/>
      <c r="BB120" s="169"/>
      <c r="BC120" s="169"/>
      <c r="BD120" s="169"/>
      <c r="BE120" s="169"/>
      <c r="BF120" s="169"/>
      <c r="BG120" s="169"/>
      <c r="BH120" s="169"/>
      <c r="BI120" s="169"/>
      <c r="BJ120" s="169"/>
      <c r="BK120" s="169"/>
      <c r="BL120" s="169"/>
    </row>
    <row r="121" spans="1:64" x14ac:dyDescent="0.25">
      <c r="A121" s="171" t="str">
        <f t="shared" si="16"/>
        <v>4.1.2</v>
      </c>
      <c r="B121" s="181" t="s">
        <v>196</v>
      </c>
      <c r="C121" s="173" t="s">
        <v>116</v>
      </c>
      <c r="D121" s="174">
        <v>44319</v>
      </c>
      <c r="E121" s="175">
        <v>44323</v>
      </c>
      <c r="F121" s="162">
        <f t="shared" si="7"/>
        <v>5</v>
      </c>
      <c r="G121" s="568" t="s">
        <v>662</v>
      </c>
      <c r="H121" s="162">
        <f t="shared" si="8"/>
        <v>5</v>
      </c>
      <c r="I121" s="176"/>
      <c r="J121" s="176"/>
      <c r="K121" s="176"/>
      <c r="L121" s="176"/>
      <c r="M121" s="176"/>
      <c r="N121" s="176"/>
      <c r="O121" s="176"/>
      <c r="P121" s="176"/>
      <c r="Q121" s="176"/>
      <c r="R121" s="176"/>
      <c r="S121" s="176"/>
      <c r="T121" s="176"/>
      <c r="U121" s="176"/>
      <c r="V121" s="176"/>
      <c r="W121" s="176"/>
      <c r="X121" s="176"/>
      <c r="Y121" s="176"/>
      <c r="Z121" s="176"/>
      <c r="AA121" s="176"/>
      <c r="AB121" s="176"/>
      <c r="AC121" s="176"/>
      <c r="AD121" s="176"/>
      <c r="AE121" s="176"/>
      <c r="AF121" s="176"/>
      <c r="AG121" s="176"/>
      <c r="AH121" s="176"/>
      <c r="AI121" s="176"/>
      <c r="AJ121" s="176"/>
      <c r="AK121" s="176"/>
      <c r="AL121" s="176"/>
      <c r="AM121" s="176"/>
      <c r="AN121" s="176"/>
      <c r="AO121" s="176"/>
      <c r="AP121" s="176"/>
      <c r="AQ121" s="176"/>
      <c r="AR121" s="176"/>
      <c r="AS121" s="176"/>
      <c r="AT121" s="176"/>
      <c r="AU121" s="176"/>
      <c r="AV121" s="176"/>
      <c r="AW121" s="176"/>
      <c r="AX121" s="176"/>
      <c r="AY121" s="176"/>
      <c r="AZ121" s="176"/>
      <c r="BA121" s="176"/>
      <c r="BB121" s="176"/>
      <c r="BC121" s="176"/>
      <c r="BD121" s="176"/>
      <c r="BE121" s="176"/>
      <c r="BF121" s="176"/>
      <c r="BG121" s="176"/>
      <c r="BH121" s="176"/>
      <c r="BI121" s="176"/>
      <c r="BJ121" s="176"/>
      <c r="BK121" s="176"/>
      <c r="BL121" s="176"/>
    </row>
    <row r="122" spans="1:64" x14ac:dyDescent="0.25">
      <c r="A122" s="171" t="str">
        <f t="shared" si="16"/>
        <v>4.1.3</v>
      </c>
      <c r="B122" s="181" t="s">
        <v>238</v>
      </c>
      <c r="C122" s="173" t="s">
        <v>116</v>
      </c>
      <c r="D122" s="174">
        <v>44319</v>
      </c>
      <c r="E122" s="175">
        <v>44323</v>
      </c>
      <c r="F122" s="162">
        <f t="shared" si="7"/>
        <v>5</v>
      </c>
      <c r="G122" s="568" t="s">
        <v>662</v>
      </c>
      <c r="H122" s="162">
        <f t="shared" si="8"/>
        <v>5</v>
      </c>
      <c r="I122" s="176"/>
      <c r="J122" s="176"/>
      <c r="K122" s="176"/>
      <c r="L122" s="176"/>
      <c r="M122" s="176"/>
      <c r="N122" s="176"/>
      <c r="O122" s="176"/>
      <c r="P122" s="176"/>
      <c r="Q122" s="176"/>
      <c r="R122" s="176"/>
      <c r="S122" s="176"/>
      <c r="T122" s="176"/>
      <c r="U122" s="176"/>
      <c r="V122" s="176"/>
      <c r="W122" s="176"/>
      <c r="X122" s="176"/>
      <c r="Y122" s="176"/>
      <c r="Z122" s="176"/>
      <c r="AA122" s="176"/>
      <c r="AB122" s="176"/>
      <c r="AC122" s="176"/>
      <c r="AD122" s="176"/>
      <c r="AE122" s="176"/>
      <c r="AF122" s="176"/>
      <c r="AG122" s="176"/>
      <c r="AH122" s="176"/>
      <c r="AI122" s="176"/>
      <c r="AJ122" s="176"/>
      <c r="AK122" s="176"/>
      <c r="AL122" s="176"/>
      <c r="AM122" s="176"/>
      <c r="AN122" s="176"/>
      <c r="AO122" s="176"/>
      <c r="AP122" s="176"/>
      <c r="AQ122" s="176"/>
      <c r="AR122" s="176"/>
      <c r="AS122" s="176"/>
      <c r="AT122" s="176"/>
      <c r="AU122" s="176"/>
      <c r="AV122" s="176"/>
      <c r="AW122" s="176"/>
      <c r="AX122" s="176"/>
      <c r="AY122" s="176"/>
      <c r="AZ122" s="176"/>
      <c r="BA122" s="176"/>
      <c r="BB122" s="176"/>
      <c r="BC122" s="176"/>
      <c r="BD122" s="176"/>
      <c r="BE122" s="176"/>
      <c r="BF122" s="176"/>
      <c r="BG122" s="176"/>
      <c r="BH122" s="176"/>
      <c r="BI122" s="176"/>
      <c r="BJ122" s="176"/>
      <c r="BK122" s="176"/>
      <c r="BL122" s="176"/>
    </row>
    <row r="123" spans="1:64" x14ac:dyDescent="0.25">
      <c r="A123" s="171" t="str">
        <f t="shared" si="16"/>
        <v>4.1.4</v>
      </c>
      <c r="B123" s="181" t="s">
        <v>323</v>
      </c>
      <c r="C123" s="173" t="s">
        <v>116</v>
      </c>
      <c r="D123" s="174">
        <v>44319</v>
      </c>
      <c r="E123" s="175">
        <v>44323</v>
      </c>
      <c r="F123" s="162">
        <f t="shared" si="7"/>
        <v>5</v>
      </c>
      <c r="G123" s="568" t="s">
        <v>662</v>
      </c>
      <c r="H123" s="162">
        <f t="shared" si="8"/>
        <v>5</v>
      </c>
      <c r="I123" s="176"/>
      <c r="J123" s="176"/>
      <c r="K123" s="176"/>
      <c r="L123" s="176"/>
      <c r="M123" s="176"/>
      <c r="N123" s="176"/>
      <c r="O123" s="176"/>
      <c r="P123" s="176"/>
      <c r="Q123" s="176"/>
      <c r="R123" s="176"/>
      <c r="S123" s="176"/>
      <c r="T123" s="176"/>
      <c r="U123" s="176"/>
      <c r="V123" s="176"/>
      <c r="W123" s="176"/>
      <c r="X123" s="176"/>
      <c r="Y123" s="176"/>
      <c r="Z123" s="176"/>
      <c r="AA123" s="176"/>
      <c r="AB123" s="176"/>
      <c r="AC123" s="176"/>
      <c r="AD123" s="176"/>
      <c r="AE123" s="176"/>
      <c r="AF123" s="176"/>
      <c r="AG123" s="176"/>
      <c r="AH123" s="176"/>
      <c r="AI123" s="176"/>
      <c r="AJ123" s="176"/>
      <c r="AK123" s="176"/>
      <c r="AL123" s="176"/>
      <c r="AM123" s="176"/>
      <c r="AN123" s="176"/>
      <c r="AO123" s="176"/>
      <c r="AP123" s="176"/>
      <c r="AQ123" s="176"/>
      <c r="AR123" s="176"/>
      <c r="AS123" s="176"/>
      <c r="AT123" s="176"/>
      <c r="AU123" s="176"/>
      <c r="AV123" s="176"/>
      <c r="AW123" s="176"/>
      <c r="AX123" s="176"/>
      <c r="AY123" s="176"/>
      <c r="AZ123" s="176"/>
      <c r="BA123" s="176"/>
      <c r="BB123" s="176"/>
      <c r="BC123" s="176"/>
      <c r="BD123" s="176"/>
      <c r="BE123" s="176"/>
      <c r="BF123" s="176"/>
      <c r="BG123" s="176"/>
      <c r="BH123" s="176"/>
      <c r="BI123" s="176"/>
      <c r="BJ123" s="176"/>
      <c r="BK123" s="176"/>
      <c r="BL123" s="176"/>
    </row>
    <row r="124" spans="1:64" x14ac:dyDescent="0.25">
      <c r="A124" s="171" t="str">
        <f t="shared" si="16"/>
        <v>4.1.5</v>
      </c>
      <c r="B124" s="181" t="s">
        <v>197</v>
      </c>
      <c r="C124" s="173" t="s">
        <v>116</v>
      </c>
      <c r="D124" s="174">
        <v>44319</v>
      </c>
      <c r="E124" s="175">
        <v>44323</v>
      </c>
      <c r="F124" s="162">
        <f t="shared" si="7"/>
        <v>5</v>
      </c>
      <c r="G124" s="568" t="s">
        <v>662</v>
      </c>
      <c r="H124" s="162">
        <f t="shared" si="8"/>
        <v>5</v>
      </c>
      <c r="I124" s="176"/>
      <c r="J124" s="176"/>
      <c r="K124" s="176"/>
      <c r="L124" s="176"/>
      <c r="M124" s="176"/>
      <c r="N124" s="176"/>
      <c r="O124" s="176"/>
      <c r="P124" s="176"/>
      <c r="Q124" s="176"/>
      <c r="R124" s="176"/>
      <c r="S124" s="176"/>
      <c r="T124" s="176"/>
      <c r="U124" s="176"/>
      <c r="V124" s="176"/>
      <c r="W124" s="176"/>
      <c r="X124" s="176"/>
      <c r="Y124" s="176"/>
      <c r="Z124" s="176"/>
      <c r="AA124" s="176"/>
      <c r="AB124" s="176"/>
      <c r="AC124" s="176"/>
      <c r="AD124" s="176"/>
      <c r="AE124" s="176"/>
      <c r="AF124" s="176"/>
      <c r="AG124" s="176"/>
      <c r="AH124" s="176"/>
      <c r="AI124" s="176"/>
      <c r="AJ124" s="176"/>
      <c r="AK124" s="176"/>
      <c r="AL124" s="176"/>
      <c r="AM124" s="176"/>
      <c r="AN124" s="176"/>
      <c r="AO124" s="176"/>
      <c r="AP124" s="176"/>
      <c r="AQ124" s="176"/>
      <c r="AR124" s="176"/>
      <c r="AS124" s="176"/>
      <c r="AT124" s="176"/>
      <c r="AU124" s="176"/>
      <c r="AV124" s="176"/>
      <c r="AW124" s="176"/>
      <c r="AX124" s="176"/>
      <c r="AY124" s="176"/>
      <c r="AZ124" s="176"/>
      <c r="BA124" s="176"/>
      <c r="BB124" s="176"/>
      <c r="BC124" s="176"/>
      <c r="BD124" s="176"/>
      <c r="BE124" s="176"/>
      <c r="BF124" s="176"/>
      <c r="BG124" s="176"/>
      <c r="BH124" s="176"/>
      <c r="BI124" s="176"/>
      <c r="BJ124" s="176"/>
      <c r="BK124" s="176"/>
      <c r="BL124" s="176"/>
    </row>
    <row r="125" spans="1:64" x14ac:dyDescent="0.25">
      <c r="A125" s="171" t="str">
        <f t="shared" si="16"/>
        <v>4.1.6</v>
      </c>
      <c r="B125" s="181" t="s">
        <v>198</v>
      </c>
      <c r="C125" s="173" t="s">
        <v>116</v>
      </c>
      <c r="D125" s="174">
        <v>44319</v>
      </c>
      <c r="E125" s="175">
        <v>44323</v>
      </c>
      <c r="F125" s="162">
        <f t="shared" si="7"/>
        <v>5</v>
      </c>
      <c r="G125" s="568" t="s">
        <v>662</v>
      </c>
      <c r="H125" s="162">
        <f t="shared" si="8"/>
        <v>5</v>
      </c>
      <c r="I125" s="176"/>
      <c r="J125" s="176"/>
      <c r="K125" s="176"/>
      <c r="L125" s="176"/>
      <c r="M125" s="176"/>
      <c r="N125" s="176"/>
      <c r="O125" s="176"/>
      <c r="P125" s="176"/>
      <c r="Q125" s="176"/>
      <c r="R125" s="176"/>
      <c r="S125" s="176"/>
      <c r="T125" s="176"/>
      <c r="U125" s="176"/>
      <c r="V125" s="176"/>
      <c r="W125" s="176"/>
      <c r="X125" s="176"/>
      <c r="Y125" s="176"/>
      <c r="Z125" s="176"/>
      <c r="AA125" s="176"/>
      <c r="AB125" s="176"/>
      <c r="AC125" s="176"/>
      <c r="AD125" s="176"/>
      <c r="AE125" s="176"/>
      <c r="AF125" s="176"/>
      <c r="AG125" s="176"/>
      <c r="AH125" s="176"/>
      <c r="AI125" s="176"/>
      <c r="AJ125" s="176"/>
      <c r="AK125" s="176"/>
      <c r="AL125" s="176"/>
      <c r="AM125" s="176"/>
      <c r="AN125" s="176"/>
      <c r="AO125" s="176"/>
      <c r="AP125" s="176"/>
      <c r="AQ125" s="176"/>
      <c r="AR125" s="176"/>
      <c r="AS125" s="176"/>
      <c r="AT125" s="176"/>
      <c r="AU125" s="176"/>
      <c r="AV125" s="176"/>
      <c r="AW125" s="176"/>
      <c r="AX125" s="176"/>
      <c r="AY125" s="176"/>
      <c r="AZ125" s="176"/>
      <c r="BA125" s="176"/>
      <c r="BB125" s="176"/>
      <c r="BC125" s="176"/>
      <c r="BD125" s="176"/>
      <c r="BE125" s="176"/>
      <c r="BF125" s="176"/>
      <c r="BG125" s="176"/>
      <c r="BH125" s="176"/>
      <c r="BI125" s="176"/>
      <c r="BJ125" s="176"/>
      <c r="BK125" s="176"/>
      <c r="BL125" s="176"/>
    </row>
    <row r="126" spans="1:64" x14ac:dyDescent="0.25">
      <c r="A126" s="171" t="str">
        <f t="shared" si="16"/>
        <v>4.1.7</v>
      </c>
      <c r="B126" s="182" t="s">
        <v>199</v>
      </c>
      <c r="C126" s="173" t="s">
        <v>116</v>
      </c>
      <c r="D126" s="174">
        <v>44326</v>
      </c>
      <c r="E126" s="175">
        <v>44330</v>
      </c>
      <c r="F126" s="162">
        <f t="shared" si="7"/>
        <v>5</v>
      </c>
      <c r="G126" s="568" t="s">
        <v>662</v>
      </c>
      <c r="H126" s="162">
        <f t="shared" si="8"/>
        <v>5</v>
      </c>
      <c r="I126" s="176"/>
      <c r="J126" s="176"/>
      <c r="K126" s="176"/>
      <c r="L126" s="176"/>
      <c r="M126" s="176"/>
      <c r="N126" s="176"/>
      <c r="O126" s="176"/>
      <c r="P126" s="176"/>
      <c r="Q126" s="176"/>
      <c r="R126" s="176"/>
      <c r="S126" s="176"/>
      <c r="T126" s="176"/>
      <c r="U126" s="176"/>
      <c r="V126" s="176"/>
      <c r="W126" s="176"/>
      <c r="X126" s="176"/>
      <c r="Y126" s="176"/>
      <c r="Z126" s="176"/>
      <c r="AA126" s="176"/>
      <c r="AB126" s="176"/>
      <c r="AC126" s="176"/>
      <c r="AD126" s="176"/>
      <c r="AE126" s="176"/>
      <c r="AF126" s="176"/>
      <c r="AG126" s="176"/>
      <c r="AH126" s="176"/>
      <c r="AI126" s="176"/>
      <c r="AJ126" s="176"/>
      <c r="AK126" s="176"/>
      <c r="AL126" s="176"/>
      <c r="AM126" s="176"/>
      <c r="AN126" s="176"/>
      <c r="AO126" s="176"/>
      <c r="AP126" s="176"/>
      <c r="AQ126" s="176"/>
      <c r="AR126" s="176"/>
      <c r="AS126" s="176"/>
      <c r="AT126" s="176"/>
      <c r="AU126" s="176"/>
      <c r="AV126" s="176"/>
      <c r="AW126" s="176"/>
      <c r="AX126" s="176"/>
      <c r="AY126" s="176"/>
      <c r="AZ126" s="176"/>
      <c r="BA126" s="176"/>
      <c r="BB126" s="176"/>
      <c r="BC126" s="176"/>
      <c r="BD126" s="176"/>
      <c r="BE126" s="176"/>
      <c r="BF126" s="176"/>
      <c r="BG126" s="176"/>
      <c r="BH126" s="176"/>
      <c r="BI126" s="176"/>
      <c r="BJ126" s="176"/>
      <c r="BK126" s="176"/>
      <c r="BL126" s="176"/>
    </row>
    <row r="127" spans="1:64" x14ac:dyDescent="0.25">
      <c r="A127" s="171" t="str">
        <f t="shared" si="16"/>
        <v>4.1.8</v>
      </c>
      <c r="B127" s="181" t="s">
        <v>200</v>
      </c>
      <c r="C127" s="173" t="s">
        <v>116</v>
      </c>
      <c r="D127" s="174">
        <v>44326</v>
      </c>
      <c r="E127" s="175">
        <v>44344</v>
      </c>
      <c r="F127" s="162">
        <f t="shared" si="7"/>
        <v>19</v>
      </c>
      <c r="G127" s="568" t="s">
        <v>662</v>
      </c>
      <c r="H127" s="162">
        <f t="shared" si="8"/>
        <v>15</v>
      </c>
      <c r="I127" s="176"/>
      <c r="J127" s="176"/>
      <c r="K127" s="176"/>
      <c r="L127" s="176"/>
      <c r="M127" s="176"/>
      <c r="N127" s="176"/>
      <c r="O127" s="176"/>
      <c r="P127" s="176"/>
      <c r="Q127" s="176"/>
      <c r="R127" s="176"/>
      <c r="S127" s="176"/>
      <c r="T127" s="176"/>
      <c r="U127" s="176"/>
      <c r="V127" s="176"/>
      <c r="W127" s="176"/>
      <c r="X127" s="176"/>
      <c r="Y127" s="176"/>
      <c r="Z127" s="176"/>
      <c r="AA127" s="176"/>
      <c r="AB127" s="176"/>
      <c r="AC127" s="176"/>
      <c r="AD127" s="176"/>
      <c r="AE127" s="176"/>
      <c r="AF127" s="176"/>
      <c r="AG127" s="176"/>
      <c r="AH127" s="176"/>
      <c r="AI127" s="176"/>
      <c r="AJ127" s="176"/>
      <c r="AK127" s="176"/>
      <c r="AL127" s="176"/>
      <c r="AM127" s="176"/>
      <c r="AN127" s="176"/>
      <c r="AO127" s="176"/>
      <c r="AP127" s="176"/>
      <c r="AQ127" s="176"/>
      <c r="AR127" s="176"/>
      <c r="AS127" s="176"/>
      <c r="AT127" s="176"/>
      <c r="AU127" s="176"/>
      <c r="AV127" s="176"/>
      <c r="AW127" s="176"/>
      <c r="AX127" s="176"/>
      <c r="AY127" s="176"/>
      <c r="AZ127" s="176"/>
      <c r="BA127" s="176"/>
      <c r="BB127" s="176"/>
      <c r="BC127" s="176"/>
      <c r="BD127" s="176"/>
      <c r="BE127" s="176"/>
      <c r="BF127" s="176"/>
      <c r="BG127" s="176"/>
      <c r="BH127" s="176"/>
      <c r="BI127" s="176"/>
      <c r="BJ127" s="176"/>
      <c r="BK127" s="176"/>
      <c r="BL127" s="176"/>
    </row>
    <row r="128" spans="1:64" x14ac:dyDescent="0.25">
      <c r="A128" s="171" t="str">
        <f t="shared" si="16"/>
        <v>4.1.9</v>
      </c>
      <c r="B128" s="181" t="s">
        <v>201</v>
      </c>
      <c r="C128" s="173" t="s">
        <v>116</v>
      </c>
      <c r="D128" s="174">
        <v>44328</v>
      </c>
      <c r="E128" s="175">
        <v>44344</v>
      </c>
      <c r="F128" s="162">
        <f t="shared" si="7"/>
        <v>17</v>
      </c>
      <c r="G128" s="568" t="s">
        <v>662</v>
      </c>
      <c r="H128" s="162">
        <f t="shared" si="8"/>
        <v>13</v>
      </c>
      <c r="I128" s="176"/>
      <c r="J128" s="176"/>
      <c r="K128" s="176"/>
      <c r="L128" s="176"/>
      <c r="M128" s="176"/>
      <c r="N128" s="176"/>
      <c r="O128" s="176"/>
      <c r="P128" s="176"/>
      <c r="Q128" s="176"/>
      <c r="R128" s="176"/>
      <c r="S128" s="176"/>
      <c r="T128" s="176"/>
      <c r="U128" s="176"/>
      <c r="V128" s="176"/>
      <c r="W128" s="176"/>
      <c r="X128" s="176"/>
      <c r="Y128" s="176"/>
      <c r="Z128" s="176"/>
      <c r="AA128" s="176"/>
      <c r="AB128" s="176"/>
      <c r="AC128" s="176"/>
      <c r="AD128" s="176"/>
      <c r="AE128" s="176"/>
      <c r="AF128" s="176"/>
      <c r="AG128" s="176"/>
      <c r="AH128" s="176"/>
      <c r="AI128" s="176"/>
      <c r="AJ128" s="176"/>
      <c r="AK128" s="176"/>
      <c r="AL128" s="176"/>
      <c r="AM128" s="176"/>
      <c r="AN128" s="176"/>
      <c r="AO128" s="176"/>
      <c r="AP128" s="176"/>
      <c r="AQ128" s="176"/>
      <c r="AR128" s="176"/>
      <c r="AS128" s="176"/>
      <c r="AT128" s="176"/>
      <c r="AU128" s="176"/>
      <c r="AV128" s="176"/>
      <c r="AW128" s="176"/>
      <c r="AX128" s="176"/>
      <c r="AY128" s="176"/>
      <c r="AZ128" s="176"/>
      <c r="BA128" s="176"/>
      <c r="BB128" s="176"/>
      <c r="BC128" s="176"/>
      <c r="BD128" s="176"/>
      <c r="BE128" s="176"/>
      <c r="BF128" s="176"/>
      <c r="BG128" s="176"/>
      <c r="BH128" s="176"/>
      <c r="BI128" s="176"/>
      <c r="BJ128" s="176"/>
      <c r="BK128" s="176"/>
      <c r="BL128" s="176"/>
    </row>
    <row r="129" spans="1:64" s="170" customFormat="1" x14ac:dyDescent="0.25">
      <c r="A129" s="16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4.2</v>
      </c>
      <c r="B129" s="183" t="s">
        <v>322</v>
      </c>
      <c r="C129" s="165" t="s">
        <v>116</v>
      </c>
      <c r="D129" s="166">
        <f>MIN(D130:D132)</f>
        <v>44347</v>
      </c>
      <c r="E129" s="167">
        <f>MAX(E130:E132)</f>
        <v>44400</v>
      </c>
      <c r="F129" s="168">
        <f t="shared" ref="F129:F145" si="17">E129-D129+1</f>
        <v>54</v>
      </c>
      <c r="G129" s="568" t="s">
        <v>662</v>
      </c>
      <c r="H129" s="168">
        <f t="shared" ref="H129:H145" si="18">IF(OR(E129=0,D129=0)," - ",NETWORKDAYS(D129,E129))</f>
        <v>40</v>
      </c>
      <c r="I129" s="169"/>
      <c r="J129" s="169"/>
      <c r="K129" s="169"/>
      <c r="L129" s="169"/>
      <c r="M129" s="169"/>
      <c r="N129" s="169"/>
      <c r="O129" s="169"/>
      <c r="P129" s="169"/>
      <c r="Q129" s="169"/>
      <c r="R129" s="169"/>
      <c r="S129" s="169"/>
      <c r="T129" s="169"/>
      <c r="U129" s="169"/>
      <c r="V129" s="169"/>
      <c r="W129" s="169"/>
      <c r="X129" s="169"/>
      <c r="Y129" s="169"/>
      <c r="Z129" s="169"/>
      <c r="AA129" s="169"/>
      <c r="AB129" s="169"/>
      <c r="AC129" s="169"/>
      <c r="AD129" s="169"/>
      <c r="AE129" s="169"/>
      <c r="AF129" s="169"/>
      <c r="AG129" s="169"/>
      <c r="AH129" s="169"/>
      <c r="AI129" s="169"/>
      <c r="AJ129" s="169"/>
      <c r="AK129" s="169"/>
      <c r="AL129" s="169"/>
      <c r="AM129" s="169"/>
      <c r="AN129" s="169"/>
      <c r="AO129" s="169"/>
      <c r="AP129" s="169"/>
      <c r="AQ129" s="169"/>
      <c r="AR129" s="169"/>
      <c r="AS129" s="169"/>
      <c r="AT129" s="169"/>
      <c r="AU129" s="169"/>
      <c r="AV129" s="169"/>
      <c r="AW129" s="169"/>
      <c r="AX129" s="169"/>
      <c r="AY129" s="169"/>
      <c r="AZ129" s="169"/>
      <c r="BA129" s="169"/>
      <c r="BB129" s="169"/>
      <c r="BC129" s="169"/>
      <c r="BD129" s="169"/>
      <c r="BE129" s="169"/>
      <c r="BF129" s="169"/>
      <c r="BG129" s="169"/>
      <c r="BH129" s="169"/>
      <c r="BI129" s="169"/>
      <c r="BJ129" s="169"/>
      <c r="BK129" s="169"/>
      <c r="BL129" s="169"/>
    </row>
    <row r="130" spans="1:64" x14ac:dyDescent="0.25">
      <c r="A130"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4.2.1</v>
      </c>
      <c r="B130" s="181" t="s">
        <v>239</v>
      </c>
      <c r="C130" s="173" t="s">
        <v>116</v>
      </c>
      <c r="D130" s="174">
        <v>44347</v>
      </c>
      <c r="E130" s="175">
        <v>44400</v>
      </c>
      <c r="F130" s="162">
        <f t="shared" si="17"/>
        <v>54</v>
      </c>
      <c r="G130" s="568" t="s">
        <v>662</v>
      </c>
      <c r="H130" s="162">
        <f t="shared" si="18"/>
        <v>40</v>
      </c>
      <c r="I130" s="176"/>
      <c r="J130" s="176"/>
      <c r="K130" s="176"/>
      <c r="L130" s="176"/>
      <c r="M130" s="176"/>
      <c r="N130" s="176"/>
      <c r="O130" s="176"/>
      <c r="P130" s="176"/>
      <c r="Q130" s="176"/>
      <c r="R130" s="176"/>
      <c r="S130" s="176"/>
      <c r="T130" s="176"/>
      <c r="U130" s="176"/>
      <c r="V130" s="176"/>
      <c r="W130" s="176"/>
      <c r="X130" s="176"/>
      <c r="Y130" s="176"/>
      <c r="Z130" s="176"/>
      <c r="AA130" s="176"/>
      <c r="AB130" s="176"/>
      <c r="AC130" s="176"/>
      <c r="AD130" s="176"/>
      <c r="AE130" s="176"/>
      <c r="AF130" s="176"/>
      <c r="AG130" s="176"/>
      <c r="AH130" s="176"/>
      <c r="AI130" s="176"/>
      <c r="AJ130" s="176"/>
      <c r="AK130" s="176"/>
      <c r="AL130" s="176"/>
      <c r="AM130" s="176"/>
      <c r="AN130" s="176"/>
      <c r="AO130" s="176"/>
      <c r="AP130" s="176"/>
      <c r="AQ130" s="176"/>
      <c r="AR130" s="176"/>
      <c r="AS130" s="176"/>
      <c r="AT130" s="176"/>
      <c r="AU130" s="176"/>
      <c r="AV130" s="176"/>
      <c r="AW130" s="176"/>
      <c r="AX130" s="176"/>
      <c r="AY130" s="176"/>
      <c r="AZ130" s="176"/>
      <c r="BA130" s="176"/>
      <c r="BB130" s="176"/>
      <c r="BC130" s="176"/>
      <c r="BD130" s="176"/>
      <c r="BE130" s="176"/>
      <c r="BF130" s="176"/>
      <c r="BG130" s="176"/>
      <c r="BH130" s="176"/>
      <c r="BI130" s="176"/>
      <c r="BJ130" s="176"/>
      <c r="BK130" s="176"/>
      <c r="BL130" s="176"/>
    </row>
    <row r="131" spans="1:64" x14ac:dyDescent="0.25">
      <c r="A131"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4.2.2</v>
      </c>
      <c r="B131" s="181" t="s">
        <v>202</v>
      </c>
      <c r="C131" s="173" t="s">
        <v>116</v>
      </c>
      <c r="D131" s="174">
        <v>44347</v>
      </c>
      <c r="E131" s="175">
        <v>44400</v>
      </c>
      <c r="F131" s="162">
        <f t="shared" si="17"/>
        <v>54</v>
      </c>
      <c r="G131" s="568" t="s">
        <v>662</v>
      </c>
      <c r="H131" s="162">
        <f t="shared" si="18"/>
        <v>40</v>
      </c>
      <c r="I131" s="176"/>
      <c r="J131" s="176"/>
      <c r="K131" s="176"/>
      <c r="L131" s="176"/>
      <c r="M131" s="176"/>
      <c r="N131" s="176"/>
      <c r="O131" s="176"/>
      <c r="P131" s="176"/>
      <c r="Q131" s="176"/>
      <c r="R131" s="176"/>
      <c r="S131" s="176"/>
      <c r="T131" s="176"/>
      <c r="U131" s="176"/>
      <c r="V131" s="176"/>
      <c r="W131" s="176"/>
      <c r="X131" s="176"/>
      <c r="Y131" s="176"/>
      <c r="Z131" s="176"/>
      <c r="AA131" s="176"/>
      <c r="AB131" s="176"/>
      <c r="AC131" s="176"/>
      <c r="AD131" s="176"/>
      <c r="AE131" s="176"/>
      <c r="AF131" s="176"/>
      <c r="AG131" s="176"/>
      <c r="AH131" s="176"/>
      <c r="AI131" s="176"/>
      <c r="AJ131" s="176"/>
      <c r="AK131" s="176"/>
      <c r="AL131" s="176"/>
      <c r="AM131" s="176"/>
      <c r="AN131" s="176"/>
      <c r="AO131" s="176"/>
      <c r="AP131" s="176"/>
      <c r="AQ131" s="176"/>
      <c r="AR131" s="176"/>
      <c r="AS131" s="176"/>
      <c r="AT131" s="176"/>
      <c r="AU131" s="176"/>
      <c r="AV131" s="176"/>
      <c r="AW131" s="176"/>
      <c r="AX131" s="176"/>
      <c r="AY131" s="176"/>
      <c r="AZ131" s="176"/>
      <c r="BA131" s="176"/>
      <c r="BB131" s="176"/>
      <c r="BC131" s="176"/>
      <c r="BD131" s="176"/>
      <c r="BE131" s="176"/>
      <c r="BF131" s="176"/>
      <c r="BG131" s="176"/>
      <c r="BH131" s="176"/>
      <c r="BI131" s="176"/>
      <c r="BJ131" s="176"/>
      <c r="BK131" s="176"/>
      <c r="BL131" s="176"/>
    </row>
    <row r="132" spans="1:64" x14ac:dyDescent="0.25">
      <c r="A132"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4.2.3</v>
      </c>
      <c r="B132" s="181" t="s">
        <v>203</v>
      </c>
      <c r="C132" s="173" t="s">
        <v>116</v>
      </c>
      <c r="D132" s="174">
        <v>44347</v>
      </c>
      <c r="E132" s="175">
        <v>44400</v>
      </c>
      <c r="F132" s="162">
        <f t="shared" si="17"/>
        <v>54</v>
      </c>
      <c r="G132" s="568" t="s">
        <v>662</v>
      </c>
      <c r="H132" s="162">
        <f t="shared" si="18"/>
        <v>40</v>
      </c>
      <c r="I132" s="176"/>
      <c r="J132" s="176"/>
      <c r="K132" s="176"/>
      <c r="L132" s="176"/>
      <c r="M132" s="176"/>
      <c r="N132" s="176"/>
      <c r="O132" s="176"/>
      <c r="P132" s="176"/>
      <c r="Q132" s="176"/>
      <c r="R132" s="176"/>
      <c r="S132" s="176"/>
      <c r="T132" s="176"/>
      <c r="U132" s="176"/>
      <c r="V132" s="176"/>
      <c r="W132" s="176"/>
      <c r="X132" s="176"/>
      <c r="Y132" s="176"/>
      <c r="Z132" s="176"/>
      <c r="AA132" s="176"/>
      <c r="AB132" s="176"/>
      <c r="AC132" s="176"/>
      <c r="AD132" s="176"/>
      <c r="AE132" s="176"/>
      <c r="AF132" s="176"/>
      <c r="AG132" s="176"/>
      <c r="AH132" s="176"/>
      <c r="AI132" s="176"/>
      <c r="AJ132" s="176"/>
      <c r="AK132" s="176"/>
      <c r="AL132" s="176"/>
      <c r="AM132" s="176"/>
      <c r="AN132" s="176"/>
      <c r="AO132" s="176"/>
      <c r="AP132" s="176"/>
      <c r="AQ132" s="176"/>
      <c r="AR132" s="176"/>
      <c r="AS132" s="176"/>
      <c r="AT132" s="176"/>
      <c r="AU132" s="176"/>
      <c r="AV132" s="176"/>
      <c r="AW132" s="176"/>
      <c r="AX132" s="176"/>
      <c r="AY132" s="176"/>
      <c r="AZ132" s="176"/>
      <c r="BA132" s="176"/>
      <c r="BB132" s="176"/>
      <c r="BC132" s="176"/>
      <c r="BD132" s="176"/>
      <c r="BE132" s="176"/>
      <c r="BF132" s="176"/>
      <c r="BG132" s="176"/>
      <c r="BH132" s="176"/>
      <c r="BI132" s="176"/>
      <c r="BJ132" s="176"/>
      <c r="BK132" s="176"/>
      <c r="BL132" s="176"/>
    </row>
    <row r="133" spans="1:64" x14ac:dyDescent="0.25">
      <c r="A133" s="178" t="str">
        <f>IF(ISERROR(VALUE(SUBSTITUTE(prevWBS,".",""))),"1",IF(ISERROR(FIND("`",SUBSTITUTE(prevWBS,".","`",1))),TEXT(VALUE(prevWBS)+1,"#"),TEXT(VALUE(LEFT(prevWBS,FIND("`",SUBSTITUTE(prevWBS,".","`",1))-1))+1,"#")))</f>
        <v>5</v>
      </c>
      <c r="B133" s="179" t="s">
        <v>240</v>
      </c>
      <c r="C133" s="180"/>
      <c r="D133" s="161">
        <f>MIN(D134:D142)</f>
        <v>44347</v>
      </c>
      <c r="E133" s="161">
        <f>MAX(E134:E142)</f>
        <v>44487</v>
      </c>
      <c r="F133" s="162"/>
      <c r="G133" s="568" t="s">
        <v>662</v>
      </c>
      <c r="H133" s="162"/>
      <c r="I133" s="176"/>
      <c r="J133" s="176"/>
      <c r="K133" s="176"/>
      <c r="L133" s="176"/>
      <c r="M133" s="176"/>
      <c r="N133" s="176"/>
      <c r="O133" s="176"/>
      <c r="P133" s="176"/>
      <c r="Q133" s="176"/>
      <c r="R133" s="176"/>
      <c r="S133" s="176"/>
      <c r="T133" s="176"/>
      <c r="U133" s="176"/>
      <c r="V133" s="176"/>
      <c r="W133" s="176"/>
      <c r="X133" s="176"/>
      <c r="Y133" s="176"/>
      <c r="Z133" s="176"/>
      <c r="AA133" s="176"/>
      <c r="AB133" s="176"/>
      <c r="AC133" s="176"/>
      <c r="AD133" s="176"/>
      <c r="AE133" s="176"/>
      <c r="AF133" s="176"/>
      <c r="AG133" s="176"/>
      <c r="AH133" s="176"/>
      <c r="AI133" s="176"/>
      <c r="AJ133" s="176"/>
      <c r="AK133" s="176"/>
      <c r="AL133" s="176"/>
      <c r="AM133" s="176"/>
      <c r="AN133" s="176"/>
      <c r="AO133" s="176"/>
      <c r="AP133" s="176"/>
      <c r="AQ133" s="176"/>
      <c r="AR133" s="176"/>
      <c r="AS133" s="176"/>
      <c r="AT133" s="176"/>
      <c r="AU133" s="176"/>
      <c r="AV133" s="176"/>
      <c r="AW133" s="176"/>
      <c r="AX133" s="176"/>
      <c r="AY133" s="176"/>
      <c r="AZ133" s="176"/>
      <c r="BA133" s="176"/>
      <c r="BB133" s="176"/>
      <c r="BC133" s="176"/>
      <c r="BD133" s="176"/>
      <c r="BE133" s="176"/>
      <c r="BF133" s="176"/>
      <c r="BG133" s="176"/>
      <c r="BH133" s="176"/>
      <c r="BI133" s="176"/>
      <c r="BJ133" s="176"/>
      <c r="BK133" s="176"/>
      <c r="BL133" s="176"/>
    </row>
    <row r="134" spans="1:64" s="170" customFormat="1" x14ac:dyDescent="0.25">
      <c r="A134" s="16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5.1</v>
      </c>
      <c r="B134" s="183" t="s">
        <v>241</v>
      </c>
      <c r="C134" s="165" t="s">
        <v>116</v>
      </c>
      <c r="D134" s="166">
        <f>MIN(D135:D139)</f>
        <v>44397</v>
      </c>
      <c r="E134" s="167">
        <f>MAX(E135:E139)</f>
        <v>44487</v>
      </c>
      <c r="F134" s="168">
        <f t="shared" si="17"/>
        <v>91</v>
      </c>
      <c r="G134" s="568" t="s">
        <v>662</v>
      </c>
      <c r="H134" s="168">
        <f t="shared" si="18"/>
        <v>65</v>
      </c>
      <c r="I134" s="169"/>
      <c r="J134" s="169"/>
      <c r="K134" s="169"/>
      <c r="L134" s="169"/>
      <c r="M134" s="169"/>
      <c r="N134" s="169"/>
      <c r="O134" s="169"/>
      <c r="P134" s="169"/>
      <c r="Q134" s="169"/>
      <c r="R134" s="169"/>
      <c r="S134" s="169"/>
      <c r="T134" s="169"/>
      <c r="U134" s="169"/>
      <c r="V134" s="169"/>
      <c r="W134" s="169"/>
      <c r="X134" s="169"/>
      <c r="Y134" s="169"/>
      <c r="Z134" s="169"/>
      <c r="AA134" s="169"/>
      <c r="AB134" s="169"/>
      <c r="AC134" s="169"/>
      <c r="AD134" s="169"/>
      <c r="AE134" s="169"/>
      <c r="AF134" s="169"/>
      <c r="AG134" s="169"/>
      <c r="AH134" s="169"/>
      <c r="AI134" s="169"/>
      <c r="AJ134" s="169"/>
      <c r="AK134" s="169"/>
      <c r="AL134" s="169"/>
      <c r="AM134" s="169"/>
      <c r="AN134" s="169"/>
      <c r="AO134" s="169"/>
      <c r="AP134" s="169"/>
      <c r="AQ134" s="169"/>
      <c r="AR134" s="169"/>
      <c r="AS134" s="169"/>
      <c r="AT134" s="169"/>
      <c r="AU134" s="169"/>
      <c r="AV134" s="169"/>
      <c r="AW134" s="169"/>
      <c r="AX134" s="169"/>
      <c r="AY134" s="169"/>
      <c r="AZ134" s="169"/>
      <c r="BA134" s="169"/>
      <c r="BB134" s="169"/>
      <c r="BC134" s="169"/>
      <c r="BD134" s="169"/>
      <c r="BE134" s="169"/>
      <c r="BF134" s="169"/>
      <c r="BG134" s="169"/>
      <c r="BH134" s="169"/>
      <c r="BI134" s="169"/>
      <c r="BJ134" s="169"/>
      <c r="BK134" s="169"/>
      <c r="BL134" s="169"/>
    </row>
    <row r="135" spans="1:64" x14ac:dyDescent="0.25">
      <c r="A135" s="171" t="str">
        <f t="shared" ref="A135:A139" si="19">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5.1.1</v>
      </c>
      <c r="B135" s="182" t="s">
        <v>204</v>
      </c>
      <c r="C135" s="173" t="s">
        <v>116</v>
      </c>
      <c r="D135" s="174">
        <v>44403</v>
      </c>
      <c r="E135" s="175">
        <v>44487</v>
      </c>
      <c r="F135" s="162">
        <f t="shared" si="17"/>
        <v>85</v>
      </c>
      <c r="G135" s="568" t="s">
        <v>662</v>
      </c>
      <c r="H135" s="162">
        <f t="shared" si="18"/>
        <v>61</v>
      </c>
      <c r="I135" s="176"/>
      <c r="J135" s="176"/>
      <c r="K135" s="176"/>
      <c r="L135" s="176"/>
      <c r="M135" s="176"/>
      <c r="N135" s="176"/>
      <c r="O135" s="176"/>
      <c r="P135" s="176"/>
      <c r="Q135" s="176"/>
      <c r="R135" s="176"/>
      <c r="S135" s="176"/>
      <c r="T135" s="176"/>
      <c r="U135" s="176"/>
      <c r="V135" s="176"/>
      <c r="W135" s="176"/>
      <c r="X135" s="176"/>
      <c r="Y135" s="176"/>
      <c r="Z135" s="176"/>
      <c r="AA135" s="176"/>
      <c r="AB135" s="176"/>
      <c r="AC135" s="176"/>
      <c r="AD135" s="176"/>
      <c r="AE135" s="176"/>
      <c r="AF135" s="176"/>
      <c r="AG135" s="176"/>
      <c r="AH135" s="176"/>
      <c r="AI135" s="176"/>
      <c r="AJ135" s="176"/>
      <c r="AK135" s="176"/>
      <c r="AL135" s="176"/>
      <c r="AM135" s="176"/>
      <c r="AN135" s="176"/>
      <c r="AO135" s="176"/>
      <c r="AP135" s="176"/>
      <c r="AQ135" s="176"/>
      <c r="AR135" s="176"/>
      <c r="AS135" s="176"/>
      <c r="AT135" s="176"/>
      <c r="AU135" s="176"/>
      <c r="AV135" s="176"/>
      <c r="AW135" s="176"/>
      <c r="AX135" s="176"/>
      <c r="AY135" s="176"/>
      <c r="AZ135" s="176"/>
      <c r="BA135" s="176"/>
      <c r="BB135" s="176"/>
      <c r="BC135" s="176"/>
      <c r="BD135" s="176"/>
      <c r="BE135" s="176"/>
      <c r="BF135" s="176"/>
      <c r="BG135" s="176"/>
      <c r="BH135" s="176"/>
      <c r="BI135" s="176"/>
      <c r="BJ135" s="176"/>
      <c r="BK135" s="176"/>
      <c r="BL135" s="176"/>
    </row>
    <row r="136" spans="1:64" x14ac:dyDescent="0.25">
      <c r="A136" s="171" t="str">
        <f t="shared" si="19"/>
        <v>5.1.2</v>
      </c>
      <c r="B136" s="182" t="s">
        <v>205</v>
      </c>
      <c r="C136" s="173" t="s">
        <v>116</v>
      </c>
      <c r="D136" s="174">
        <v>44403</v>
      </c>
      <c r="E136" s="175">
        <v>44487</v>
      </c>
      <c r="F136" s="162">
        <f t="shared" si="17"/>
        <v>85</v>
      </c>
      <c r="G136" s="568" t="s">
        <v>662</v>
      </c>
      <c r="H136" s="162">
        <f t="shared" si="18"/>
        <v>61</v>
      </c>
      <c r="I136" s="176"/>
      <c r="J136" s="176"/>
      <c r="K136" s="176"/>
      <c r="L136" s="176"/>
      <c r="M136" s="176"/>
      <c r="N136" s="176"/>
      <c r="O136" s="176"/>
      <c r="P136" s="176"/>
      <c r="Q136" s="176"/>
      <c r="R136" s="176"/>
      <c r="S136" s="176"/>
      <c r="T136" s="176"/>
      <c r="U136" s="176"/>
      <c r="V136" s="176"/>
      <c r="W136" s="176"/>
      <c r="X136" s="176"/>
      <c r="Y136" s="176"/>
      <c r="Z136" s="176"/>
      <c r="AA136" s="176"/>
      <c r="AB136" s="176"/>
      <c r="AC136" s="176"/>
      <c r="AD136" s="176"/>
      <c r="AE136" s="176"/>
      <c r="AF136" s="176"/>
      <c r="AG136" s="176"/>
      <c r="AH136" s="176"/>
      <c r="AI136" s="176"/>
      <c r="AJ136" s="176"/>
      <c r="AK136" s="176"/>
      <c r="AL136" s="176"/>
      <c r="AM136" s="176"/>
      <c r="AN136" s="176"/>
      <c r="AO136" s="176"/>
      <c r="AP136" s="176"/>
      <c r="AQ136" s="176"/>
      <c r="AR136" s="176"/>
      <c r="AS136" s="176"/>
      <c r="AT136" s="176"/>
      <c r="AU136" s="176"/>
      <c r="AV136" s="176"/>
      <c r="AW136" s="176"/>
      <c r="AX136" s="176"/>
      <c r="AY136" s="176"/>
      <c r="AZ136" s="176"/>
      <c r="BA136" s="176"/>
      <c r="BB136" s="176"/>
      <c r="BC136" s="176"/>
      <c r="BD136" s="176"/>
      <c r="BE136" s="176"/>
      <c r="BF136" s="176"/>
      <c r="BG136" s="176"/>
      <c r="BH136" s="176"/>
      <c r="BI136" s="176"/>
      <c r="BJ136" s="176"/>
      <c r="BK136" s="176"/>
      <c r="BL136" s="176"/>
    </row>
    <row r="137" spans="1:64" x14ac:dyDescent="0.25">
      <c r="A137" s="171" t="str">
        <f t="shared" si="19"/>
        <v>5.1.3</v>
      </c>
      <c r="B137" s="182" t="s">
        <v>206</v>
      </c>
      <c r="C137" s="173" t="s">
        <v>116</v>
      </c>
      <c r="D137" s="174">
        <v>44403</v>
      </c>
      <c r="E137" s="175">
        <v>44487</v>
      </c>
      <c r="F137" s="162">
        <f t="shared" si="17"/>
        <v>85</v>
      </c>
      <c r="G137" s="568" t="s">
        <v>662</v>
      </c>
      <c r="H137" s="162">
        <f t="shared" si="18"/>
        <v>61</v>
      </c>
      <c r="I137" s="176"/>
      <c r="J137" s="176"/>
      <c r="K137" s="176"/>
      <c r="L137" s="176"/>
      <c r="M137" s="176"/>
      <c r="N137" s="176"/>
      <c r="O137" s="176"/>
      <c r="P137" s="176"/>
      <c r="Q137" s="176"/>
      <c r="R137" s="176"/>
      <c r="S137" s="176"/>
      <c r="T137" s="176"/>
      <c r="U137" s="176"/>
      <c r="V137" s="176"/>
      <c r="W137" s="176"/>
      <c r="X137" s="176"/>
      <c r="Y137" s="176"/>
      <c r="Z137" s="176"/>
      <c r="AA137" s="176"/>
      <c r="AB137" s="176"/>
      <c r="AC137" s="176"/>
      <c r="AD137" s="176"/>
      <c r="AE137" s="176"/>
      <c r="AF137" s="176"/>
      <c r="AG137" s="176"/>
      <c r="AH137" s="176"/>
      <c r="AI137" s="176"/>
      <c r="AJ137" s="176"/>
      <c r="AK137" s="176"/>
      <c r="AL137" s="176"/>
      <c r="AM137" s="176"/>
      <c r="AN137" s="176"/>
      <c r="AO137" s="176"/>
      <c r="AP137" s="176"/>
      <c r="AQ137" s="176"/>
      <c r="AR137" s="176"/>
      <c r="AS137" s="176"/>
      <c r="AT137" s="176"/>
      <c r="AU137" s="176"/>
      <c r="AV137" s="176"/>
      <c r="AW137" s="176"/>
      <c r="AX137" s="176"/>
      <c r="AY137" s="176"/>
      <c r="AZ137" s="176"/>
      <c r="BA137" s="176"/>
      <c r="BB137" s="176"/>
      <c r="BC137" s="176"/>
      <c r="BD137" s="176"/>
      <c r="BE137" s="176"/>
      <c r="BF137" s="176"/>
      <c r="BG137" s="176"/>
      <c r="BH137" s="176"/>
      <c r="BI137" s="176"/>
      <c r="BJ137" s="176"/>
      <c r="BK137" s="176"/>
      <c r="BL137" s="176"/>
    </row>
    <row r="138" spans="1:64" ht="25.5" x14ac:dyDescent="0.25">
      <c r="A138" s="171" t="str">
        <f t="shared" si="19"/>
        <v>5.1.4</v>
      </c>
      <c r="B138" s="182" t="s">
        <v>207</v>
      </c>
      <c r="C138" s="173" t="s">
        <v>116</v>
      </c>
      <c r="D138" s="174">
        <v>44397</v>
      </c>
      <c r="E138" s="175">
        <v>44400</v>
      </c>
      <c r="F138" s="162">
        <f t="shared" si="17"/>
        <v>4</v>
      </c>
      <c r="G138" s="568" t="s">
        <v>662</v>
      </c>
      <c r="H138" s="162">
        <f t="shared" si="18"/>
        <v>4</v>
      </c>
      <c r="I138" s="176"/>
      <c r="J138" s="176"/>
      <c r="K138" s="176"/>
      <c r="L138" s="176"/>
      <c r="M138" s="176"/>
      <c r="N138" s="176"/>
      <c r="O138" s="176"/>
      <c r="P138" s="176"/>
      <c r="Q138" s="176"/>
      <c r="R138" s="176"/>
      <c r="S138" s="176"/>
      <c r="T138" s="176"/>
      <c r="U138" s="176"/>
      <c r="V138" s="176"/>
      <c r="W138" s="176"/>
      <c r="X138" s="176"/>
      <c r="Y138" s="176"/>
      <c r="Z138" s="176"/>
      <c r="AA138" s="176"/>
      <c r="AB138" s="176"/>
      <c r="AC138" s="176"/>
      <c r="AD138" s="176"/>
      <c r="AE138" s="176"/>
      <c r="AF138" s="176"/>
      <c r="AG138" s="176"/>
      <c r="AH138" s="176"/>
      <c r="AI138" s="176"/>
      <c r="AJ138" s="176"/>
      <c r="AK138" s="176"/>
      <c r="AL138" s="176"/>
      <c r="AM138" s="176"/>
      <c r="AN138" s="176"/>
      <c r="AO138" s="176"/>
      <c r="AP138" s="176"/>
      <c r="AQ138" s="176"/>
      <c r="AR138" s="176"/>
      <c r="AS138" s="176"/>
      <c r="AT138" s="176"/>
      <c r="AU138" s="176"/>
      <c r="AV138" s="176"/>
      <c r="AW138" s="176"/>
      <c r="AX138" s="176"/>
      <c r="AY138" s="176"/>
      <c r="AZ138" s="176"/>
      <c r="BA138" s="176"/>
      <c r="BB138" s="176"/>
      <c r="BC138" s="176"/>
      <c r="BD138" s="176"/>
      <c r="BE138" s="176"/>
      <c r="BF138" s="176"/>
      <c r="BG138" s="176"/>
      <c r="BH138" s="176"/>
      <c r="BI138" s="176"/>
      <c r="BJ138" s="176"/>
      <c r="BK138" s="176"/>
      <c r="BL138" s="176"/>
    </row>
    <row r="139" spans="1:64" x14ac:dyDescent="0.25">
      <c r="A139" s="171" t="str">
        <f t="shared" si="19"/>
        <v>5.1.5</v>
      </c>
      <c r="B139" s="181" t="s">
        <v>208</v>
      </c>
      <c r="C139" s="173" t="s">
        <v>116</v>
      </c>
      <c r="D139" s="174">
        <v>44442</v>
      </c>
      <c r="E139" s="174">
        <v>44442</v>
      </c>
      <c r="F139" s="162">
        <f t="shared" si="17"/>
        <v>1</v>
      </c>
      <c r="G139" s="568" t="s">
        <v>662</v>
      </c>
      <c r="H139" s="162">
        <f t="shared" si="18"/>
        <v>1</v>
      </c>
      <c r="I139" s="176"/>
      <c r="J139" s="176"/>
      <c r="K139" s="176"/>
      <c r="L139" s="176"/>
      <c r="M139" s="176"/>
      <c r="N139" s="176"/>
      <c r="O139" s="176"/>
      <c r="P139" s="176"/>
      <c r="Q139" s="176"/>
      <c r="R139" s="176"/>
      <c r="S139" s="176"/>
      <c r="T139" s="176"/>
      <c r="U139" s="176"/>
      <c r="V139" s="176"/>
      <c r="W139" s="176"/>
      <c r="X139" s="176"/>
      <c r="Y139" s="176"/>
      <c r="Z139" s="176"/>
      <c r="AA139" s="176"/>
      <c r="AB139" s="176"/>
      <c r="AC139" s="176"/>
      <c r="AD139" s="176"/>
      <c r="AE139" s="176"/>
      <c r="AF139" s="176"/>
      <c r="AG139" s="176"/>
      <c r="AH139" s="176"/>
      <c r="AI139" s="176"/>
      <c r="AJ139" s="176"/>
      <c r="AK139" s="176"/>
      <c r="AL139" s="176"/>
      <c r="AM139" s="176"/>
      <c r="AN139" s="176"/>
      <c r="AO139" s="176"/>
      <c r="AP139" s="176"/>
      <c r="AQ139" s="176"/>
      <c r="AR139" s="176"/>
      <c r="AS139" s="176"/>
      <c r="AT139" s="176"/>
      <c r="AU139" s="176"/>
      <c r="AV139" s="176"/>
      <c r="AW139" s="176"/>
      <c r="AX139" s="176"/>
      <c r="AY139" s="176"/>
      <c r="AZ139" s="176"/>
      <c r="BA139" s="176"/>
      <c r="BB139" s="176"/>
      <c r="BC139" s="176"/>
      <c r="BD139" s="176"/>
      <c r="BE139" s="176"/>
      <c r="BF139" s="176"/>
      <c r="BG139" s="176"/>
      <c r="BH139" s="176"/>
      <c r="BI139" s="176"/>
      <c r="BJ139" s="176"/>
      <c r="BK139" s="176"/>
      <c r="BL139" s="176"/>
    </row>
    <row r="140" spans="1:64" s="170" customFormat="1" x14ac:dyDescent="0.25">
      <c r="A140" s="16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5.2</v>
      </c>
      <c r="B140" s="183" t="s">
        <v>209</v>
      </c>
      <c r="C140" s="165" t="s">
        <v>183</v>
      </c>
      <c r="D140" s="166">
        <f>MIN(D141:D142)</f>
        <v>44347</v>
      </c>
      <c r="E140" s="167">
        <f>MAX(E141:E142)</f>
        <v>44365</v>
      </c>
      <c r="F140" s="168">
        <f t="shared" si="17"/>
        <v>19</v>
      </c>
      <c r="G140" s="568" t="s">
        <v>662</v>
      </c>
      <c r="H140" s="168">
        <f t="shared" si="18"/>
        <v>15</v>
      </c>
      <c r="I140" s="169"/>
      <c r="J140" s="169"/>
      <c r="K140" s="169"/>
      <c r="L140" s="169"/>
      <c r="M140" s="169"/>
      <c r="N140" s="169"/>
      <c r="O140" s="169"/>
      <c r="P140" s="169"/>
      <c r="Q140" s="169"/>
      <c r="R140" s="169"/>
      <c r="S140" s="169"/>
      <c r="T140" s="169"/>
      <c r="U140" s="169"/>
      <c r="V140" s="169"/>
      <c r="W140" s="169"/>
      <c r="X140" s="169"/>
      <c r="Y140" s="169"/>
      <c r="Z140" s="169"/>
      <c r="AA140" s="169"/>
      <c r="AB140" s="169"/>
      <c r="AC140" s="169"/>
      <c r="AD140" s="169"/>
      <c r="AE140" s="169"/>
      <c r="AF140" s="169"/>
      <c r="AG140" s="169"/>
      <c r="AH140" s="169"/>
      <c r="AI140" s="169"/>
      <c r="AJ140" s="169"/>
      <c r="AK140" s="169"/>
      <c r="AL140" s="169"/>
      <c r="AM140" s="169"/>
      <c r="AN140" s="169"/>
      <c r="AO140" s="169"/>
      <c r="AP140" s="169"/>
      <c r="AQ140" s="169"/>
      <c r="AR140" s="169"/>
      <c r="AS140" s="169"/>
      <c r="AT140" s="169"/>
      <c r="AU140" s="169"/>
      <c r="AV140" s="169"/>
      <c r="AW140" s="169"/>
      <c r="AX140" s="169"/>
      <c r="AY140" s="169"/>
      <c r="AZ140" s="169"/>
      <c r="BA140" s="169"/>
      <c r="BB140" s="169"/>
      <c r="BC140" s="169"/>
      <c r="BD140" s="169"/>
      <c r="BE140" s="169"/>
      <c r="BF140" s="169"/>
      <c r="BG140" s="169"/>
      <c r="BH140" s="169"/>
      <c r="BI140" s="169"/>
      <c r="BJ140" s="169"/>
      <c r="BK140" s="169"/>
      <c r="BL140" s="169"/>
    </row>
    <row r="141" spans="1:64" x14ac:dyDescent="0.25">
      <c r="A141"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5.2.1</v>
      </c>
      <c r="B141" s="181" t="s">
        <v>210</v>
      </c>
      <c r="C141" s="173" t="s">
        <v>183</v>
      </c>
      <c r="D141" s="174">
        <v>44347</v>
      </c>
      <c r="E141" s="175">
        <v>44365</v>
      </c>
      <c r="F141" s="162">
        <f t="shared" si="17"/>
        <v>19</v>
      </c>
      <c r="G141" s="568" t="s">
        <v>662</v>
      </c>
      <c r="H141" s="162">
        <f t="shared" si="18"/>
        <v>15</v>
      </c>
      <c r="I141" s="176"/>
      <c r="J141" s="176"/>
      <c r="K141" s="176"/>
      <c r="L141" s="176"/>
      <c r="M141" s="176"/>
      <c r="N141" s="176"/>
      <c r="O141" s="176"/>
      <c r="P141" s="176"/>
      <c r="Q141" s="176"/>
      <c r="R141" s="176"/>
      <c r="S141" s="176"/>
      <c r="T141" s="176"/>
      <c r="U141" s="176"/>
      <c r="V141" s="176"/>
      <c r="W141" s="176"/>
      <c r="X141" s="176"/>
      <c r="Y141" s="176"/>
      <c r="Z141" s="176"/>
      <c r="AA141" s="176"/>
      <c r="AB141" s="176"/>
      <c r="AC141" s="176"/>
      <c r="AD141" s="176"/>
      <c r="AE141" s="176"/>
      <c r="AF141" s="176"/>
      <c r="AG141" s="176"/>
      <c r="AH141" s="176"/>
      <c r="AI141" s="176"/>
      <c r="AJ141" s="176"/>
      <c r="AK141" s="176"/>
      <c r="AL141" s="176"/>
      <c r="AM141" s="176"/>
      <c r="AN141" s="176"/>
      <c r="AO141" s="176"/>
      <c r="AP141" s="176"/>
      <c r="AQ141" s="176"/>
      <c r="AR141" s="176"/>
      <c r="AS141" s="176"/>
      <c r="AT141" s="176"/>
      <c r="AU141" s="176"/>
      <c r="AV141" s="176"/>
      <c r="AW141" s="176"/>
      <c r="AX141" s="176"/>
      <c r="AY141" s="176"/>
      <c r="AZ141" s="176"/>
      <c r="BA141" s="176"/>
      <c r="BB141" s="176"/>
      <c r="BC141" s="176"/>
      <c r="BD141" s="176"/>
      <c r="BE141" s="176"/>
      <c r="BF141" s="176"/>
      <c r="BG141" s="176"/>
      <c r="BH141" s="176"/>
      <c r="BI141" s="176"/>
      <c r="BJ141" s="176"/>
      <c r="BK141" s="176"/>
      <c r="BL141" s="176"/>
    </row>
    <row r="142" spans="1:64" x14ac:dyDescent="0.25">
      <c r="A142" s="171"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5.2.2</v>
      </c>
      <c r="B142" s="182" t="s">
        <v>211</v>
      </c>
      <c r="C142" s="173" t="s">
        <v>183</v>
      </c>
      <c r="D142" s="174">
        <v>44347</v>
      </c>
      <c r="E142" s="175">
        <v>44351</v>
      </c>
      <c r="F142" s="162">
        <f t="shared" si="17"/>
        <v>5</v>
      </c>
      <c r="G142" s="568" t="s">
        <v>662</v>
      </c>
      <c r="H142" s="162">
        <f t="shared" si="18"/>
        <v>5</v>
      </c>
      <c r="I142" s="176"/>
      <c r="J142" s="176"/>
      <c r="K142" s="176"/>
      <c r="L142" s="176"/>
      <c r="M142" s="176"/>
      <c r="N142" s="176"/>
      <c r="O142" s="176"/>
      <c r="P142" s="176"/>
      <c r="Q142" s="176"/>
      <c r="R142" s="176"/>
      <c r="S142" s="176"/>
      <c r="T142" s="176"/>
      <c r="U142" s="176"/>
      <c r="V142" s="176"/>
      <c r="W142" s="176"/>
      <c r="X142" s="176"/>
      <c r="Y142" s="176"/>
      <c r="Z142" s="176"/>
      <c r="AA142" s="176"/>
      <c r="AB142" s="176"/>
      <c r="AC142" s="176"/>
      <c r="AD142" s="176"/>
      <c r="AE142" s="176"/>
      <c r="AF142" s="176"/>
      <c r="AG142" s="176"/>
      <c r="AH142" s="176"/>
      <c r="AI142" s="176"/>
      <c r="AJ142" s="176"/>
      <c r="AK142" s="176"/>
      <c r="AL142" s="176"/>
      <c r="AM142" s="176"/>
      <c r="AN142" s="176"/>
      <c r="AO142" s="176"/>
      <c r="AP142" s="176"/>
      <c r="AQ142" s="176"/>
      <c r="AR142" s="176"/>
      <c r="AS142" s="176"/>
      <c r="AT142" s="176"/>
      <c r="AU142" s="176"/>
      <c r="AV142" s="176"/>
      <c r="AW142" s="176"/>
      <c r="AX142" s="176"/>
      <c r="AY142" s="176"/>
      <c r="AZ142" s="176"/>
      <c r="BA142" s="176"/>
      <c r="BB142" s="176"/>
      <c r="BC142" s="176"/>
      <c r="BD142" s="176"/>
      <c r="BE142" s="176"/>
      <c r="BF142" s="176"/>
      <c r="BG142" s="176"/>
      <c r="BH142" s="176"/>
      <c r="BI142" s="176"/>
      <c r="BJ142" s="176"/>
      <c r="BK142" s="176"/>
      <c r="BL142" s="176"/>
    </row>
    <row r="143" spans="1:64" x14ac:dyDescent="0.25">
      <c r="A143" s="178" t="str">
        <f>IF(ISERROR(VALUE(SUBSTITUTE(prevWBS,".",""))),"1",IF(ISERROR(FIND("`",SUBSTITUTE(prevWBS,".","`",1))),TEXT(VALUE(prevWBS)+1,"#"),TEXT(VALUE(LEFT(prevWBS,FIND("`",SUBSTITUTE(prevWBS,".","`",1))-1))+1,"#")))</f>
        <v>6</v>
      </c>
      <c r="B143" s="184" t="s">
        <v>212</v>
      </c>
      <c r="C143" s="184"/>
      <c r="D143" s="161">
        <f>MIN(D144:D145)</f>
        <v>44480</v>
      </c>
      <c r="E143" s="161">
        <f>MAX(E144:E145)</f>
        <v>44484</v>
      </c>
      <c r="F143" s="162">
        <f t="shared" si="17"/>
        <v>5</v>
      </c>
      <c r="G143" s="568" t="s">
        <v>662</v>
      </c>
      <c r="H143" s="162">
        <f t="shared" si="18"/>
        <v>5</v>
      </c>
      <c r="I143" s="176"/>
      <c r="J143" s="176"/>
      <c r="K143" s="176"/>
      <c r="L143" s="176"/>
      <c r="M143" s="176"/>
      <c r="N143" s="176"/>
      <c r="O143" s="176"/>
      <c r="P143" s="176"/>
      <c r="Q143" s="176"/>
      <c r="R143" s="176"/>
      <c r="S143" s="176"/>
      <c r="T143" s="176"/>
      <c r="U143" s="176"/>
      <c r="V143" s="176"/>
      <c r="W143" s="176"/>
      <c r="X143" s="176"/>
      <c r="Y143" s="176"/>
      <c r="Z143" s="176"/>
      <c r="AA143" s="176"/>
      <c r="AB143" s="176"/>
      <c r="AC143" s="176"/>
      <c r="AD143" s="176"/>
      <c r="AE143" s="176"/>
      <c r="AF143" s="176"/>
      <c r="AG143" s="176"/>
      <c r="AH143" s="176"/>
      <c r="AI143" s="176"/>
      <c r="AJ143" s="176"/>
      <c r="AK143" s="176"/>
      <c r="AL143" s="176"/>
      <c r="AM143" s="176"/>
      <c r="AN143" s="176"/>
      <c r="AO143" s="176"/>
      <c r="AP143" s="176"/>
      <c r="AQ143" s="176"/>
      <c r="AR143" s="176"/>
      <c r="AS143" s="176"/>
      <c r="AT143" s="176"/>
      <c r="AU143" s="176"/>
      <c r="AV143" s="176"/>
      <c r="AW143" s="176"/>
      <c r="AX143" s="176"/>
      <c r="AY143" s="176"/>
      <c r="AZ143" s="176"/>
      <c r="BA143" s="176"/>
      <c r="BB143" s="176"/>
      <c r="BC143" s="176"/>
      <c r="BD143" s="176"/>
      <c r="BE143" s="176"/>
      <c r="BF143" s="176"/>
      <c r="BG143" s="176"/>
      <c r="BH143" s="176"/>
      <c r="BI143" s="176"/>
      <c r="BJ143" s="176"/>
      <c r="BK143" s="176"/>
      <c r="BL143" s="176"/>
    </row>
    <row r="144" spans="1:64" x14ac:dyDescent="0.25">
      <c r="A144" s="17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144" s="185" t="s">
        <v>213</v>
      </c>
      <c r="C144" s="173" t="s">
        <v>120</v>
      </c>
      <c r="D144" s="174">
        <v>44480</v>
      </c>
      <c r="E144" s="175">
        <v>44484</v>
      </c>
      <c r="F144" s="162">
        <f t="shared" si="17"/>
        <v>5</v>
      </c>
      <c r="G144" s="568" t="s">
        <v>662</v>
      </c>
      <c r="H144" s="162">
        <f t="shared" si="18"/>
        <v>5</v>
      </c>
      <c r="I144" s="176"/>
      <c r="J144" s="176"/>
      <c r="K144" s="176"/>
      <c r="L144" s="176"/>
      <c r="M144" s="176"/>
      <c r="N144" s="176"/>
      <c r="O144" s="176"/>
      <c r="P144" s="176"/>
      <c r="Q144" s="176"/>
      <c r="R144" s="176"/>
      <c r="S144" s="176"/>
      <c r="T144" s="176"/>
      <c r="U144" s="176"/>
      <c r="V144" s="176"/>
      <c r="W144" s="176"/>
      <c r="X144" s="176"/>
      <c r="Y144" s="176"/>
      <c r="Z144" s="176"/>
      <c r="AA144" s="176"/>
      <c r="AB144" s="176"/>
      <c r="AC144" s="176"/>
      <c r="AD144" s="176"/>
      <c r="AE144" s="176"/>
      <c r="AF144" s="176"/>
      <c r="AG144" s="176"/>
      <c r="AH144" s="176"/>
      <c r="AI144" s="176"/>
      <c r="AJ144" s="176"/>
      <c r="AK144" s="176"/>
      <c r="AL144" s="176"/>
      <c r="AM144" s="176"/>
      <c r="AN144" s="176"/>
      <c r="AO144" s="176"/>
      <c r="AP144" s="176"/>
      <c r="AQ144" s="176"/>
      <c r="AR144" s="176"/>
      <c r="AS144" s="176"/>
      <c r="AT144" s="176"/>
      <c r="AU144" s="176"/>
      <c r="AV144" s="176"/>
      <c r="AW144" s="176"/>
      <c r="AX144" s="176"/>
      <c r="AY144" s="176"/>
      <c r="AZ144" s="176"/>
      <c r="BA144" s="176"/>
      <c r="BB144" s="176"/>
      <c r="BC144" s="176"/>
      <c r="BD144" s="176"/>
      <c r="BE144" s="176"/>
      <c r="BF144" s="176"/>
      <c r="BG144" s="176"/>
      <c r="BH144" s="176"/>
      <c r="BI144" s="176"/>
      <c r="BJ144" s="176"/>
      <c r="BK144" s="176"/>
      <c r="BL144" s="176"/>
    </row>
    <row r="145" spans="1:64" x14ac:dyDescent="0.25">
      <c r="A145" s="186"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6.2</v>
      </c>
      <c r="B145" s="187" t="s">
        <v>214</v>
      </c>
      <c r="C145" s="173" t="s">
        <v>120</v>
      </c>
      <c r="D145" s="174">
        <v>44480</v>
      </c>
      <c r="E145" s="175">
        <v>44484</v>
      </c>
      <c r="F145" s="162">
        <f t="shared" si="17"/>
        <v>5</v>
      </c>
      <c r="G145" s="568" t="s">
        <v>662</v>
      </c>
      <c r="H145" s="162">
        <f t="shared" si="18"/>
        <v>5</v>
      </c>
      <c r="I145" s="176"/>
      <c r="J145" s="176"/>
      <c r="K145" s="176"/>
      <c r="L145" s="176"/>
      <c r="M145" s="176"/>
      <c r="N145" s="176"/>
      <c r="O145" s="176"/>
      <c r="P145" s="176"/>
      <c r="Q145" s="176"/>
      <c r="R145" s="176"/>
      <c r="S145" s="176"/>
      <c r="T145" s="176"/>
      <c r="U145" s="176"/>
      <c r="V145" s="176"/>
      <c r="W145" s="176"/>
      <c r="X145" s="176"/>
      <c r="Y145" s="176"/>
      <c r="Z145" s="176"/>
      <c r="AA145" s="176"/>
      <c r="AB145" s="176"/>
      <c r="AC145" s="176"/>
      <c r="AD145" s="176"/>
      <c r="AE145" s="176"/>
      <c r="AF145" s="176"/>
      <c r="AG145" s="176"/>
      <c r="AH145" s="176"/>
      <c r="AI145" s="176"/>
      <c r="AJ145" s="176"/>
      <c r="AK145" s="176"/>
      <c r="AL145" s="176"/>
      <c r="AM145" s="176"/>
      <c r="AN145" s="176"/>
      <c r="AO145" s="176"/>
      <c r="AP145" s="176"/>
      <c r="AQ145" s="176"/>
      <c r="AR145" s="176"/>
      <c r="AS145" s="176"/>
      <c r="AT145" s="176"/>
      <c r="AU145" s="176"/>
      <c r="AV145" s="176"/>
      <c r="AW145" s="176"/>
      <c r="AX145" s="176"/>
      <c r="AY145" s="176"/>
      <c r="AZ145" s="176"/>
      <c r="BA145" s="176"/>
      <c r="BB145" s="176"/>
      <c r="BC145" s="176"/>
      <c r="BD145" s="176"/>
      <c r="BE145" s="176"/>
      <c r="BF145" s="176"/>
      <c r="BG145" s="176"/>
      <c r="BH145" s="176"/>
      <c r="BI145" s="176"/>
      <c r="BJ145" s="176"/>
      <c r="BK145" s="176"/>
      <c r="BL145" s="176"/>
    </row>
    <row r="147" spans="1:64" x14ac:dyDescent="0.25">
      <c r="A147" s="783" t="s">
        <v>215</v>
      </c>
      <c r="B147" s="783"/>
    </row>
    <row r="148" spans="1:64" x14ac:dyDescent="0.25">
      <c r="A148" s="189" t="str">
        <f>IF(ISERROR(VALUE(SUBSTITUTE(prevWBS,".",""))),"1",IF(ISERROR(FIND("`",SUBSTITUTE(prevWBS,".","`",1))),TEXT(VALUE(prevWBS)+1,"#"),TEXT(VALUE(LEFT(prevWBS,FIND("`",SUBSTITUTE(prevWBS,".","`",1))-1))+1,"#")))</f>
        <v>1</v>
      </c>
      <c r="B148" s="190" t="s">
        <v>216</v>
      </c>
    </row>
    <row r="149" spans="1:64" x14ac:dyDescent="0.25">
      <c r="A149" s="19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149" s="190" t="s">
        <v>217</v>
      </c>
    </row>
    <row r="150" spans="1:64" x14ac:dyDescent="0.25">
      <c r="A150" s="19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150" s="190" t="s">
        <v>218</v>
      </c>
    </row>
  </sheetData>
  <mergeCells count="20">
    <mergeCell ref="AR6:AX6"/>
    <mergeCell ref="AY6:BE6"/>
    <mergeCell ref="BF6:BL6"/>
    <mergeCell ref="A147:B147"/>
    <mergeCell ref="AK5:AQ5"/>
    <mergeCell ref="AR5:AX5"/>
    <mergeCell ref="AY5:BE5"/>
    <mergeCell ref="BF5:BL5"/>
    <mergeCell ref="C6:D6"/>
    <mergeCell ref="I6:O6"/>
    <mergeCell ref="P6:V6"/>
    <mergeCell ref="W6:AC6"/>
    <mergeCell ref="AD6:AJ6"/>
    <mergeCell ref="AK6:AQ6"/>
    <mergeCell ref="AD5:AJ5"/>
    <mergeCell ref="I1:AC1"/>
    <mergeCell ref="C5:D5"/>
    <mergeCell ref="I5:O5"/>
    <mergeCell ref="P5:V5"/>
    <mergeCell ref="W5:AC5"/>
  </mergeCells>
  <conditionalFormatting sqref="I7:AE8 AG7:BL8">
    <cfRule type="expression" dxfId="502" priority="31">
      <formula>I$7=TODAY()</formula>
    </cfRule>
  </conditionalFormatting>
  <conditionalFormatting sqref="I9:BL145">
    <cfRule type="expression" dxfId="501" priority="32">
      <formula>AND($D9&lt;=I$7,ROUNDDOWN(($E9-$D9+1)*$G9,0)+$D9-1&gt;=I$7)</formula>
    </cfRule>
    <cfRule type="expression" dxfId="500" priority="33">
      <formula>AND(NOT(ISBLANK($D9)),$D9&lt;=I$7,$E9&gt;=I$7)</formula>
    </cfRule>
  </conditionalFormatting>
  <conditionalFormatting sqref="I7:AE13 AG7:BL14 I15:BL145">
    <cfRule type="expression" dxfId="499" priority="30">
      <formula>I$7=TODAY()</formula>
    </cfRule>
  </conditionalFormatting>
  <conditionalFormatting sqref="I14:AE14">
    <cfRule type="expression" dxfId="498" priority="27">
      <formula>I$7=TODAY()</formula>
    </cfRule>
  </conditionalFormatting>
  <conditionalFormatting sqref="AF7:AF8">
    <cfRule type="expression" dxfId="497" priority="26">
      <formula>AF$7=TODAY()</formula>
    </cfRule>
  </conditionalFormatting>
  <conditionalFormatting sqref="AF7:AF13">
    <cfRule type="expression" dxfId="496" priority="25">
      <formula>AF$7=TODAY()</formula>
    </cfRule>
  </conditionalFormatting>
  <conditionalFormatting sqref="AF14">
    <cfRule type="expression" dxfId="495" priority="23">
      <formula>AF$7=TODAY()</formula>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G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Scroll Bar 1">
              <controlPr defaultSize="0" print="0" autoPict="0">
                <anchor moveWithCells="1">
                  <from>
                    <xdr:col>8</xdr:col>
                    <xdr:colOff>0</xdr:colOff>
                    <xdr:row>3</xdr:row>
                    <xdr:rowOff>0</xdr:rowOff>
                  </from>
                  <to>
                    <xdr:col>62</xdr:col>
                    <xdr:colOff>57150</xdr:colOff>
                    <xdr:row>3</xdr:row>
                    <xdr:rowOff>219075</xdr:rowOff>
                  </to>
                </anchor>
              </controlPr>
            </control>
          </mc:Choice>
        </mc:AlternateContent>
        <mc:AlternateContent xmlns:mc="http://schemas.openxmlformats.org/markup-compatibility/2006">
          <mc:Choice Requires="x14">
            <control shapeId="41988" r:id="rId5" name="Scroll Bar 4">
              <controlPr defaultSize="0" print="0" autoPict="0">
                <anchor moveWithCells="1">
                  <from>
                    <xdr:col>8</xdr:col>
                    <xdr:colOff>0</xdr:colOff>
                    <xdr:row>3</xdr:row>
                    <xdr:rowOff>0</xdr:rowOff>
                  </from>
                  <to>
                    <xdr:col>62</xdr:col>
                    <xdr:colOff>57150</xdr:colOff>
                    <xdr:row>3</xdr:row>
                    <xdr:rowOff>219075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2:K15"/>
  <sheetViews>
    <sheetView showGridLines="0" zoomScale="80" zoomScaleNormal="80" workbookViewId="0"/>
  </sheetViews>
  <sheetFormatPr defaultRowHeight="15" x14ac:dyDescent="0.25"/>
  <cols>
    <col min="1" max="1" width="2.5703125" customWidth="1"/>
    <col min="3" max="3" width="18.5703125" customWidth="1"/>
    <col min="4" max="4" width="45.7109375" customWidth="1"/>
    <col min="5" max="5" width="17" customWidth="1"/>
    <col min="6" max="6" width="27.140625" customWidth="1"/>
    <col min="7" max="7" width="30" customWidth="1"/>
    <col min="8" max="8" width="17.85546875" customWidth="1"/>
    <col min="9" max="9" width="17.42578125" customWidth="1"/>
    <col min="10" max="10" width="36.85546875" customWidth="1"/>
    <col min="11" max="11" width="16.7109375" bestFit="1" customWidth="1"/>
  </cols>
  <sheetData>
    <row r="2" spans="2:11" hidden="1" x14ac:dyDescent="0.25"/>
    <row r="6" spans="2:11" ht="30.75" customHeight="1" thickBot="1" x14ac:dyDescent="0.3">
      <c r="B6" s="785" t="s">
        <v>96</v>
      </c>
      <c r="C6" s="786"/>
      <c r="D6" s="786"/>
      <c r="E6" s="786"/>
      <c r="F6" s="786"/>
      <c r="G6" s="786"/>
      <c r="H6" s="786"/>
      <c r="I6" s="786"/>
      <c r="J6" s="786"/>
      <c r="K6" s="786"/>
    </row>
    <row r="7" spans="2:11" ht="45.75" thickBot="1" x14ac:dyDescent="0.3">
      <c r="B7" s="123" t="s">
        <v>23</v>
      </c>
      <c r="C7" s="124" t="s">
        <v>97</v>
      </c>
      <c r="D7" s="124" t="s">
        <v>98</v>
      </c>
      <c r="E7" s="124" t="s">
        <v>99</v>
      </c>
      <c r="F7" s="124" t="s">
        <v>100</v>
      </c>
      <c r="G7" s="124" t="s">
        <v>101</v>
      </c>
      <c r="H7" s="124" t="s">
        <v>340</v>
      </c>
      <c r="I7" s="124" t="s">
        <v>102</v>
      </c>
      <c r="J7" s="124" t="s">
        <v>3</v>
      </c>
      <c r="K7" s="125" t="s">
        <v>103</v>
      </c>
    </row>
    <row r="8" spans="2:11" ht="360" x14ac:dyDescent="0.25">
      <c r="B8" s="126">
        <v>1</v>
      </c>
      <c r="C8" s="244" t="s">
        <v>1278</v>
      </c>
      <c r="D8" s="131" t="s">
        <v>1279</v>
      </c>
      <c r="E8" s="127" t="s">
        <v>1280</v>
      </c>
      <c r="F8" s="127">
        <v>44357</v>
      </c>
      <c r="G8" s="127">
        <v>44357</v>
      </c>
      <c r="H8" s="128" t="s">
        <v>864</v>
      </c>
      <c r="I8" s="129" t="s">
        <v>1281</v>
      </c>
      <c r="J8" s="131" t="s">
        <v>284</v>
      </c>
      <c r="K8" s="243" t="s">
        <v>1282</v>
      </c>
    </row>
    <row r="9" spans="2:11" x14ac:dyDescent="0.25">
      <c r="B9" s="130">
        <v>2</v>
      </c>
      <c r="C9" s="247"/>
      <c r="D9" s="132"/>
      <c r="E9" s="129"/>
      <c r="F9" s="129"/>
      <c r="G9" s="129"/>
      <c r="H9" s="128"/>
      <c r="I9" s="129"/>
      <c r="J9" s="132"/>
      <c r="K9" s="243"/>
    </row>
    <row r="10" spans="2:11" x14ac:dyDescent="0.25">
      <c r="B10" s="113">
        <v>3</v>
      </c>
      <c r="C10" s="115"/>
      <c r="D10" s="114"/>
      <c r="E10" s="112"/>
      <c r="F10" s="112"/>
      <c r="G10" s="111"/>
      <c r="H10" s="111"/>
      <c r="I10" s="112"/>
      <c r="J10" s="114"/>
      <c r="K10" s="116"/>
    </row>
    <row r="11" spans="2:11" x14ac:dyDescent="0.25">
      <c r="B11" s="113">
        <v>4</v>
      </c>
      <c r="C11" s="115"/>
      <c r="D11" s="114"/>
      <c r="E11" s="112"/>
      <c r="F11" s="112"/>
      <c r="G11" s="111"/>
      <c r="H11" s="111"/>
      <c r="I11" s="112"/>
      <c r="J11" s="114"/>
      <c r="K11" s="116"/>
    </row>
    <row r="12" spans="2:11" x14ac:dyDescent="0.25">
      <c r="B12" s="113">
        <v>5</v>
      </c>
      <c r="C12" s="115"/>
      <c r="D12" s="114"/>
      <c r="E12" s="112"/>
      <c r="F12" s="112"/>
      <c r="G12" s="111"/>
      <c r="H12" s="111"/>
      <c r="I12" s="112"/>
      <c r="J12" s="114"/>
      <c r="K12" s="116"/>
    </row>
    <row r="13" spans="2:11" x14ac:dyDescent="0.25">
      <c r="B13" s="113">
        <v>6</v>
      </c>
      <c r="C13" s="115"/>
      <c r="D13" s="114"/>
      <c r="E13" s="112"/>
      <c r="F13" s="112"/>
      <c r="G13" s="111"/>
      <c r="H13" s="111"/>
      <c r="I13" s="112"/>
      <c r="J13" s="114"/>
      <c r="K13" s="116"/>
    </row>
    <row r="14" spans="2:11" x14ac:dyDescent="0.25">
      <c r="B14" s="113">
        <v>7</v>
      </c>
      <c r="C14" s="115"/>
      <c r="D14" s="114"/>
      <c r="E14" s="112"/>
      <c r="F14" s="112"/>
      <c r="G14" s="111"/>
      <c r="H14" s="111"/>
      <c r="I14" s="112"/>
      <c r="J14" s="114"/>
      <c r="K14" s="116"/>
    </row>
    <row r="15" spans="2:11" ht="15.75" thickBot="1" x14ac:dyDescent="0.3">
      <c r="B15" s="117">
        <v>8</v>
      </c>
      <c r="C15" s="118"/>
      <c r="D15" s="119"/>
      <c r="E15" s="120"/>
      <c r="F15" s="120"/>
      <c r="G15" s="121"/>
      <c r="H15" s="121"/>
      <c r="I15" s="120"/>
      <c r="J15" s="119"/>
      <c r="K15" s="122"/>
    </row>
  </sheetData>
  <mergeCells count="1">
    <mergeCell ref="B6:K6"/>
  </mergeCells>
  <conditionalFormatting sqref="I10:I11">
    <cfRule type="containsText" dxfId="494" priority="4" operator="containsText" text="Agreed">
      <formula>NOT(ISERROR(SEARCH("Agreed",I10)))</formula>
    </cfRule>
  </conditionalFormatting>
  <conditionalFormatting sqref="I12">
    <cfRule type="containsText" dxfId="493" priority="3" operator="containsText" text="In - Progress">
      <formula>NOT(ISERROR(SEARCH("In - Progress",I12)))</formula>
    </cfRule>
  </conditionalFormatting>
  <conditionalFormatting sqref="I13:I15">
    <cfRule type="containsText" dxfId="492" priority="2" operator="containsText" text="Agreed">
      <formula>NOT(ISERROR(SEARCH("Agreed",I13)))</formula>
    </cfRule>
  </conditionalFormatting>
  <conditionalFormatting sqref="I8:I9">
    <cfRule type="containsText" dxfId="491" priority="1" operator="containsText" text="Agreed">
      <formula>NOT(ISERROR(SEARCH("Agreed",I8)))</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3:F62"/>
  <sheetViews>
    <sheetView showGridLines="0" zoomScaleNormal="100" workbookViewId="0">
      <pane ySplit="7" topLeftCell="A51" activePane="bottomLeft" state="frozen"/>
      <selection pane="bottomLeft" activeCell="B56" sqref="B56:F61"/>
    </sheetView>
  </sheetViews>
  <sheetFormatPr defaultRowHeight="15" x14ac:dyDescent="0.25"/>
  <cols>
    <col min="1" max="1" width="3.42578125" customWidth="1"/>
    <col min="2" max="2" width="7.5703125" style="80" customWidth="1"/>
    <col min="3" max="3" width="71" customWidth="1"/>
    <col min="4" max="4" width="71.140625" customWidth="1"/>
    <col min="5" max="5" width="10" style="81" customWidth="1"/>
    <col min="6" max="6" width="40.28515625" customWidth="1"/>
  </cols>
  <sheetData>
    <row r="3" spans="2:6" ht="24" customHeight="1" thickBot="1" x14ac:dyDescent="0.3"/>
    <row r="4" spans="2:6" ht="15.75" thickBot="1" x14ac:dyDescent="0.3">
      <c r="B4" s="790" t="s">
        <v>392</v>
      </c>
      <c r="C4" s="791"/>
      <c r="D4" s="791"/>
      <c r="E4" s="791"/>
      <c r="F4" s="792"/>
    </row>
    <row r="5" spans="2:6" ht="8.25" customHeight="1" thickBot="1" x14ac:dyDescent="0.3"/>
    <row r="6" spans="2:6" ht="16.5" thickTop="1" thickBot="1" x14ac:dyDescent="0.3">
      <c r="B6" s="347"/>
      <c r="C6" s="83" t="s">
        <v>91</v>
      </c>
      <c r="D6" s="83" t="s">
        <v>92</v>
      </c>
      <c r="E6" s="83" t="s">
        <v>4</v>
      </c>
      <c r="F6" s="84" t="s">
        <v>93</v>
      </c>
    </row>
    <row r="7" spans="2:6" ht="16.5" hidden="1" thickTop="1" thickBot="1" x14ac:dyDescent="0.3">
      <c r="B7" s="82" t="s">
        <v>90</v>
      </c>
      <c r="C7" s="793" t="s">
        <v>846</v>
      </c>
      <c r="D7" s="794"/>
      <c r="E7" s="794"/>
      <c r="F7" s="795"/>
    </row>
    <row r="8" spans="2:6" ht="79.5" hidden="1" thickTop="1" x14ac:dyDescent="0.25">
      <c r="B8" s="106" t="s">
        <v>299</v>
      </c>
      <c r="C8" s="357" t="s">
        <v>844</v>
      </c>
      <c r="D8" s="357" t="s">
        <v>844</v>
      </c>
      <c r="E8" s="248" t="s">
        <v>853</v>
      </c>
      <c r="F8" s="249"/>
    </row>
    <row r="9" spans="2:6" ht="157.5" hidden="1" x14ac:dyDescent="0.25">
      <c r="B9" s="106" t="s">
        <v>300</v>
      </c>
      <c r="C9" s="357" t="s">
        <v>849</v>
      </c>
      <c r="D9" s="357" t="s">
        <v>849</v>
      </c>
      <c r="E9" s="460" t="s">
        <v>853</v>
      </c>
      <c r="F9" s="249"/>
    </row>
    <row r="10" spans="2:6" ht="101.25" hidden="1" x14ac:dyDescent="0.25">
      <c r="B10" s="106" t="s">
        <v>301</v>
      </c>
      <c r="C10" s="357" t="s">
        <v>845</v>
      </c>
      <c r="D10" s="357" t="s">
        <v>845</v>
      </c>
      <c r="E10" s="460" t="s">
        <v>853</v>
      </c>
      <c r="F10" s="249"/>
    </row>
    <row r="11" spans="2:6" ht="45" hidden="1" x14ac:dyDescent="0.25">
      <c r="B11" s="106" t="s">
        <v>302</v>
      </c>
      <c r="C11" s="357" t="s">
        <v>847</v>
      </c>
      <c r="D11" s="357" t="s">
        <v>847</v>
      </c>
      <c r="E11" s="460" t="s">
        <v>853</v>
      </c>
      <c r="F11" s="249"/>
    </row>
    <row r="12" spans="2:6" ht="68.25" hidden="1" thickBot="1" x14ac:dyDescent="0.3">
      <c r="B12" s="109" t="s">
        <v>303</v>
      </c>
      <c r="C12" s="357" t="s">
        <v>848</v>
      </c>
      <c r="D12" s="357" t="s">
        <v>848</v>
      </c>
      <c r="E12" s="460" t="s">
        <v>853</v>
      </c>
      <c r="F12" s="249"/>
    </row>
    <row r="13" spans="2:6" s="218" customFormat="1" ht="16.5" hidden="1" thickTop="1" thickBot="1" x14ac:dyDescent="0.3">
      <c r="B13" s="82" t="s">
        <v>90</v>
      </c>
      <c r="C13" s="793" t="s">
        <v>874</v>
      </c>
      <c r="D13" s="794"/>
      <c r="E13" s="794"/>
      <c r="F13" s="795"/>
    </row>
    <row r="14" spans="2:6" ht="15.75" hidden="1" thickTop="1" x14ac:dyDescent="0.25">
      <c r="B14" s="106" t="s">
        <v>299</v>
      </c>
      <c r="C14" s="357" t="s">
        <v>878</v>
      </c>
      <c r="D14" s="255"/>
      <c r="E14" s="248"/>
      <c r="F14" s="249"/>
    </row>
    <row r="15" spans="2:6" ht="56.25" hidden="1" x14ac:dyDescent="0.25">
      <c r="B15" s="106" t="s">
        <v>300</v>
      </c>
      <c r="C15" s="357" t="s">
        <v>875</v>
      </c>
      <c r="D15" s="357" t="s">
        <v>879</v>
      </c>
      <c r="E15" s="248" t="s">
        <v>853</v>
      </c>
      <c r="F15" s="249"/>
    </row>
    <row r="16" spans="2:6" ht="56.25" hidden="1" x14ac:dyDescent="0.25">
      <c r="B16" s="106" t="s">
        <v>301</v>
      </c>
      <c r="C16" s="357" t="s">
        <v>876</v>
      </c>
      <c r="D16" s="357" t="s">
        <v>896</v>
      </c>
      <c r="E16" s="460" t="s">
        <v>853</v>
      </c>
      <c r="F16" s="249"/>
    </row>
    <row r="17" spans="2:6" ht="56.25" hidden="1" x14ac:dyDescent="0.25">
      <c r="B17" s="106" t="s">
        <v>302</v>
      </c>
      <c r="C17" s="357" t="s">
        <v>877</v>
      </c>
      <c r="D17" s="357" t="s">
        <v>877</v>
      </c>
      <c r="E17" s="460" t="s">
        <v>853</v>
      </c>
      <c r="F17" s="108"/>
    </row>
    <row r="18" spans="2:6" ht="68.25" hidden="1" thickBot="1" x14ac:dyDescent="0.3">
      <c r="B18" s="109" t="s">
        <v>303</v>
      </c>
      <c r="C18" s="357" t="s">
        <v>903</v>
      </c>
      <c r="D18" s="357" t="s">
        <v>877</v>
      </c>
      <c r="E18" s="460" t="s">
        <v>853</v>
      </c>
      <c r="F18" s="110"/>
    </row>
    <row r="19" spans="2:6" ht="16.5" hidden="1" thickTop="1" thickBot="1" x14ac:dyDescent="0.3">
      <c r="B19" s="82" t="s">
        <v>90</v>
      </c>
      <c r="C19" s="793" t="s">
        <v>902</v>
      </c>
      <c r="D19" s="794"/>
      <c r="E19" s="794"/>
      <c r="F19" s="795"/>
    </row>
    <row r="20" spans="2:6" ht="23.25" hidden="1" thickTop="1" x14ac:dyDescent="0.25">
      <c r="B20" s="106" t="s">
        <v>299</v>
      </c>
      <c r="C20" s="357" t="s">
        <v>904</v>
      </c>
      <c r="D20" s="357" t="s">
        <v>904</v>
      </c>
      <c r="E20" s="248" t="s">
        <v>853</v>
      </c>
      <c r="F20" s="249"/>
    </row>
    <row r="21" spans="2:6" ht="22.5" hidden="1" x14ac:dyDescent="0.25">
      <c r="B21" s="106" t="s">
        <v>300</v>
      </c>
      <c r="C21" s="357" t="s">
        <v>904</v>
      </c>
      <c r="D21" s="357" t="s">
        <v>904</v>
      </c>
      <c r="E21" s="460" t="s">
        <v>853</v>
      </c>
      <c r="F21" s="107"/>
    </row>
    <row r="22" spans="2:6" ht="22.5" hidden="1" x14ac:dyDescent="0.25">
      <c r="B22" s="106" t="s">
        <v>301</v>
      </c>
      <c r="C22" s="357" t="s">
        <v>904</v>
      </c>
      <c r="D22" s="357" t="s">
        <v>904</v>
      </c>
      <c r="E22" s="460" t="s">
        <v>853</v>
      </c>
      <c r="F22" s="107"/>
    </row>
    <row r="23" spans="2:6" ht="22.5" hidden="1" x14ac:dyDescent="0.25">
      <c r="B23" s="106" t="s">
        <v>302</v>
      </c>
      <c r="C23" s="357" t="s">
        <v>904</v>
      </c>
      <c r="D23" s="357" t="s">
        <v>904</v>
      </c>
      <c r="E23" s="460" t="s">
        <v>853</v>
      </c>
      <c r="F23" s="108"/>
    </row>
    <row r="24" spans="2:6" ht="34.5" hidden="1" thickBot="1" x14ac:dyDescent="0.3">
      <c r="B24" s="109" t="s">
        <v>303</v>
      </c>
      <c r="C24" s="357" t="s">
        <v>905</v>
      </c>
      <c r="D24" s="357" t="s">
        <v>905</v>
      </c>
      <c r="E24" s="460" t="s">
        <v>853</v>
      </c>
      <c r="F24" s="110"/>
    </row>
    <row r="25" spans="2:6" ht="16.5" hidden="1" thickTop="1" thickBot="1" x14ac:dyDescent="0.3">
      <c r="B25" s="82" t="s">
        <v>90</v>
      </c>
      <c r="C25" s="793" t="s">
        <v>928</v>
      </c>
      <c r="D25" s="794"/>
      <c r="E25" s="794"/>
      <c r="F25" s="795"/>
    </row>
    <row r="26" spans="2:6" ht="23.25" hidden="1" thickTop="1" x14ac:dyDescent="0.25">
      <c r="B26" s="106" t="s">
        <v>299</v>
      </c>
      <c r="C26" s="357" t="s">
        <v>904</v>
      </c>
      <c r="D26" s="357" t="s">
        <v>904</v>
      </c>
      <c r="E26" s="248" t="s">
        <v>853</v>
      </c>
      <c r="F26" s="249"/>
    </row>
    <row r="27" spans="2:6" ht="22.5" hidden="1" x14ac:dyDescent="0.25">
      <c r="B27" s="106" t="s">
        <v>300</v>
      </c>
      <c r="C27" s="357" t="s">
        <v>904</v>
      </c>
      <c r="D27" s="357" t="s">
        <v>904</v>
      </c>
      <c r="E27" s="460" t="s">
        <v>853</v>
      </c>
      <c r="F27" s="107"/>
    </row>
    <row r="28" spans="2:6" ht="33.75" hidden="1" x14ac:dyDescent="0.25">
      <c r="B28" s="106" t="s">
        <v>301</v>
      </c>
      <c r="C28" s="357" t="s">
        <v>904</v>
      </c>
      <c r="D28" s="357" t="s">
        <v>933</v>
      </c>
      <c r="E28" s="460" t="s">
        <v>853</v>
      </c>
      <c r="F28" s="107"/>
    </row>
    <row r="29" spans="2:6" ht="33.75" hidden="1" x14ac:dyDescent="0.25">
      <c r="B29" s="106" t="s">
        <v>302</v>
      </c>
      <c r="C29" s="357" t="s">
        <v>904</v>
      </c>
      <c r="D29" s="357" t="s">
        <v>933</v>
      </c>
      <c r="E29" s="460" t="s">
        <v>853</v>
      </c>
      <c r="F29" s="108"/>
    </row>
    <row r="30" spans="2:6" ht="34.5" hidden="1" thickBot="1" x14ac:dyDescent="0.3">
      <c r="B30" s="109" t="s">
        <v>303</v>
      </c>
      <c r="C30" s="357" t="s">
        <v>941</v>
      </c>
      <c r="D30" s="357" t="s">
        <v>941</v>
      </c>
      <c r="E30" s="460" t="s">
        <v>853</v>
      </c>
      <c r="F30" s="110"/>
    </row>
    <row r="31" spans="2:6" s="318" customFormat="1" ht="16.5" thickTop="1" thickBot="1" x14ac:dyDescent="0.3">
      <c r="B31" s="82" t="s">
        <v>90</v>
      </c>
      <c r="C31" s="793" t="s">
        <v>978</v>
      </c>
      <c r="D31" s="794"/>
      <c r="E31" s="794"/>
      <c r="F31" s="795"/>
    </row>
    <row r="32" spans="2:6" s="318" customFormat="1" ht="23.25" thickTop="1" x14ac:dyDescent="0.25">
      <c r="B32" s="452" t="s">
        <v>299</v>
      </c>
      <c r="C32" s="357" t="s">
        <v>904</v>
      </c>
      <c r="D32" s="357" t="s">
        <v>904</v>
      </c>
      <c r="E32" s="460" t="s">
        <v>853</v>
      </c>
      <c r="F32" s="348"/>
    </row>
    <row r="33" spans="2:6" s="318" customFormat="1" ht="22.5" x14ac:dyDescent="0.25">
      <c r="B33" s="452" t="s">
        <v>300</v>
      </c>
      <c r="C33" s="357" t="s">
        <v>904</v>
      </c>
      <c r="D33" s="357" t="s">
        <v>904</v>
      </c>
      <c r="E33" s="460" t="s">
        <v>853</v>
      </c>
      <c r="F33" s="382"/>
    </row>
    <row r="34" spans="2:6" s="318" customFormat="1" ht="33.75" x14ac:dyDescent="0.25">
      <c r="B34" s="452" t="s">
        <v>301</v>
      </c>
      <c r="C34" s="357" t="s">
        <v>904</v>
      </c>
      <c r="D34" s="357" t="s">
        <v>933</v>
      </c>
      <c r="E34" s="460" t="s">
        <v>853</v>
      </c>
      <c r="F34" s="382"/>
    </row>
    <row r="35" spans="2:6" s="318" customFormat="1" ht="22.5" x14ac:dyDescent="0.25">
      <c r="B35" s="452" t="s">
        <v>302</v>
      </c>
      <c r="C35" s="357" t="s">
        <v>904</v>
      </c>
      <c r="D35" s="357" t="s">
        <v>259</v>
      </c>
      <c r="E35" s="460" t="s">
        <v>273</v>
      </c>
      <c r="F35" s="453"/>
    </row>
    <row r="36" spans="2:6" s="318" customFormat="1" ht="34.5" thickBot="1" x14ac:dyDescent="0.3">
      <c r="B36" s="604" t="s">
        <v>303</v>
      </c>
      <c r="C36" s="605" t="s">
        <v>979</v>
      </c>
      <c r="D36" s="605" t="s">
        <v>259</v>
      </c>
      <c r="E36" s="606" t="s">
        <v>273</v>
      </c>
      <c r="F36" s="607"/>
    </row>
    <row r="37" spans="2:6" s="451" customFormat="1" ht="16.5" thickTop="1" thickBot="1" x14ac:dyDescent="0.3">
      <c r="B37" s="796" t="s">
        <v>1070</v>
      </c>
      <c r="C37" s="797"/>
      <c r="D37" s="797"/>
      <c r="E37" s="797"/>
      <c r="F37" s="798"/>
    </row>
    <row r="38" spans="2:6" s="318" customFormat="1" ht="16.5" thickTop="1" thickBot="1" x14ac:dyDescent="0.3">
      <c r="B38" s="608" t="s">
        <v>90</v>
      </c>
      <c r="C38" s="787" t="s">
        <v>1071</v>
      </c>
      <c r="D38" s="788"/>
      <c r="E38" s="788"/>
      <c r="F38" s="789"/>
    </row>
    <row r="39" spans="2:6" s="318" customFormat="1" ht="23.25" thickTop="1" x14ac:dyDescent="0.25">
      <c r="B39" s="614" t="s">
        <v>299</v>
      </c>
      <c r="C39" s="615" t="s">
        <v>904</v>
      </c>
      <c r="D39" s="615" t="s">
        <v>259</v>
      </c>
      <c r="E39" s="616" t="s">
        <v>273</v>
      </c>
      <c r="F39" s="617"/>
    </row>
    <row r="40" spans="2:6" s="318" customFormat="1" ht="22.5" x14ac:dyDescent="0.25">
      <c r="B40" s="452" t="s">
        <v>300</v>
      </c>
      <c r="C40" s="357" t="s">
        <v>904</v>
      </c>
      <c r="D40" s="357" t="s">
        <v>259</v>
      </c>
      <c r="E40" s="460" t="s">
        <v>273</v>
      </c>
      <c r="F40" s="348"/>
    </row>
    <row r="41" spans="2:6" s="318" customFormat="1" x14ac:dyDescent="0.25">
      <c r="B41" s="452" t="s">
        <v>301</v>
      </c>
      <c r="C41" s="271" t="s">
        <v>1002</v>
      </c>
      <c r="D41" s="271" t="s">
        <v>1002</v>
      </c>
      <c r="E41" s="460" t="s">
        <v>853</v>
      </c>
      <c r="F41" s="348"/>
    </row>
    <row r="42" spans="2:6" s="318" customFormat="1" x14ac:dyDescent="0.25">
      <c r="B42" s="452" t="s">
        <v>302</v>
      </c>
      <c r="C42" s="271" t="s">
        <v>1003</v>
      </c>
      <c r="D42" s="271" t="s">
        <v>1003</v>
      </c>
      <c r="E42" s="460" t="s">
        <v>853</v>
      </c>
      <c r="F42" s="348"/>
    </row>
    <row r="43" spans="2:6" s="318" customFormat="1" ht="15.75" thickBot="1" x14ac:dyDescent="0.3">
      <c r="B43" s="454" t="s">
        <v>303</v>
      </c>
      <c r="C43" s="618" t="s">
        <v>1003</v>
      </c>
      <c r="D43" s="618" t="s">
        <v>1003</v>
      </c>
      <c r="E43" s="460" t="s">
        <v>853</v>
      </c>
      <c r="F43" s="345"/>
    </row>
    <row r="44" spans="2:6" ht="16.5" thickTop="1" thickBot="1" x14ac:dyDescent="0.3">
      <c r="B44" s="608" t="s">
        <v>90</v>
      </c>
      <c r="C44" s="787" t="s">
        <v>1061</v>
      </c>
      <c r="D44" s="788"/>
      <c r="E44" s="788"/>
      <c r="F44" s="789"/>
    </row>
    <row r="45" spans="2:6" ht="15.75" thickTop="1" x14ac:dyDescent="0.25">
      <c r="B45" s="614" t="s">
        <v>299</v>
      </c>
      <c r="C45" s="615" t="s">
        <v>1038</v>
      </c>
      <c r="D45" s="615" t="s">
        <v>1038</v>
      </c>
      <c r="E45" s="616" t="s">
        <v>853</v>
      </c>
      <c r="F45" s="619"/>
    </row>
    <row r="46" spans="2:6" ht="22.5" x14ac:dyDescent="0.25">
      <c r="B46" s="452" t="s">
        <v>300</v>
      </c>
      <c r="C46" s="357" t="s">
        <v>1037</v>
      </c>
      <c r="D46" s="357" t="s">
        <v>1038</v>
      </c>
      <c r="E46" s="460" t="s">
        <v>853</v>
      </c>
      <c r="F46" s="348"/>
    </row>
    <row r="47" spans="2:6" ht="22.5" x14ac:dyDescent="0.25">
      <c r="B47" s="452" t="s">
        <v>301</v>
      </c>
      <c r="C47" s="357" t="s">
        <v>1037</v>
      </c>
      <c r="D47" s="357" t="s">
        <v>1038</v>
      </c>
      <c r="E47" s="460" t="s">
        <v>853</v>
      </c>
      <c r="F47" s="348"/>
    </row>
    <row r="48" spans="2:6" ht="22.5" x14ac:dyDescent="0.25">
      <c r="B48" s="346" t="s">
        <v>302</v>
      </c>
      <c r="C48" s="357" t="s">
        <v>1049</v>
      </c>
      <c r="D48" s="357" t="s">
        <v>1048</v>
      </c>
      <c r="E48" s="460" t="s">
        <v>853</v>
      </c>
      <c r="F48" s="348"/>
    </row>
    <row r="49" spans="2:6" ht="23.25" thickBot="1" x14ac:dyDescent="0.3">
      <c r="B49" s="454" t="s">
        <v>303</v>
      </c>
      <c r="C49" s="344" t="s">
        <v>1058</v>
      </c>
      <c r="D49" s="344" t="s">
        <v>1058</v>
      </c>
      <c r="E49" s="455" t="s">
        <v>853</v>
      </c>
      <c r="F49" s="345"/>
    </row>
    <row r="50" spans="2:6" ht="16.5" thickTop="1" thickBot="1" x14ac:dyDescent="0.3">
      <c r="B50" s="608" t="s">
        <v>90</v>
      </c>
      <c r="C50" s="787" t="s">
        <v>1072</v>
      </c>
      <c r="D50" s="788"/>
      <c r="E50" s="788"/>
      <c r="F50" s="789"/>
    </row>
    <row r="51" spans="2:6" ht="23.25" thickTop="1" x14ac:dyDescent="0.25">
      <c r="B51" s="620" t="s">
        <v>299</v>
      </c>
      <c r="C51" s="621" t="s">
        <v>1059</v>
      </c>
      <c r="D51" s="621" t="s">
        <v>1059</v>
      </c>
      <c r="E51" s="622" t="s">
        <v>853</v>
      </c>
      <c r="F51" s="623"/>
    </row>
    <row r="52" spans="2:6" ht="22.5" x14ac:dyDescent="0.25">
      <c r="B52" s="624" t="s">
        <v>300</v>
      </c>
      <c r="C52" s="612" t="s">
        <v>1049</v>
      </c>
      <c r="D52" s="612" t="s">
        <v>1049</v>
      </c>
      <c r="E52" s="613" t="s">
        <v>853</v>
      </c>
      <c r="F52" s="625"/>
    </row>
    <row r="53" spans="2:6" ht="33.75" x14ac:dyDescent="0.25">
      <c r="B53" s="624" t="s">
        <v>301</v>
      </c>
      <c r="C53" s="612" t="s">
        <v>1062</v>
      </c>
      <c r="D53" s="612" t="s">
        <v>1062</v>
      </c>
      <c r="E53" s="613" t="s">
        <v>853</v>
      </c>
      <c r="F53" s="625"/>
    </row>
    <row r="54" spans="2:6" ht="33.75" x14ac:dyDescent="0.25">
      <c r="B54" s="624" t="s">
        <v>302</v>
      </c>
      <c r="C54" s="612" t="s">
        <v>1064</v>
      </c>
      <c r="D54" s="612" t="s">
        <v>1064</v>
      </c>
      <c r="E54" s="613" t="s">
        <v>853</v>
      </c>
      <c r="F54" s="625"/>
    </row>
    <row r="55" spans="2:6" ht="23.25" thickBot="1" x14ac:dyDescent="0.3">
      <c r="B55" s="626" t="s">
        <v>303</v>
      </c>
      <c r="C55" s="344" t="s">
        <v>1069</v>
      </c>
      <c r="D55" s="344" t="s">
        <v>1058</v>
      </c>
      <c r="E55" s="455" t="s">
        <v>853</v>
      </c>
      <c r="F55" s="345"/>
    </row>
    <row r="56" spans="2:6" s="451" customFormat="1" ht="16.5" thickTop="1" thickBot="1" x14ac:dyDescent="0.3">
      <c r="B56" s="608" t="s">
        <v>90</v>
      </c>
      <c r="C56" s="787" t="s">
        <v>1073</v>
      </c>
      <c r="D56" s="788"/>
      <c r="E56" s="788"/>
      <c r="F56" s="789"/>
    </row>
    <row r="57" spans="2:6" s="451" customFormat="1" ht="34.5" thickTop="1" x14ac:dyDescent="0.25">
      <c r="B57" s="620" t="s">
        <v>299</v>
      </c>
      <c r="C57" s="612" t="s">
        <v>1074</v>
      </c>
      <c r="D57" s="612" t="s">
        <v>1074</v>
      </c>
      <c r="E57" s="613" t="s">
        <v>853</v>
      </c>
      <c r="F57" s="625"/>
    </row>
    <row r="58" spans="2:6" s="451" customFormat="1" ht="22.5" x14ac:dyDescent="0.25">
      <c r="B58" s="624" t="s">
        <v>300</v>
      </c>
      <c r="C58" s="612" t="s">
        <v>1139</v>
      </c>
      <c r="D58" s="612" t="s">
        <v>1139</v>
      </c>
      <c r="E58" s="613" t="s">
        <v>853</v>
      </c>
      <c r="F58" s="625"/>
    </row>
    <row r="59" spans="2:6" s="451" customFormat="1" ht="22.5" x14ac:dyDescent="0.25">
      <c r="B59" s="624" t="s">
        <v>301</v>
      </c>
      <c r="C59" s="612" t="s">
        <v>1139</v>
      </c>
      <c r="D59" s="612" t="s">
        <v>1139</v>
      </c>
      <c r="E59" s="613" t="s">
        <v>853</v>
      </c>
      <c r="F59" s="625"/>
    </row>
    <row r="60" spans="2:6" s="451" customFormat="1" ht="22.5" x14ac:dyDescent="0.25">
      <c r="B60" s="624" t="s">
        <v>302</v>
      </c>
      <c r="C60" s="612" t="s">
        <v>1139</v>
      </c>
      <c r="D60" s="612" t="s">
        <v>1139</v>
      </c>
      <c r="E60" s="613" t="s">
        <v>853</v>
      </c>
      <c r="F60" s="625"/>
    </row>
    <row r="61" spans="2:6" s="451" customFormat="1" ht="23.25" thickBot="1" x14ac:dyDescent="0.3">
      <c r="B61" s="626" t="s">
        <v>303</v>
      </c>
      <c r="C61" s="612" t="s">
        <v>1139</v>
      </c>
      <c r="D61" s="612" t="s">
        <v>1139</v>
      </c>
      <c r="E61" s="613" t="s">
        <v>853</v>
      </c>
      <c r="F61" s="345"/>
    </row>
    <row r="62" spans="2:6" ht="15.75" thickTop="1" x14ac:dyDescent="0.25"/>
  </sheetData>
  <mergeCells count="11">
    <mergeCell ref="C56:F56"/>
    <mergeCell ref="C50:F50"/>
    <mergeCell ref="B4:F4"/>
    <mergeCell ref="C13:F13"/>
    <mergeCell ref="C19:F19"/>
    <mergeCell ref="C44:F44"/>
    <mergeCell ref="C38:F38"/>
    <mergeCell ref="C31:F31"/>
    <mergeCell ref="C25:F25"/>
    <mergeCell ref="C7:F7"/>
    <mergeCell ref="B37:F37"/>
  </mergeCells>
  <conditionalFormatting sqref="E8:E12">
    <cfRule type="containsText" dxfId="490" priority="79" operator="containsText" text="Agenda Modified">
      <formula>NOT(ISERROR(SEARCH("Agenda Modified",E8)))</formula>
    </cfRule>
    <cfRule type="containsText" dxfId="489" priority="80" operator="containsText" text="Delayed">
      <formula>NOT(ISERROR(SEARCH("Delayed",E8)))</formula>
    </cfRule>
    <cfRule type="containsText" dxfId="488" priority="81" operator="containsText" text="On Track">
      <formula>NOT(ISERROR(SEARCH("On Track",E8)))</formula>
    </cfRule>
  </conditionalFormatting>
  <conditionalFormatting sqref="E20:E24">
    <cfRule type="containsText" dxfId="487" priority="76" operator="containsText" text="Agenda Modified">
      <formula>NOT(ISERROR(SEARCH("Agenda Modified",E20)))</formula>
    </cfRule>
    <cfRule type="containsText" dxfId="486" priority="77" operator="containsText" text="Delayed">
      <formula>NOT(ISERROR(SEARCH("Delayed",E20)))</formula>
    </cfRule>
    <cfRule type="containsText" dxfId="485" priority="78" operator="containsText" text="On Track">
      <formula>NOT(ISERROR(SEARCH("On Track",E20)))</formula>
    </cfRule>
  </conditionalFormatting>
  <conditionalFormatting sqref="E14:E18">
    <cfRule type="containsText" dxfId="484" priority="70" operator="containsText" text="Agenda Modified">
      <formula>NOT(ISERROR(SEARCH("Agenda Modified",E14)))</formula>
    </cfRule>
    <cfRule type="containsText" dxfId="483" priority="71" operator="containsText" text="Delayed">
      <formula>NOT(ISERROR(SEARCH("Delayed",E14)))</formula>
    </cfRule>
    <cfRule type="containsText" dxfId="482" priority="72" operator="containsText" text="On Track">
      <formula>NOT(ISERROR(SEARCH("On Track",E14)))</formula>
    </cfRule>
  </conditionalFormatting>
  <conditionalFormatting sqref="E26:E30">
    <cfRule type="containsText" dxfId="481" priority="67" operator="containsText" text="Agenda Modified">
      <formula>NOT(ISERROR(SEARCH("Agenda Modified",E26)))</formula>
    </cfRule>
    <cfRule type="containsText" dxfId="480" priority="68" operator="containsText" text="Delayed">
      <formula>NOT(ISERROR(SEARCH("Delayed",E26)))</formula>
    </cfRule>
    <cfRule type="containsText" dxfId="479" priority="69" operator="containsText" text="On Track">
      <formula>NOT(ISERROR(SEARCH("On Track",E26)))</formula>
    </cfRule>
  </conditionalFormatting>
  <conditionalFormatting sqref="E41">
    <cfRule type="containsText" dxfId="478" priority="58" operator="containsText" text="Agenda Modified">
      <formula>NOT(ISERROR(SEARCH("Agenda Modified",E41)))</formula>
    </cfRule>
    <cfRule type="containsText" dxfId="477" priority="59" operator="containsText" text="Delayed">
      <formula>NOT(ISERROR(SEARCH("Delayed",E41)))</formula>
    </cfRule>
    <cfRule type="containsText" dxfId="476" priority="60" operator="containsText" text="On Track">
      <formula>NOT(ISERROR(SEARCH("On Track",E41)))</formula>
    </cfRule>
  </conditionalFormatting>
  <conditionalFormatting sqref="E42:E43">
    <cfRule type="containsText" dxfId="475" priority="52" operator="containsText" text="Agenda Modified">
      <formula>NOT(ISERROR(SEARCH("Agenda Modified",E42)))</formula>
    </cfRule>
    <cfRule type="containsText" dxfId="474" priority="53" operator="containsText" text="Delayed">
      <formula>NOT(ISERROR(SEARCH("Delayed",E42)))</formula>
    </cfRule>
    <cfRule type="containsText" dxfId="473" priority="54" operator="containsText" text="On Track">
      <formula>NOT(ISERROR(SEARCH("On Track",E42)))</formula>
    </cfRule>
  </conditionalFormatting>
  <conditionalFormatting sqref="E32:E36">
    <cfRule type="containsText" dxfId="472" priority="31" operator="containsText" text="Agenda Modified">
      <formula>NOT(ISERROR(SEARCH("Agenda Modified",E32)))</formula>
    </cfRule>
    <cfRule type="containsText" dxfId="471" priority="32" operator="containsText" text="Delayed">
      <formula>NOT(ISERROR(SEARCH("Delayed",E32)))</formula>
    </cfRule>
    <cfRule type="containsText" dxfId="470" priority="33" operator="containsText" text="On Track">
      <formula>NOT(ISERROR(SEARCH("On Track",E32)))</formula>
    </cfRule>
  </conditionalFormatting>
  <conditionalFormatting sqref="E52:E54">
    <cfRule type="containsText" dxfId="469" priority="19" operator="containsText" text="Agenda Modified">
      <formula>NOT(ISERROR(SEARCH("Agenda Modified",E52)))</formula>
    </cfRule>
    <cfRule type="containsText" dxfId="468" priority="20" operator="containsText" text="Delayed">
      <formula>NOT(ISERROR(SEARCH("Delayed",E52)))</formula>
    </cfRule>
    <cfRule type="containsText" dxfId="467" priority="21" operator="containsText" text="On Track">
      <formula>NOT(ISERROR(SEARCH("On Track",E52)))</formula>
    </cfRule>
  </conditionalFormatting>
  <conditionalFormatting sqref="E39:E40">
    <cfRule type="containsText" dxfId="466" priority="28" operator="containsText" text="Agenda Modified">
      <formula>NOT(ISERROR(SEARCH("Agenda Modified",E39)))</formula>
    </cfRule>
    <cfRule type="containsText" dxfId="465" priority="29" operator="containsText" text="Delayed">
      <formula>NOT(ISERROR(SEARCH("Delayed",E39)))</formula>
    </cfRule>
    <cfRule type="containsText" dxfId="464" priority="30" operator="containsText" text="On Track">
      <formula>NOT(ISERROR(SEARCH("On Track",E39)))</formula>
    </cfRule>
  </conditionalFormatting>
  <conditionalFormatting sqref="E45:E49">
    <cfRule type="containsText" dxfId="463" priority="25" operator="containsText" text="Agenda Modified">
      <formula>NOT(ISERROR(SEARCH("Agenda Modified",E45)))</formula>
    </cfRule>
    <cfRule type="containsText" dxfId="462" priority="26" operator="containsText" text="Delayed">
      <formula>NOT(ISERROR(SEARCH("Delayed",E45)))</formula>
    </cfRule>
    <cfRule type="containsText" dxfId="461" priority="27" operator="containsText" text="On Track">
      <formula>NOT(ISERROR(SEARCH("On Track",E45)))</formula>
    </cfRule>
  </conditionalFormatting>
  <conditionalFormatting sqref="E51">
    <cfRule type="containsText" dxfId="460" priority="22" operator="containsText" text="Agenda Modified">
      <formula>NOT(ISERROR(SEARCH("Agenda Modified",E51)))</formula>
    </cfRule>
    <cfRule type="containsText" dxfId="459" priority="23" operator="containsText" text="Delayed">
      <formula>NOT(ISERROR(SEARCH("Delayed",E51)))</formula>
    </cfRule>
    <cfRule type="containsText" dxfId="458" priority="24" operator="containsText" text="On Track">
      <formula>NOT(ISERROR(SEARCH("On Track",E51)))</formula>
    </cfRule>
  </conditionalFormatting>
  <conditionalFormatting sqref="E55">
    <cfRule type="containsText" dxfId="457" priority="16" operator="containsText" text="Agenda Modified">
      <formula>NOT(ISERROR(SEARCH("Agenda Modified",E55)))</formula>
    </cfRule>
    <cfRule type="containsText" dxfId="456" priority="17" operator="containsText" text="Delayed">
      <formula>NOT(ISERROR(SEARCH("Delayed",E55)))</formula>
    </cfRule>
    <cfRule type="containsText" dxfId="455" priority="18" operator="containsText" text="On Track">
      <formula>NOT(ISERROR(SEARCH("On Track",E55)))</formula>
    </cfRule>
  </conditionalFormatting>
  <conditionalFormatting sqref="E57">
    <cfRule type="containsText" dxfId="454" priority="4" operator="containsText" text="Agenda Modified">
      <formula>NOT(ISERROR(SEARCH("Agenda Modified",E57)))</formula>
    </cfRule>
    <cfRule type="containsText" dxfId="453" priority="5" operator="containsText" text="Delayed">
      <formula>NOT(ISERROR(SEARCH("Delayed",E57)))</formula>
    </cfRule>
    <cfRule type="containsText" dxfId="452" priority="6" operator="containsText" text="On Track">
      <formula>NOT(ISERROR(SEARCH("On Track",E57)))</formula>
    </cfRule>
  </conditionalFormatting>
  <conditionalFormatting sqref="E58:E61">
    <cfRule type="containsText" dxfId="451" priority="1" operator="containsText" text="Agenda Modified">
      <formula>NOT(ISERROR(SEARCH("Agenda Modified",E58)))</formula>
    </cfRule>
    <cfRule type="containsText" dxfId="450" priority="2" operator="containsText" text="Delayed">
      <formula>NOT(ISERROR(SEARCH("Delayed",E58)))</formula>
    </cfRule>
    <cfRule type="containsText" dxfId="449" priority="3" operator="containsText" text="On Track">
      <formula>NOT(ISERROR(SEARCH("On Track",E58)))</formula>
    </cfRule>
  </conditionalFormatting>
  <dataValidations count="1">
    <dataValidation type="list" allowBlank="1" showInputMessage="1" showErrorMessage="1" sqref="E14:E18 E45:E49 E8:E12 E20:E24 E26:E30 E32:E36 E39:E43 E51:E55 E57:E61">
      <formula1>"On Track, Delayed"</formula1>
    </dataValidation>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5:AL109"/>
  <sheetViews>
    <sheetView showGridLines="0" zoomScaleNormal="100" workbookViewId="0">
      <pane xSplit="1" ySplit="7" topLeftCell="B109" activePane="bottomRight" state="frozen"/>
      <selection pane="topRight" activeCell="B1" sqref="B1"/>
      <selection pane="bottomLeft" activeCell="A8" sqref="A8"/>
      <selection pane="bottomRight"/>
    </sheetView>
  </sheetViews>
  <sheetFormatPr defaultColWidth="8" defaultRowHeight="14.25" x14ac:dyDescent="0.25"/>
  <cols>
    <col min="1" max="1" width="1.5703125" style="22" customWidth="1"/>
    <col min="2" max="2" width="16.5703125" style="22" customWidth="1"/>
    <col min="3" max="3" width="25.28515625" style="23" customWidth="1"/>
    <col min="4" max="4" width="73.42578125" style="22" customWidth="1"/>
    <col min="5" max="5" width="69.85546875" style="22" customWidth="1"/>
    <col min="6" max="8" width="8" style="22"/>
    <col min="9" max="9" width="8" style="22" customWidth="1"/>
    <col min="10" max="16384" width="8" style="22"/>
  </cols>
  <sheetData>
    <row r="5" spans="2:38" ht="21" customHeight="1" x14ac:dyDescent="0.25">
      <c r="B5" s="799" t="s">
        <v>463</v>
      </c>
      <c r="C5" s="799"/>
      <c r="D5" s="799"/>
      <c r="E5" s="799"/>
      <c r="F5" s="24"/>
      <c r="G5" s="24"/>
      <c r="H5" s="24"/>
      <c r="I5" s="24"/>
      <c r="J5" s="24"/>
      <c r="K5" s="24"/>
      <c r="L5" s="24"/>
      <c r="M5" s="24"/>
      <c r="N5" s="24"/>
      <c r="O5" s="24"/>
      <c r="P5" s="24"/>
      <c r="Q5" s="24"/>
      <c r="R5" s="24"/>
      <c r="S5" s="24"/>
      <c r="T5" s="24"/>
      <c r="U5" s="24"/>
      <c r="V5" s="24"/>
      <c r="W5" s="24"/>
      <c r="X5" s="24"/>
      <c r="Y5" s="24"/>
      <c r="Z5" s="24"/>
      <c r="AA5" s="24"/>
      <c r="AB5" s="24"/>
      <c r="AC5" s="24"/>
      <c r="AD5" s="24"/>
      <c r="AE5" s="24"/>
      <c r="AF5" s="25"/>
      <c r="AG5" s="25"/>
      <c r="AH5" s="25"/>
      <c r="AI5" s="25"/>
      <c r="AJ5" s="25"/>
      <c r="AK5" s="25"/>
      <c r="AL5" s="25"/>
    </row>
    <row r="6" spans="2:38" ht="18" x14ac:dyDescent="0.25">
      <c r="C6" s="26"/>
      <c r="D6" s="26"/>
      <c r="E6" s="24"/>
      <c r="F6" s="24"/>
      <c r="G6" s="24"/>
      <c r="H6" s="24"/>
      <c r="I6" s="24"/>
      <c r="J6" s="24"/>
      <c r="K6" s="24"/>
      <c r="L6" s="24"/>
      <c r="M6" s="24"/>
      <c r="N6" s="24"/>
      <c r="O6" s="24"/>
      <c r="P6" s="24"/>
      <c r="Q6" s="24"/>
      <c r="R6" s="24"/>
      <c r="S6" s="24"/>
      <c r="T6" s="24"/>
      <c r="U6" s="24"/>
      <c r="V6" s="24"/>
      <c r="W6" s="24"/>
      <c r="X6" s="24"/>
      <c r="Y6" s="24"/>
      <c r="Z6" s="24"/>
      <c r="AA6" s="24"/>
      <c r="AB6" s="24"/>
      <c r="AC6" s="24"/>
      <c r="AD6" s="24"/>
      <c r="AE6" s="24"/>
      <c r="AF6" s="25"/>
      <c r="AG6" s="25"/>
      <c r="AH6" s="25"/>
      <c r="AI6" s="25"/>
      <c r="AJ6" s="25"/>
      <c r="AK6" s="25"/>
      <c r="AL6" s="25"/>
    </row>
    <row r="7" spans="2:38" ht="24.75" customHeight="1" x14ac:dyDescent="0.25">
      <c r="B7" s="358" t="s">
        <v>10</v>
      </c>
      <c r="C7" s="358" t="s">
        <v>2</v>
      </c>
      <c r="D7" s="358" t="s">
        <v>11</v>
      </c>
      <c r="E7" s="358" t="s">
        <v>12</v>
      </c>
    </row>
    <row r="8" spans="2:38" ht="409.5" hidden="1" x14ac:dyDescent="0.25">
      <c r="B8" s="496" t="s">
        <v>646</v>
      </c>
      <c r="C8" s="544">
        <v>44249</v>
      </c>
      <c r="D8" s="459" t="s">
        <v>668</v>
      </c>
      <c r="E8" s="495" t="s">
        <v>735</v>
      </c>
    </row>
    <row r="9" spans="2:38" ht="409.5" hidden="1" customHeight="1" x14ac:dyDescent="0.25">
      <c r="B9" s="496" t="s">
        <v>646</v>
      </c>
      <c r="C9" s="544">
        <v>44250</v>
      </c>
      <c r="D9" s="459" t="s">
        <v>669</v>
      </c>
      <c r="E9" s="495" t="s">
        <v>736</v>
      </c>
    </row>
    <row r="10" spans="2:38" ht="409.5" hidden="1" x14ac:dyDescent="0.25">
      <c r="B10" s="496" t="s">
        <v>646</v>
      </c>
      <c r="C10" s="544">
        <v>44251</v>
      </c>
      <c r="D10" s="459" t="s">
        <v>684</v>
      </c>
      <c r="E10" s="495" t="s">
        <v>737</v>
      </c>
    </row>
    <row r="11" spans="2:38" ht="409.5" hidden="1" x14ac:dyDescent="0.25">
      <c r="B11" s="496" t="s">
        <v>646</v>
      </c>
      <c r="C11" s="544">
        <v>44252</v>
      </c>
      <c r="D11" s="459" t="s">
        <v>688</v>
      </c>
      <c r="E11" s="495" t="s">
        <v>738</v>
      </c>
    </row>
    <row r="12" spans="2:38" ht="129.75" hidden="1" x14ac:dyDescent="0.25">
      <c r="B12" s="496" t="s">
        <v>646</v>
      </c>
      <c r="C12" s="544">
        <v>44253</v>
      </c>
      <c r="D12" s="459" t="s">
        <v>739</v>
      </c>
      <c r="E12" s="495" t="s">
        <v>740</v>
      </c>
    </row>
    <row r="13" spans="2:38" ht="356.25" hidden="1" x14ac:dyDescent="0.25">
      <c r="B13" s="496" t="s">
        <v>646</v>
      </c>
      <c r="C13" s="544">
        <v>44256</v>
      </c>
      <c r="D13" s="459" t="s">
        <v>703</v>
      </c>
      <c r="E13" s="495" t="s">
        <v>718</v>
      </c>
    </row>
    <row r="14" spans="2:38" ht="409.5" hidden="1" x14ac:dyDescent="0.25">
      <c r="B14" s="496" t="s">
        <v>646</v>
      </c>
      <c r="C14" s="544">
        <v>44257</v>
      </c>
      <c r="D14" s="459" t="s">
        <v>719</v>
      </c>
      <c r="E14" s="495" t="s">
        <v>728</v>
      </c>
    </row>
    <row r="15" spans="2:38" ht="370.5" hidden="1" x14ac:dyDescent="0.25">
      <c r="B15" s="496" t="s">
        <v>646</v>
      </c>
      <c r="C15" s="544">
        <v>44258</v>
      </c>
      <c r="D15" s="459" t="s">
        <v>732</v>
      </c>
      <c r="E15" s="495" t="s">
        <v>741</v>
      </c>
    </row>
    <row r="16" spans="2:38" ht="114" hidden="1" x14ac:dyDescent="0.25">
      <c r="B16" s="496" t="s">
        <v>646</v>
      </c>
      <c r="C16" s="544">
        <v>44259</v>
      </c>
      <c r="D16" s="459" t="s">
        <v>733</v>
      </c>
      <c r="E16" s="495" t="s">
        <v>734</v>
      </c>
    </row>
    <row r="17" spans="2:5" ht="129" hidden="1" x14ac:dyDescent="0.25">
      <c r="B17" s="496" t="s">
        <v>646</v>
      </c>
      <c r="C17" s="544">
        <v>44260</v>
      </c>
      <c r="D17" s="459" t="s">
        <v>747</v>
      </c>
      <c r="E17" s="495" t="s">
        <v>748</v>
      </c>
    </row>
    <row r="18" spans="2:5" ht="409.5" hidden="1" x14ac:dyDescent="0.25">
      <c r="B18" s="496" t="s">
        <v>646</v>
      </c>
      <c r="C18" s="544">
        <v>44263</v>
      </c>
      <c r="D18" s="459" t="s">
        <v>749</v>
      </c>
      <c r="E18" s="495" t="s">
        <v>761</v>
      </c>
    </row>
    <row r="19" spans="2:5" ht="409.5" hidden="1" x14ac:dyDescent="0.25">
      <c r="B19" s="496" t="s">
        <v>646</v>
      </c>
      <c r="C19" s="544">
        <v>44264</v>
      </c>
      <c r="D19" s="459" t="s">
        <v>777</v>
      </c>
      <c r="E19" s="495" t="s">
        <v>804</v>
      </c>
    </row>
    <row r="20" spans="2:5" ht="409.5" hidden="1" x14ac:dyDescent="0.25">
      <c r="B20" s="496" t="s">
        <v>646</v>
      </c>
      <c r="C20" s="544">
        <v>44265</v>
      </c>
      <c r="D20" s="459" t="s">
        <v>778</v>
      </c>
      <c r="E20" s="495" t="s">
        <v>794</v>
      </c>
    </row>
    <row r="21" spans="2:5" ht="409.5" hidden="1" x14ac:dyDescent="0.25">
      <c r="B21" s="496" t="s">
        <v>646</v>
      </c>
      <c r="C21" s="544">
        <v>44266</v>
      </c>
      <c r="D21" s="459" t="s">
        <v>795</v>
      </c>
      <c r="E21" s="495" t="s">
        <v>807</v>
      </c>
    </row>
    <row r="22" spans="2:5" ht="101.25" hidden="1" x14ac:dyDescent="0.25">
      <c r="B22" s="496" t="s">
        <v>646</v>
      </c>
      <c r="C22" s="544">
        <v>44267</v>
      </c>
      <c r="D22" s="459" t="s">
        <v>818</v>
      </c>
      <c r="E22" s="495" t="s">
        <v>819</v>
      </c>
    </row>
    <row r="23" spans="2:5" ht="129.75" hidden="1" x14ac:dyDescent="0.25">
      <c r="B23" s="496" t="s">
        <v>646</v>
      </c>
      <c r="C23" s="544">
        <v>44270</v>
      </c>
      <c r="D23" s="459" t="s">
        <v>825</v>
      </c>
      <c r="E23" s="495" t="s">
        <v>826</v>
      </c>
    </row>
    <row r="24" spans="2:5" ht="409.5" hidden="1" x14ac:dyDescent="0.25">
      <c r="B24" s="496" t="s">
        <v>646</v>
      </c>
      <c r="C24" s="544">
        <v>44271</v>
      </c>
      <c r="D24" s="459" t="s">
        <v>827</v>
      </c>
      <c r="E24" s="495" t="s">
        <v>829</v>
      </c>
    </row>
    <row r="25" spans="2:5" ht="101.25" hidden="1" x14ac:dyDescent="0.25">
      <c r="B25" s="496" t="s">
        <v>646</v>
      </c>
      <c r="C25" s="544">
        <v>44272</v>
      </c>
      <c r="D25" s="459" t="s">
        <v>913</v>
      </c>
      <c r="E25" s="495" t="s">
        <v>914</v>
      </c>
    </row>
    <row r="26" spans="2:5" ht="86.25" hidden="1" x14ac:dyDescent="0.25">
      <c r="B26" s="496" t="s">
        <v>646</v>
      </c>
      <c r="C26" s="544">
        <v>44273</v>
      </c>
      <c r="D26" s="459" t="s">
        <v>840</v>
      </c>
      <c r="E26" s="495" t="s">
        <v>834</v>
      </c>
    </row>
    <row r="27" spans="2:5" ht="86.25" hidden="1" x14ac:dyDescent="0.25">
      <c r="B27" s="496" t="s">
        <v>646</v>
      </c>
      <c r="C27" s="544">
        <v>44274</v>
      </c>
      <c r="D27" s="459" t="s">
        <v>851</v>
      </c>
      <c r="E27" s="495" t="s">
        <v>834</v>
      </c>
    </row>
    <row r="28" spans="2:5" ht="99.75" hidden="1" x14ac:dyDescent="0.25">
      <c r="B28" s="496" t="s">
        <v>850</v>
      </c>
      <c r="C28" s="544">
        <v>44277</v>
      </c>
      <c r="D28" s="459" t="s">
        <v>852</v>
      </c>
      <c r="E28" s="459" t="s">
        <v>854</v>
      </c>
    </row>
    <row r="29" spans="2:5" ht="185.25" hidden="1" x14ac:dyDescent="0.25">
      <c r="B29" s="496" t="s">
        <v>850</v>
      </c>
      <c r="C29" s="544">
        <v>44278</v>
      </c>
      <c r="D29" s="459" t="s">
        <v>857</v>
      </c>
      <c r="E29" s="459" t="s">
        <v>858</v>
      </c>
    </row>
    <row r="30" spans="2:5" ht="99.75" hidden="1" x14ac:dyDescent="0.25">
      <c r="B30" s="496" t="s">
        <v>850</v>
      </c>
      <c r="C30" s="544">
        <v>44279</v>
      </c>
      <c r="D30" s="459" t="s">
        <v>861</v>
      </c>
      <c r="E30" s="459" t="s">
        <v>860</v>
      </c>
    </row>
    <row r="31" spans="2:5" ht="114" hidden="1" x14ac:dyDescent="0.25">
      <c r="B31" s="496" t="s">
        <v>850</v>
      </c>
      <c r="C31" s="544">
        <v>44280</v>
      </c>
      <c r="D31" s="459" t="s">
        <v>869</v>
      </c>
      <c r="E31" s="459" t="s">
        <v>872</v>
      </c>
    </row>
    <row r="32" spans="2:5" ht="57" hidden="1" x14ac:dyDescent="0.25">
      <c r="B32" s="496" t="s">
        <v>850</v>
      </c>
      <c r="C32" s="544">
        <v>44281</v>
      </c>
      <c r="D32" s="459" t="s">
        <v>915</v>
      </c>
      <c r="E32" s="459" t="s">
        <v>916</v>
      </c>
    </row>
    <row r="33" spans="2:5" ht="57" hidden="1" x14ac:dyDescent="0.25">
      <c r="B33" s="496" t="s">
        <v>850</v>
      </c>
      <c r="C33" s="544">
        <v>44285</v>
      </c>
      <c r="D33" s="459" t="s">
        <v>880</v>
      </c>
      <c r="E33" s="459" t="s">
        <v>881</v>
      </c>
    </row>
    <row r="34" spans="2:5" ht="409.5" hidden="1" x14ac:dyDescent="0.25">
      <c r="B34" s="496" t="s">
        <v>850</v>
      </c>
      <c r="C34" s="544">
        <v>44286</v>
      </c>
      <c r="D34" s="459" t="s">
        <v>917</v>
      </c>
      <c r="E34" s="459" t="s">
        <v>918</v>
      </c>
    </row>
    <row r="35" spans="2:5" ht="28.5" hidden="1" x14ac:dyDescent="0.25">
      <c r="B35" s="496" t="s">
        <v>850</v>
      </c>
      <c r="C35" s="544">
        <v>44287</v>
      </c>
      <c r="D35" s="459" t="s">
        <v>899</v>
      </c>
      <c r="E35" s="459" t="s">
        <v>919</v>
      </c>
    </row>
    <row r="36" spans="2:5" ht="28.5" hidden="1" x14ac:dyDescent="0.25">
      <c r="B36" s="496" t="s">
        <v>850</v>
      </c>
      <c r="C36" s="544">
        <v>44288</v>
      </c>
      <c r="D36" s="459" t="s">
        <v>900</v>
      </c>
      <c r="E36" s="459" t="s">
        <v>901</v>
      </c>
    </row>
    <row r="37" spans="2:5" ht="42.75" hidden="1" x14ac:dyDescent="0.25">
      <c r="B37" s="496" t="s">
        <v>850</v>
      </c>
      <c r="C37" s="544">
        <v>44291</v>
      </c>
      <c r="D37" s="459" t="s">
        <v>906</v>
      </c>
      <c r="E37" s="459" t="s">
        <v>907</v>
      </c>
    </row>
    <row r="38" spans="2:5" ht="71.25" hidden="1" x14ac:dyDescent="0.25">
      <c r="B38" s="496" t="s">
        <v>850</v>
      </c>
      <c r="C38" s="544">
        <v>44292</v>
      </c>
      <c r="D38" s="459" t="s">
        <v>908</v>
      </c>
      <c r="E38" s="459" t="s">
        <v>909</v>
      </c>
    </row>
    <row r="39" spans="2:5" ht="199.5" hidden="1" x14ac:dyDescent="0.25">
      <c r="B39" s="496" t="s">
        <v>850</v>
      </c>
      <c r="C39" s="544">
        <v>44293</v>
      </c>
      <c r="D39" s="459" t="s">
        <v>912</v>
      </c>
      <c r="E39" s="459" t="s">
        <v>920</v>
      </c>
    </row>
    <row r="40" spans="2:5" ht="71.25" hidden="1" x14ac:dyDescent="0.25">
      <c r="B40" s="496" t="s">
        <v>850</v>
      </c>
      <c r="C40" s="544">
        <v>44294</v>
      </c>
      <c r="D40" s="459" t="s">
        <v>922</v>
      </c>
      <c r="E40" s="459" t="s">
        <v>921</v>
      </c>
    </row>
    <row r="41" spans="2:5" ht="57" hidden="1" x14ac:dyDescent="0.25">
      <c r="B41" s="496" t="s">
        <v>850</v>
      </c>
      <c r="C41" s="544">
        <v>44295</v>
      </c>
      <c r="D41" s="459" t="s">
        <v>923</v>
      </c>
      <c r="E41" s="459" t="s">
        <v>924</v>
      </c>
    </row>
    <row r="42" spans="2:5" ht="42.75" hidden="1" x14ac:dyDescent="0.25">
      <c r="B42" s="496" t="s">
        <v>850</v>
      </c>
      <c r="C42" s="544">
        <v>44298</v>
      </c>
      <c r="D42" s="459" t="s">
        <v>925</v>
      </c>
      <c r="E42" s="459" t="s">
        <v>926</v>
      </c>
    </row>
    <row r="43" spans="2:5" ht="57" hidden="1" x14ac:dyDescent="0.25">
      <c r="B43" s="496" t="s">
        <v>850</v>
      </c>
      <c r="C43" s="544">
        <v>44299</v>
      </c>
      <c r="D43" s="459" t="s">
        <v>929</v>
      </c>
      <c r="E43" s="459" t="s">
        <v>930</v>
      </c>
    </row>
    <row r="44" spans="2:5" ht="71.25" hidden="1" x14ac:dyDescent="0.25">
      <c r="B44" s="496" t="s">
        <v>850</v>
      </c>
      <c r="C44" s="544">
        <v>44300</v>
      </c>
      <c r="D44" s="459" t="s">
        <v>931</v>
      </c>
      <c r="E44" s="459" t="s">
        <v>932</v>
      </c>
    </row>
    <row r="45" spans="2:5" ht="57" hidden="1" x14ac:dyDescent="0.25">
      <c r="B45" s="496" t="s">
        <v>850</v>
      </c>
      <c r="C45" s="544">
        <v>44301</v>
      </c>
      <c r="D45" s="459" t="s">
        <v>935</v>
      </c>
      <c r="E45" s="459" t="s">
        <v>938</v>
      </c>
    </row>
    <row r="46" spans="2:5" ht="42.75" hidden="1" x14ac:dyDescent="0.25">
      <c r="B46" s="496" t="s">
        <v>850</v>
      </c>
      <c r="C46" s="544">
        <v>44302</v>
      </c>
      <c r="D46" s="459" t="s">
        <v>939</v>
      </c>
      <c r="E46" s="459" t="s">
        <v>940</v>
      </c>
    </row>
    <row r="47" spans="2:5" ht="42.75" hidden="1" x14ac:dyDescent="0.25">
      <c r="B47" s="496" t="s">
        <v>850</v>
      </c>
      <c r="C47" s="544">
        <v>44305</v>
      </c>
      <c r="D47" s="459" t="s">
        <v>942</v>
      </c>
      <c r="E47" s="459" t="s">
        <v>974</v>
      </c>
    </row>
    <row r="48" spans="2:5" ht="71.25" hidden="1" x14ac:dyDescent="0.25">
      <c r="B48" s="496" t="s">
        <v>850</v>
      </c>
      <c r="C48" s="544">
        <v>44306</v>
      </c>
      <c r="D48" s="459" t="s">
        <v>1042</v>
      </c>
      <c r="E48" s="459" t="s">
        <v>973</v>
      </c>
    </row>
    <row r="49" spans="2:5" ht="57" hidden="1" x14ac:dyDescent="0.25">
      <c r="B49" s="496" t="s">
        <v>850</v>
      </c>
      <c r="C49" s="544">
        <v>44307</v>
      </c>
      <c r="D49" s="459" t="s">
        <v>943</v>
      </c>
      <c r="E49" s="459" t="s">
        <v>944</v>
      </c>
    </row>
    <row r="50" spans="2:5" ht="43.5" hidden="1" customHeight="1" x14ac:dyDescent="0.25">
      <c r="B50" s="496" t="s">
        <v>850</v>
      </c>
      <c r="C50" s="544" t="s">
        <v>986</v>
      </c>
      <c r="D50" s="459" t="s">
        <v>985</v>
      </c>
      <c r="E50" s="459" t="s">
        <v>1030</v>
      </c>
    </row>
    <row r="51" spans="2:5" ht="57" hidden="1" x14ac:dyDescent="0.25">
      <c r="B51" s="496" t="s">
        <v>850</v>
      </c>
      <c r="C51" s="544">
        <v>44321</v>
      </c>
      <c r="D51" s="459" t="s">
        <v>987</v>
      </c>
      <c r="E51" s="459" t="s">
        <v>1029</v>
      </c>
    </row>
    <row r="52" spans="2:5" ht="109.5" hidden="1" customHeight="1" x14ac:dyDescent="0.25">
      <c r="B52" s="496" t="s">
        <v>850</v>
      </c>
      <c r="C52" s="544">
        <v>44322</v>
      </c>
      <c r="D52" s="459" t="s">
        <v>1028</v>
      </c>
      <c r="E52" s="459" t="s">
        <v>1043</v>
      </c>
    </row>
    <row r="53" spans="2:5" ht="28.5" hidden="1" x14ac:dyDescent="0.25">
      <c r="B53" s="496" t="s">
        <v>850</v>
      </c>
      <c r="C53" s="544">
        <v>44323</v>
      </c>
      <c r="D53" s="459" t="s">
        <v>1033</v>
      </c>
      <c r="E53" s="459"/>
    </row>
    <row r="54" spans="2:5" ht="57" hidden="1" x14ac:dyDescent="0.25">
      <c r="B54" s="496" t="s">
        <v>850</v>
      </c>
      <c r="C54" s="544">
        <v>44326</v>
      </c>
      <c r="D54" s="459" t="s">
        <v>1034</v>
      </c>
      <c r="E54" s="459" t="s">
        <v>1035</v>
      </c>
    </row>
    <row r="55" spans="2:5" ht="28.5" hidden="1" x14ac:dyDescent="0.25">
      <c r="B55" s="496" t="s">
        <v>850</v>
      </c>
      <c r="C55" s="544">
        <v>44327</v>
      </c>
      <c r="D55" s="459" t="s">
        <v>1040</v>
      </c>
      <c r="E55" s="459" t="s">
        <v>1041</v>
      </c>
    </row>
    <row r="56" spans="2:5" ht="228" hidden="1" x14ac:dyDescent="0.25">
      <c r="B56" s="496" t="s">
        <v>850</v>
      </c>
      <c r="C56" s="544">
        <v>44328</v>
      </c>
      <c r="D56" s="459" t="s">
        <v>1044</v>
      </c>
      <c r="E56" s="459" t="s">
        <v>1045</v>
      </c>
    </row>
    <row r="57" spans="2:5" ht="85.5" hidden="1" x14ac:dyDescent="0.25">
      <c r="B57" s="496" t="s">
        <v>850</v>
      </c>
      <c r="C57" s="544">
        <v>44329</v>
      </c>
      <c r="D57" s="459" t="s">
        <v>1195</v>
      </c>
      <c r="E57" s="459" t="s">
        <v>1050</v>
      </c>
    </row>
    <row r="58" spans="2:5" ht="42.75" hidden="1" x14ac:dyDescent="0.25">
      <c r="B58" s="496" t="s">
        <v>850</v>
      </c>
      <c r="C58" s="544">
        <v>44330</v>
      </c>
      <c r="D58" s="459" t="s">
        <v>1196</v>
      </c>
      <c r="E58" s="459"/>
    </row>
    <row r="59" spans="2:5" ht="42.75" hidden="1" x14ac:dyDescent="0.25">
      <c r="B59" s="496" t="s">
        <v>850</v>
      </c>
      <c r="C59" s="544">
        <v>44333</v>
      </c>
      <c r="D59" s="459" t="s">
        <v>1053</v>
      </c>
      <c r="E59" s="459" t="s">
        <v>1054</v>
      </c>
    </row>
    <row r="60" spans="2:5" ht="71.25" hidden="1" x14ac:dyDescent="0.25">
      <c r="B60" s="496" t="s">
        <v>850</v>
      </c>
      <c r="C60" s="544">
        <v>44334</v>
      </c>
      <c r="D60" s="459" t="s">
        <v>1197</v>
      </c>
      <c r="E60" s="459" t="s">
        <v>1198</v>
      </c>
    </row>
    <row r="61" spans="2:5" ht="57" hidden="1" x14ac:dyDescent="0.25">
      <c r="B61" s="496" t="s">
        <v>850</v>
      </c>
      <c r="C61" s="544">
        <v>44335</v>
      </c>
      <c r="D61" s="459" t="s">
        <v>1199</v>
      </c>
      <c r="E61" s="459" t="s">
        <v>1063</v>
      </c>
    </row>
    <row r="62" spans="2:5" ht="57" hidden="1" x14ac:dyDescent="0.25">
      <c r="B62" s="496" t="s">
        <v>850</v>
      </c>
      <c r="C62" s="544">
        <v>44336</v>
      </c>
      <c r="D62" s="459" t="s">
        <v>1200</v>
      </c>
      <c r="E62" s="459" t="s">
        <v>1201</v>
      </c>
    </row>
    <row r="63" spans="2:5" hidden="1" x14ac:dyDescent="0.25">
      <c r="B63" s="496" t="s">
        <v>850</v>
      </c>
      <c r="C63" s="544">
        <v>44337</v>
      </c>
      <c r="D63" s="459" t="s">
        <v>1065</v>
      </c>
      <c r="E63" s="459"/>
    </row>
    <row r="64" spans="2:5" ht="42.75" hidden="1" x14ac:dyDescent="0.25">
      <c r="B64" s="496" t="s">
        <v>850</v>
      </c>
      <c r="C64" s="544">
        <v>44340</v>
      </c>
      <c r="D64" s="459" t="s">
        <v>1202</v>
      </c>
      <c r="E64" s="459" t="s">
        <v>1203</v>
      </c>
    </row>
    <row r="65" spans="2:5" ht="299.25" hidden="1" x14ac:dyDescent="0.25">
      <c r="B65" s="496" t="s">
        <v>850</v>
      </c>
      <c r="C65" s="544">
        <v>44341</v>
      </c>
      <c r="D65" s="459" t="s">
        <v>1204</v>
      </c>
      <c r="E65" s="459" t="s">
        <v>1205</v>
      </c>
    </row>
    <row r="66" spans="2:5" ht="128.25" hidden="1" x14ac:dyDescent="0.25">
      <c r="B66" s="496" t="s">
        <v>850</v>
      </c>
      <c r="C66" s="544">
        <v>44342</v>
      </c>
      <c r="D66" s="459" t="s">
        <v>1104</v>
      </c>
      <c r="E66" s="459" t="s">
        <v>1090</v>
      </c>
    </row>
    <row r="67" spans="2:5" ht="142.5" hidden="1" x14ac:dyDescent="0.25">
      <c r="B67" s="496" t="s">
        <v>850</v>
      </c>
      <c r="C67" s="544">
        <v>44343</v>
      </c>
      <c r="D67" s="459" t="s">
        <v>1206</v>
      </c>
      <c r="E67" s="459" t="s">
        <v>1207</v>
      </c>
    </row>
    <row r="68" spans="2:5" ht="28.5" hidden="1" x14ac:dyDescent="0.25">
      <c r="B68" s="496" t="s">
        <v>850</v>
      </c>
      <c r="C68" s="544">
        <v>44344</v>
      </c>
      <c r="D68" s="459" t="s">
        <v>1124</v>
      </c>
      <c r="E68" s="459" t="s">
        <v>1125</v>
      </c>
    </row>
    <row r="69" spans="2:5" ht="185.25" x14ac:dyDescent="0.25">
      <c r="B69" s="496" t="s">
        <v>870</v>
      </c>
      <c r="C69" s="544">
        <v>44347</v>
      </c>
      <c r="D69" s="459" t="s">
        <v>1127</v>
      </c>
      <c r="E69" s="459" t="s">
        <v>1130</v>
      </c>
    </row>
    <row r="70" spans="2:5" ht="130.5" x14ac:dyDescent="0.25">
      <c r="B70" s="496" t="s">
        <v>870</v>
      </c>
      <c r="C70" s="544">
        <v>44348</v>
      </c>
      <c r="D70" s="459" t="s">
        <v>1133</v>
      </c>
      <c r="E70" s="459" t="s">
        <v>1166</v>
      </c>
    </row>
    <row r="71" spans="2:5" ht="99.75" x14ac:dyDescent="0.25">
      <c r="B71" s="496" t="s">
        <v>870</v>
      </c>
      <c r="C71" s="544">
        <v>44349</v>
      </c>
      <c r="D71" s="459" t="s">
        <v>1208</v>
      </c>
      <c r="E71" s="459" t="s">
        <v>1209</v>
      </c>
    </row>
    <row r="72" spans="2:5" ht="72" x14ac:dyDescent="0.25">
      <c r="B72" s="496" t="s">
        <v>870</v>
      </c>
      <c r="C72" s="544">
        <v>44350</v>
      </c>
      <c r="D72" s="459" t="s">
        <v>1210</v>
      </c>
      <c r="E72" s="459" t="s">
        <v>1211</v>
      </c>
    </row>
    <row r="73" spans="2:5" ht="57.75" x14ac:dyDescent="0.25">
      <c r="B73" s="496" t="s">
        <v>870</v>
      </c>
      <c r="C73" s="544">
        <v>44351</v>
      </c>
      <c r="D73" s="459" t="s">
        <v>1212</v>
      </c>
      <c r="E73" s="459" t="s">
        <v>1167</v>
      </c>
    </row>
    <row r="74" spans="2:5" ht="84.75" customHeight="1" x14ac:dyDescent="0.25">
      <c r="B74" s="496" t="s">
        <v>870</v>
      </c>
      <c r="C74" s="544">
        <v>44354</v>
      </c>
      <c r="D74" s="459" t="s">
        <v>1168</v>
      </c>
      <c r="E74" s="459" t="s">
        <v>1169</v>
      </c>
    </row>
    <row r="75" spans="2:5" ht="109.5" customHeight="1" x14ac:dyDescent="0.25">
      <c r="B75" s="496" t="s">
        <v>870</v>
      </c>
      <c r="C75" s="544">
        <v>44355</v>
      </c>
      <c r="D75" s="459" t="s">
        <v>1213</v>
      </c>
      <c r="E75" s="459" t="s">
        <v>1194</v>
      </c>
    </row>
    <row r="76" spans="2:5" ht="75" customHeight="1" x14ac:dyDescent="0.25">
      <c r="B76" s="496" t="s">
        <v>870</v>
      </c>
      <c r="C76" s="544">
        <v>44356</v>
      </c>
      <c r="D76" s="459" t="s">
        <v>1214</v>
      </c>
      <c r="E76" s="459" t="s">
        <v>1227</v>
      </c>
    </row>
    <row r="77" spans="2:5" ht="60.75" customHeight="1" x14ac:dyDescent="0.25">
      <c r="B77" s="496" t="s">
        <v>870</v>
      </c>
      <c r="C77" s="544">
        <v>44357</v>
      </c>
      <c r="D77" s="459" t="s">
        <v>1228</v>
      </c>
      <c r="E77" s="459" t="s">
        <v>1233</v>
      </c>
    </row>
    <row r="78" spans="2:5" ht="57" x14ac:dyDescent="0.25">
      <c r="B78" s="496" t="s">
        <v>870</v>
      </c>
      <c r="C78" s="544">
        <v>44358</v>
      </c>
      <c r="D78" s="459" t="s">
        <v>1239</v>
      </c>
      <c r="E78" s="459" t="s">
        <v>1238</v>
      </c>
    </row>
    <row r="79" spans="2:5" ht="85.5" x14ac:dyDescent="0.25">
      <c r="B79" s="496" t="s">
        <v>870</v>
      </c>
      <c r="C79" s="544">
        <v>44361</v>
      </c>
      <c r="D79" s="459" t="s">
        <v>1243</v>
      </c>
      <c r="E79" s="459" t="s">
        <v>1242</v>
      </c>
    </row>
    <row r="80" spans="2:5" ht="84" customHeight="1" x14ac:dyDescent="0.25">
      <c r="B80" s="496" t="s">
        <v>870</v>
      </c>
      <c r="C80" s="544">
        <v>44362</v>
      </c>
      <c r="D80" s="459" t="s">
        <v>1265</v>
      </c>
      <c r="E80" s="459" t="s">
        <v>1266</v>
      </c>
    </row>
    <row r="81" spans="2:5" ht="85.5" x14ac:dyDescent="0.25">
      <c r="B81" s="496" t="s">
        <v>870</v>
      </c>
      <c r="C81" s="544">
        <v>44363</v>
      </c>
      <c r="D81" s="459" t="s">
        <v>1275</v>
      </c>
      <c r="E81" s="459" t="s">
        <v>1283</v>
      </c>
    </row>
    <row r="82" spans="2:5" ht="71.25" customHeight="1" x14ac:dyDescent="0.25">
      <c r="B82" s="496" t="s">
        <v>870</v>
      </c>
      <c r="C82" s="544">
        <v>44364</v>
      </c>
      <c r="D82" s="459" t="s">
        <v>1284</v>
      </c>
      <c r="E82" s="459" t="s">
        <v>1298</v>
      </c>
    </row>
    <row r="83" spans="2:5" ht="42.75" x14ac:dyDescent="0.25">
      <c r="B83" s="496" t="s">
        <v>870</v>
      </c>
      <c r="C83" s="544">
        <v>44365</v>
      </c>
      <c r="D83" s="459" t="s">
        <v>1299</v>
      </c>
      <c r="E83" s="459"/>
    </row>
    <row r="84" spans="2:5" ht="69" customHeight="1" x14ac:dyDescent="0.25">
      <c r="B84" s="496" t="s">
        <v>870</v>
      </c>
      <c r="C84" s="544">
        <v>44368</v>
      </c>
      <c r="D84" s="459" t="s">
        <v>1300</v>
      </c>
      <c r="E84" s="459" t="s">
        <v>1304</v>
      </c>
    </row>
    <row r="85" spans="2:5" ht="76.5" customHeight="1" x14ac:dyDescent="0.25">
      <c r="B85" s="496" t="s">
        <v>870</v>
      </c>
      <c r="C85" s="544">
        <v>44369</v>
      </c>
      <c r="D85" s="459" t="s">
        <v>1315</v>
      </c>
      <c r="E85" s="459"/>
    </row>
    <row r="86" spans="2:5" ht="95.25" customHeight="1" x14ac:dyDescent="0.25">
      <c r="B86" s="496" t="s">
        <v>870</v>
      </c>
      <c r="C86" s="544">
        <v>44370</v>
      </c>
      <c r="D86" s="459" t="s">
        <v>1316</v>
      </c>
      <c r="E86" s="459" t="s">
        <v>1317</v>
      </c>
    </row>
    <row r="87" spans="2:5" ht="84.75" customHeight="1" x14ac:dyDescent="0.25">
      <c r="B87" s="496" t="s">
        <v>870</v>
      </c>
      <c r="C87" s="544">
        <v>44371</v>
      </c>
      <c r="D87" s="459" t="s">
        <v>1329</v>
      </c>
      <c r="E87" s="459" t="s">
        <v>1318</v>
      </c>
    </row>
    <row r="88" spans="2:5" ht="71.25" x14ac:dyDescent="0.25">
      <c r="B88" s="496" t="s">
        <v>870</v>
      </c>
      <c r="C88" s="544">
        <v>44372</v>
      </c>
      <c r="D88" s="459" t="s">
        <v>1330</v>
      </c>
      <c r="E88" s="459"/>
    </row>
    <row r="89" spans="2:5" ht="285" x14ac:dyDescent="0.25">
      <c r="B89" s="496" t="s">
        <v>870</v>
      </c>
      <c r="C89" s="544">
        <v>44375</v>
      </c>
      <c r="D89" s="459" t="s">
        <v>1337</v>
      </c>
      <c r="E89" s="459" t="s">
        <v>1347</v>
      </c>
    </row>
    <row r="90" spans="2:5" ht="71.25" x14ac:dyDescent="0.25">
      <c r="B90" s="496" t="s">
        <v>870</v>
      </c>
      <c r="C90" s="544">
        <v>44376</v>
      </c>
      <c r="D90" s="459" t="s">
        <v>1348</v>
      </c>
      <c r="E90" s="459" t="s">
        <v>1349</v>
      </c>
    </row>
    <row r="91" spans="2:5" ht="71.25" x14ac:dyDescent="0.25">
      <c r="B91" s="496" t="s">
        <v>870</v>
      </c>
      <c r="C91" s="544">
        <v>44377</v>
      </c>
      <c r="D91" s="459" t="s">
        <v>1350</v>
      </c>
      <c r="E91" s="459"/>
    </row>
    <row r="92" spans="2:5" ht="174.75" customHeight="1" x14ac:dyDescent="0.25">
      <c r="B92" s="496" t="s">
        <v>870</v>
      </c>
      <c r="C92" s="544">
        <v>44378</v>
      </c>
      <c r="D92" s="459" t="s">
        <v>1365</v>
      </c>
      <c r="E92" s="459" t="s">
        <v>1366</v>
      </c>
    </row>
    <row r="93" spans="2:5" ht="78" customHeight="1" x14ac:dyDescent="0.25">
      <c r="B93" s="496" t="s">
        <v>870</v>
      </c>
      <c r="C93" s="544">
        <v>44379</v>
      </c>
      <c r="D93" s="459" t="s">
        <v>1394</v>
      </c>
      <c r="E93" s="459" t="s">
        <v>1393</v>
      </c>
    </row>
    <row r="94" spans="2:5" ht="15" customHeight="1" x14ac:dyDescent="0.25">
      <c r="B94" s="496" t="s">
        <v>870</v>
      </c>
      <c r="C94" s="544">
        <v>44382</v>
      </c>
      <c r="D94" s="800" t="s">
        <v>1395</v>
      </c>
      <c r="E94" s="801"/>
    </row>
    <row r="95" spans="2:5" ht="42.75" x14ac:dyDescent="0.25">
      <c r="B95" s="496" t="s">
        <v>870</v>
      </c>
      <c r="C95" s="544">
        <v>44383</v>
      </c>
      <c r="D95" s="459" t="s">
        <v>1396</v>
      </c>
      <c r="E95" s="459" t="s">
        <v>1397</v>
      </c>
    </row>
    <row r="96" spans="2:5" ht="92.25" customHeight="1" x14ac:dyDescent="0.25">
      <c r="B96" s="496" t="s">
        <v>870</v>
      </c>
      <c r="C96" s="544">
        <v>44384</v>
      </c>
      <c r="D96" s="459" t="s">
        <v>1414</v>
      </c>
      <c r="E96" s="459" t="s">
        <v>1416</v>
      </c>
    </row>
    <row r="97" spans="2:5" ht="107.25" customHeight="1" x14ac:dyDescent="0.25">
      <c r="B97" s="496" t="s">
        <v>870</v>
      </c>
      <c r="C97" s="544">
        <v>44385</v>
      </c>
      <c r="D97" s="459" t="s">
        <v>1415</v>
      </c>
      <c r="E97" s="459" t="s">
        <v>1417</v>
      </c>
    </row>
    <row r="98" spans="2:5" ht="138.75" customHeight="1" x14ac:dyDescent="0.25">
      <c r="B98" s="496" t="s">
        <v>870</v>
      </c>
      <c r="C98" s="544">
        <v>44389</v>
      </c>
      <c r="D98" s="459" t="s">
        <v>1421</v>
      </c>
      <c r="E98" s="459" t="s">
        <v>1420</v>
      </c>
    </row>
    <row r="99" spans="2:5" ht="106.5" customHeight="1" x14ac:dyDescent="0.25">
      <c r="B99" s="496" t="s">
        <v>870</v>
      </c>
      <c r="C99" s="544">
        <v>44390</v>
      </c>
      <c r="D99" s="459" t="s">
        <v>1427</v>
      </c>
      <c r="E99" s="459" t="s">
        <v>1426</v>
      </c>
    </row>
    <row r="100" spans="2:5" ht="69" customHeight="1" x14ac:dyDescent="0.25">
      <c r="B100" s="496" t="s">
        <v>870</v>
      </c>
      <c r="C100" s="544">
        <v>44391</v>
      </c>
      <c r="D100" s="459" t="s">
        <v>1429</v>
      </c>
      <c r="E100" s="459" t="s">
        <v>1428</v>
      </c>
    </row>
    <row r="101" spans="2:5" ht="69" customHeight="1" x14ac:dyDescent="0.25">
      <c r="B101" s="496" t="s">
        <v>870</v>
      </c>
      <c r="C101" s="544">
        <v>44392</v>
      </c>
      <c r="D101" s="459" t="s">
        <v>1430</v>
      </c>
      <c r="E101" s="459" t="s">
        <v>1431</v>
      </c>
    </row>
    <row r="102" spans="2:5" ht="69" customHeight="1" x14ac:dyDescent="0.25">
      <c r="B102" s="496" t="s">
        <v>870</v>
      </c>
      <c r="C102" s="544">
        <v>44396</v>
      </c>
      <c r="D102" s="459" t="s">
        <v>1435</v>
      </c>
      <c r="E102" s="459" t="s">
        <v>1434</v>
      </c>
    </row>
    <row r="103" spans="2:5" ht="88.5" customHeight="1" x14ac:dyDescent="0.25">
      <c r="B103" s="496" t="s">
        <v>870</v>
      </c>
      <c r="C103" s="544">
        <v>44397</v>
      </c>
      <c r="D103" s="459" t="s">
        <v>1436</v>
      </c>
      <c r="E103" s="459" t="s">
        <v>1437</v>
      </c>
    </row>
    <row r="104" spans="2:5" ht="409.5" x14ac:dyDescent="0.25">
      <c r="B104" s="496" t="s">
        <v>870</v>
      </c>
      <c r="C104" s="544">
        <v>44398</v>
      </c>
      <c r="D104" s="459" t="s">
        <v>1444</v>
      </c>
      <c r="E104" s="459" t="s">
        <v>1443</v>
      </c>
    </row>
    <row r="105" spans="2:5" ht="81.75" customHeight="1" x14ac:dyDescent="0.25">
      <c r="B105" s="496" t="s">
        <v>870</v>
      </c>
      <c r="C105" s="544">
        <v>44399</v>
      </c>
      <c r="D105" s="459" t="s">
        <v>1445</v>
      </c>
      <c r="E105" s="459"/>
    </row>
    <row r="106" spans="2:5" ht="88.5" customHeight="1" x14ac:dyDescent="0.25">
      <c r="B106" s="496" t="s">
        <v>240</v>
      </c>
      <c r="C106" s="544">
        <v>44403</v>
      </c>
      <c r="D106" s="459" t="s">
        <v>1466</v>
      </c>
      <c r="E106" s="459" t="s">
        <v>1465</v>
      </c>
    </row>
    <row r="107" spans="2:5" ht="99.75" x14ac:dyDescent="0.25">
      <c r="B107" s="496" t="s">
        <v>240</v>
      </c>
      <c r="C107" s="544">
        <v>44404</v>
      </c>
      <c r="D107" s="459" t="s">
        <v>1474</v>
      </c>
      <c r="E107" s="459" t="s">
        <v>1476</v>
      </c>
    </row>
    <row r="108" spans="2:5" ht="111.75" customHeight="1" x14ac:dyDescent="0.25">
      <c r="B108" s="496" t="s">
        <v>240</v>
      </c>
      <c r="C108" s="544">
        <v>44405</v>
      </c>
      <c r="D108" s="459" t="s">
        <v>1478</v>
      </c>
      <c r="E108" s="459" t="s">
        <v>1477</v>
      </c>
    </row>
    <row r="109" spans="2:5" ht="132" customHeight="1" x14ac:dyDescent="0.25">
      <c r="B109" s="496" t="s">
        <v>240</v>
      </c>
      <c r="C109" s="544">
        <v>44406</v>
      </c>
      <c r="D109" s="459" t="s">
        <v>1481</v>
      </c>
      <c r="E109" s="459" t="s">
        <v>1482</v>
      </c>
    </row>
  </sheetData>
  <mergeCells count="2">
    <mergeCell ref="B5:E5"/>
    <mergeCell ref="D94:E94"/>
  </mergeCell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5:F27"/>
  <sheetViews>
    <sheetView showGridLines="0" zoomScale="78" zoomScaleNormal="78" workbookViewId="0">
      <pane ySplit="7" topLeftCell="A8" activePane="bottomLeft" state="frozen"/>
      <selection pane="bottomLeft"/>
    </sheetView>
  </sheetViews>
  <sheetFormatPr defaultRowHeight="15" x14ac:dyDescent="0.25"/>
  <cols>
    <col min="1" max="1" width="4.5703125" customWidth="1"/>
    <col min="2" max="2" width="5.7109375" bestFit="1" customWidth="1"/>
    <col min="3" max="3" width="82.85546875" style="69" customWidth="1"/>
    <col min="4" max="4" width="99.42578125" style="69" customWidth="1"/>
    <col min="5" max="5" width="61.28515625" style="69" customWidth="1"/>
    <col min="6" max="6" width="13.85546875" customWidth="1"/>
  </cols>
  <sheetData>
    <row r="5" spans="2:6" ht="18" x14ac:dyDescent="0.25">
      <c r="B5" s="799" t="s">
        <v>71</v>
      </c>
      <c r="C5" s="799"/>
      <c r="D5" s="799"/>
      <c r="E5" s="799"/>
      <c r="F5" s="799"/>
    </row>
    <row r="6" spans="2:6" ht="15.75" thickBot="1" x14ac:dyDescent="0.3"/>
    <row r="7" spans="2:6" ht="15.75" thickTop="1" x14ac:dyDescent="0.25">
      <c r="B7" s="570" t="s">
        <v>2</v>
      </c>
      <c r="C7" s="571" t="s">
        <v>69</v>
      </c>
      <c r="D7" s="571" t="s">
        <v>70</v>
      </c>
      <c r="E7" s="571" t="s">
        <v>3</v>
      </c>
      <c r="F7" s="572" t="s">
        <v>4</v>
      </c>
    </row>
    <row r="8" spans="2:6" ht="201.75" customHeight="1" x14ac:dyDescent="0.25">
      <c r="B8" s="573">
        <v>44249</v>
      </c>
      <c r="C8" s="93" t="s">
        <v>647</v>
      </c>
      <c r="D8" s="93" t="s">
        <v>663</v>
      </c>
      <c r="E8" s="93" t="s">
        <v>667</v>
      </c>
      <c r="F8" s="574"/>
    </row>
    <row r="9" spans="2:6" ht="153.75" x14ac:dyDescent="0.25">
      <c r="B9" s="573">
        <v>44250</v>
      </c>
      <c r="C9" s="93" t="s">
        <v>665</v>
      </c>
      <c r="D9" s="93" t="s">
        <v>665</v>
      </c>
      <c r="E9" s="93" t="s">
        <v>682</v>
      </c>
      <c r="F9" s="574"/>
    </row>
    <row r="10" spans="2:6" ht="170.25" x14ac:dyDescent="0.25">
      <c r="B10" s="573">
        <v>44251</v>
      </c>
      <c r="C10" s="93" t="s">
        <v>665</v>
      </c>
      <c r="D10" s="93" t="s">
        <v>665</v>
      </c>
      <c r="E10" s="93" t="s">
        <v>683</v>
      </c>
      <c r="F10" s="574"/>
    </row>
    <row r="11" spans="2:6" ht="159" x14ac:dyDescent="0.25">
      <c r="B11" s="573">
        <v>44252</v>
      </c>
      <c r="C11" s="93" t="s">
        <v>666</v>
      </c>
      <c r="D11" s="93" t="s">
        <v>666</v>
      </c>
      <c r="E11" s="93" t="s">
        <v>687</v>
      </c>
      <c r="F11" s="574"/>
    </row>
    <row r="12" spans="2:6" ht="141" x14ac:dyDescent="0.25">
      <c r="B12" s="573">
        <v>44253</v>
      </c>
      <c r="C12" s="93" t="s">
        <v>666</v>
      </c>
      <c r="D12" s="93" t="s">
        <v>666</v>
      </c>
      <c r="E12" s="235"/>
      <c r="F12" s="574"/>
    </row>
    <row r="13" spans="2:6" s="218" customFormat="1" ht="129" x14ac:dyDescent="0.25">
      <c r="B13" s="573">
        <v>44256</v>
      </c>
      <c r="C13" s="576" t="s">
        <v>715</v>
      </c>
      <c r="D13" s="576" t="s">
        <v>715</v>
      </c>
      <c r="E13" s="93" t="s">
        <v>717</v>
      </c>
      <c r="F13" s="574"/>
    </row>
    <row r="14" spans="2:6" s="218" customFormat="1" ht="132.75" x14ac:dyDescent="0.25">
      <c r="B14" s="573">
        <v>44257</v>
      </c>
      <c r="C14" s="576" t="s">
        <v>715</v>
      </c>
      <c r="D14" s="576" t="s">
        <v>716</v>
      </c>
      <c r="E14" s="93" t="s">
        <v>726</v>
      </c>
      <c r="F14" s="574"/>
    </row>
    <row r="15" spans="2:6" s="218" customFormat="1" ht="149.25" x14ac:dyDescent="0.25">
      <c r="B15" s="573">
        <v>44258</v>
      </c>
      <c r="C15" s="576" t="s">
        <v>730</v>
      </c>
      <c r="D15" s="576" t="s">
        <v>730</v>
      </c>
      <c r="E15" s="93"/>
      <c r="F15" s="574"/>
    </row>
    <row r="16" spans="2:6" s="218" customFormat="1" ht="138" x14ac:dyDescent="0.25">
      <c r="B16" s="573">
        <v>44259</v>
      </c>
      <c r="C16" s="576" t="s">
        <v>731</v>
      </c>
      <c r="D16" s="576" t="s">
        <v>731</v>
      </c>
      <c r="E16" s="93"/>
      <c r="F16" s="574"/>
    </row>
    <row r="17" spans="2:6" s="218" customFormat="1" ht="119.25" x14ac:dyDescent="0.25">
      <c r="B17" s="573">
        <v>44260</v>
      </c>
      <c r="C17" s="576" t="s">
        <v>758</v>
      </c>
      <c r="D17" s="576" t="s">
        <v>758</v>
      </c>
      <c r="E17" s="93"/>
      <c r="F17" s="574"/>
    </row>
    <row r="18" spans="2:6" s="218" customFormat="1" ht="129" x14ac:dyDescent="0.25">
      <c r="B18" s="573">
        <v>44263</v>
      </c>
      <c r="C18" s="93" t="s">
        <v>759</v>
      </c>
      <c r="D18" s="93" t="s">
        <v>759</v>
      </c>
      <c r="E18" s="93" t="s">
        <v>760</v>
      </c>
      <c r="F18" s="574"/>
    </row>
    <row r="19" spans="2:6" s="218" customFormat="1" ht="132.75" x14ac:dyDescent="0.25">
      <c r="B19" s="573">
        <v>44264</v>
      </c>
      <c r="C19" s="576" t="s">
        <v>775</v>
      </c>
      <c r="D19" s="576" t="s">
        <v>775</v>
      </c>
      <c r="E19" s="93" t="s">
        <v>776</v>
      </c>
      <c r="F19" s="577"/>
    </row>
    <row r="20" spans="2:6" ht="156" x14ac:dyDescent="0.25">
      <c r="B20" s="573">
        <v>44265</v>
      </c>
      <c r="C20" s="93" t="s">
        <v>786</v>
      </c>
      <c r="D20" s="93" t="s">
        <v>786</v>
      </c>
      <c r="E20" s="93"/>
      <c r="F20" s="574"/>
    </row>
    <row r="21" spans="2:6" ht="144" x14ac:dyDescent="0.25">
      <c r="B21" s="573">
        <v>44266</v>
      </c>
      <c r="C21" s="576" t="s">
        <v>775</v>
      </c>
      <c r="D21" s="576" t="s">
        <v>775</v>
      </c>
      <c r="E21" s="93" t="s">
        <v>833</v>
      </c>
      <c r="F21" s="574"/>
    </row>
    <row r="22" spans="2:6" ht="125.25" x14ac:dyDescent="0.25">
      <c r="B22" s="573">
        <v>44267</v>
      </c>
      <c r="C22" s="93" t="s">
        <v>832</v>
      </c>
      <c r="D22" s="93" t="s">
        <v>832</v>
      </c>
      <c r="E22" s="93"/>
      <c r="F22" s="574"/>
    </row>
    <row r="23" spans="2:6" ht="135" x14ac:dyDescent="0.25">
      <c r="B23" s="573">
        <v>44270</v>
      </c>
      <c r="C23" s="93" t="s">
        <v>831</v>
      </c>
      <c r="D23" s="93" t="s">
        <v>831</v>
      </c>
      <c r="E23" s="93"/>
      <c r="F23" s="574"/>
    </row>
    <row r="24" spans="2:6" ht="139.5" x14ac:dyDescent="0.25">
      <c r="B24" s="573">
        <v>44271</v>
      </c>
      <c r="C24" s="93" t="s">
        <v>831</v>
      </c>
      <c r="D24" s="93" t="s">
        <v>831</v>
      </c>
      <c r="E24" s="93"/>
      <c r="F24" s="574"/>
    </row>
    <row r="25" spans="2:6" ht="156" x14ac:dyDescent="0.25">
      <c r="B25" s="573">
        <v>44272</v>
      </c>
      <c r="C25" s="93" t="s">
        <v>831</v>
      </c>
      <c r="D25" s="93" t="s">
        <v>831</v>
      </c>
      <c r="E25" s="93"/>
      <c r="F25" s="574"/>
    </row>
    <row r="26" spans="2:6" ht="144" x14ac:dyDescent="0.25">
      <c r="B26" s="573">
        <v>44273</v>
      </c>
      <c r="C26" s="93" t="s">
        <v>831</v>
      </c>
      <c r="D26" s="93" t="s">
        <v>831</v>
      </c>
      <c r="E26" s="93"/>
      <c r="F26" s="574"/>
    </row>
    <row r="27" spans="2:6" ht="125.25" x14ac:dyDescent="0.25">
      <c r="B27" s="573">
        <v>44274</v>
      </c>
      <c r="C27" s="93" t="s">
        <v>831</v>
      </c>
      <c r="D27" s="93" t="s">
        <v>831</v>
      </c>
      <c r="E27" s="93"/>
      <c r="F27" s="574"/>
    </row>
  </sheetData>
  <mergeCells count="1">
    <mergeCell ref="B5:F5"/>
  </mergeCell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5:N18"/>
  <sheetViews>
    <sheetView showGridLines="0" showRowColHeaders="0" zoomScale="80" zoomScaleNormal="80" workbookViewId="0">
      <pane xSplit="3" ySplit="7" topLeftCell="D8" activePane="bottomRight" state="frozen"/>
      <selection pane="topRight" activeCell="D1" sqref="D1"/>
      <selection pane="bottomLeft" activeCell="A8" sqref="A8"/>
      <selection pane="bottomRight" activeCell="H28" sqref="H27:H28"/>
    </sheetView>
  </sheetViews>
  <sheetFormatPr defaultColWidth="8" defaultRowHeight="15" outlineLevelCol="1" x14ac:dyDescent="0.25"/>
  <cols>
    <col min="1" max="1" width="5.85546875" style="70" customWidth="1"/>
    <col min="2" max="2" width="8.5703125" style="70" bestFit="1" customWidth="1"/>
    <col min="3" max="3" width="40.5703125" style="70" customWidth="1"/>
    <col min="4" max="4" width="27" style="70" customWidth="1"/>
    <col min="5" max="5" width="19.42578125" style="70" customWidth="1"/>
    <col min="6" max="6" width="18.140625" style="70" customWidth="1"/>
    <col min="7" max="7" width="13.42578125" style="70" customWidth="1"/>
    <col min="8" max="8" width="22.42578125" style="70" customWidth="1" outlineLevel="1"/>
    <col min="9" max="9" width="18.140625" style="70" customWidth="1" outlineLevel="1"/>
    <col min="10" max="10" width="20.7109375" style="70" customWidth="1" outlineLevel="1"/>
    <col min="11" max="11" width="25.28515625" style="70" customWidth="1"/>
    <col min="12" max="12" width="24.85546875" style="70" customWidth="1"/>
    <col min="13" max="13" width="26.85546875" style="70" customWidth="1"/>
    <col min="14" max="14" width="54.28515625" style="70" customWidth="1"/>
    <col min="15" max="16384" width="8" style="70"/>
  </cols>
  <sheetData>
    <row r="5" spans="2:14" ht="18" x14ac:dyDescent="0.25">
      <c r="B5" s="799" t="s">
        <v>72</v>
      </c>
      <c r="C5" s="799"/>
      <c r="D5" s="799"/>
      <c r="E5" s="799"/>
      <c r="F5" s="799"/>
      <c r="G5" s="799"/>
      <c r="H5" s="799"/>
      <c r="I5" s="799"/>
      <c r="J5" s="799"/>
      <c r="K5" s="799"/>
      <c r="L5" s="799"/>
      <c r="M5" s="799"/>
      <c r="N5" s="799"/>
    </row>
    <row r="6" spans="2:14" ht="18.75" thickBot="1" x14ac:dyDescent="0.3">
      <c r="B6" s="71"/>
      <c r="C6" s="71"/>
      <c r="D6" s="71"/>
      <c r="E6" s="71"/>
      <c r="F6" s="71"/>
      <c r="G6" s="71"/>
      <c r="H6" s="71"/>
      <c r="I6" s="71"/>
      <c r="J6" s="71"/>
      <c r="K6" s="71"/>
      <c r="L6" s="71"/>
      <c r="M6" s="71"/>
      <c r="N6" s="71"/>
    </row>
    <row r="7" spans="2:14" ht="48" thickTop="1" x14ac:dyDescent="0.25">
      <c r="B7" s="555" t="s">
        <v>60</v>
      </c>
      <c r="C7" s="556" t="s">
        <v>73</v>
      </c>
      <c r="D7" s="556" t="s">
        <v>74</v>
      </c>
      <c r="E7" s="556" t="s">
        <v>75</v>
      </c>
      <c r="F7" s="556" t="s">
        <v>76</v>
      </c>
      <c r="G7" s="556" t="s">
        <v>77</v>
      </c>
      <c r="H7" s="557" t="s">
        <v>95</v>
      </c>
      <c r="I7" s="556" t="s">
        <v>79</v>
      </c>
      <c r="J7" s="556" t="s">
        <v>80</v>
      </c>
      <c r="K7" s="556" t="s">
        <v>81</v>
      </c>
      <c r="L7" s="556" t="s">
        <v>78</v>
      </c>
      <c r="M7" s="556" t="s">
        <v>841</v>
      </c>
      <c r="N7" s="558" t="s">
        <v>3</v>
      </c>
    </row>
    <row r="8" spans="2:14" ht="39.75" customHeight="1" x14ac:dyDescent="0.25">
      <c r="B8" s="94">
        <v>1</v>
      </c>
      <c r="C8" s="575" t="s">
        <v>707</v>
      </c>
      <c r="D8" s="96" t="s">
        <v>643</v>
      </c>
      <c r="E8" s="96" t="s">
        <v>631</v>
      </c>
      <c r="F8" s="97">
        <v>44281</v>
      </c>
      <c r="G8" s="97">
        <v>44257</v>
      </c>
      <c r="H8" s="97" t="s">
        <v>809</v>
      </c>
      <c r="I8" s="99">
        <v>44271</v>
      </c>
      <c r="J8" s="99">
        <v>44272</v>
      </c>
      <c r="K8" s="579" t="s">
        <v>835</v>
      </c>
      <c r="L8" s="579" t="s">
        <v>835</v>
      </c>
      <c r="M8" s="99" t="s">
        <v>1446</v>
      </c>
      <c r="N8" s="578" t="s">
        <v>830</v>
      </c>
    </row>
    <row r="9" spans="2:14" ht="71.25" x14ac:dyDescent="0.25">
      <c r="B9" s="94">
        <v>2</v>
      </c>
      <c r="C9" s="575" t="s">
        <v>706</v>
      </c>
      <c r="D9" s="96" t="s">
        <v>634</v>
      </c>
      <c r="E9" s="96" t="s">
        <v>631</v>
      </c>
      <c r="F9" s="97">
        <v>44249</v>
      </c>
      <c r="G9" s="97">
        <v>44260</v>
      </c>
      <c r="H9" s="97" t="s">
        <v>810</v>
      </c>
      <c r="I9" s="99">
        <v>44271</v>
      </c>
      <c r="J9" s="99">
        <v>44272</v>
      </c>
      <c r="K9" s="579" t="s">
        <v>835</v>
      </c>
      <c r="L9" s="579" t="s">
        <v>835</v>
      </c>
      <c r="M9" s="99">
        <v>44274</v>
      </c>
      <c r="N9" s="578" t="s">
        <v>837</v>
      </c>
    </row>
    <row r="10" spans="2:14" ht="38.25" customHeight="1" x14ac:dyDescent="0.25">
      <c r="B10" s="94">
        <v>3</v>
      </c>
      <c r="C10" s="575" t="s">
        <v>745</v>
      </c>
      <c r="D10" s="96" t="s">
        <v>634</v>
      </c>
      <c r="E10" s="96" t="s">
        <v>631</v>
      </c>
      <c r="F10" s="97">
        <v>44264</v>
      </c>
      <c r="G10" s="97" t="s">
        <v>790</v>
      </c>
      <c r="H10" s="561" t="s">
        <v>791</v>
      </c>
      <c r="I10" s="99">
        <v>44273</v>
      </c>
      <c r="J10" s="99">
        <v>44273</v>
      </c>
      <c r="K10" s="579" t="s">
        <v>835</v>
      </c>
      <c r="L10" s="98" t="s">
        <v>746</v>
      </c>
      <c r="M10" s="99">
        <v>44277</v>
      </c>
      <c r="N10" s="578" t="s">
        <v>839</v>
      </c>
    </row>
    <row r="11" spans="2:14" ht="32.25" customHeight="1" x14ac:dyDescent="0.25">
      <c r="B11" s="94">
        <v>4</v>
      </c>
      <c r="C11" s="575" t="s">
        <v>709</v>
      </c>
      <c r="D11" s="96" t="s">
        <v>653</v>
      </c>
      <c r="E11" s="96" t="s">
        <v>631</v>
      </c>
      <c r="F11" s="97" t="s">
        <v>789</v>
      </c>
      <c r="G11" s="97" t="s">
        <v>789</v>
      </c>
      <c r="H11" s="562" t="s">
        <v>824</v>
      </c>
      <c r="I11" s="99"/>
      <c r="J11" s="99"/>
      <c r="K11" s="579" t="s">
        <v>835</v>
      </c>
      <c r="L11" s="98" t="s">
        <v>746</v>
      </c>
      <c r="M11" s="99" t="s">
        <v>838</v>
      </c>
      <c r="N11" s="578" t="s">
        <v>836</v>
      </c>
    </row>
    <row r="12" spans="2:14" ht="18.75" customHeight="1" x14ac:dyDescent="0.25">
      <c r="B12" s="94">
        <v>5</v>
      </c>
      <c r="C12" s="575" t="s">
        <v>708</v>
      </c>
      <c r="D12" s="96" t="s">
        <v>654</v>
      </c>
      <c r="E12" s="96" t="s">
        <v>631</v>
      </c>
      <c r="F12" s="97" t="s">
        <v>569</v>
      </c>
      <c r="G12" s="97" t="s">
        <v>569</v>
      </c>
      <c r="H12" s="97" t="s">
        <v>569</v>
      </c>
      <c r="I12" s="99"/>
      <c r="J12" s="99"/>
      <c r="K12" s="579" t="s">
        <v>835</v>
      </c>
      <c r="L12" s="98" t="s">
        <v>746</v>
      </c>
      <c r="M12" s="99">
        <v>44389</v>
      </c>
      <c r="N12" s="216" t="s">
        <v>835</v>
      </c>
    </row>
    <row r="13" spans="2:14" ht="19.5" customHeight="1" x14ac:dyDescent="0.25">
      <c r="B13" s="94">
        <v>6</v>
      </c>
      <c r="C13" s="559" t="s">
        <v>710</v>
      </c>
      <c r="D13" s="560" t="s">
        <v>654</v>
      </c>
      <c r="E13" s="560" t="s">
        <v>631</v>
      </c>
      <c r="F13" s="97" t="s">
        <v>569</v>
      </c>
      <c r="G13" s="97" t="s">
        <v>569</v>
      </c>
      <c r="H13" s="97" t="s">
        <v>569</v>
      </c>
      <c r="I13" s="562"/>
      <c r="J13" s="562"/>
      <c r="K13" s="579" t="s">
        <v>835</v>
      </c>
      <c r="L13" s="98" t="s">
        <v>746</v>
      </c>
      <c r="M13" s="99">
        <v>44389</v>
      </c>
      <c r="N13" s="216" t="s">
        <v>835</v>
      </c>
    </row>
    <row r="14" spans="2:14" ht="28.5" x14ac:dyDescent="0.25">
      <c r="B14" s="94">
        <v>7</v>
      </c>
      <c r="C14" s="95" t="s">
        <v>1447</v>
      </c>
      <c r="D14" s="96" t="s">
        <v>655</v>
      </c>
      <c r="E14" s="96" t="s">
        <v>631</v>
      </c>
      <c r="F14" s="97" t="s">
        <v>569</v>
      </c>
      <c r="G14" s="97" t="s">
        <v>569</v>
      </c>
      <c r="H14" s="97" t="s">
        <v>569</v>
      </c>
      <c r="I14" s="99"/>
      <c r="J14" s="99"/>
      <c r="K14" s="579" t="s">
        <v>835</v>
      </c>
      <c r="L14" s="98" t="s">
        <v>746</v>
      </c>
      <c r="M14" s="99">
        <v>44389</v>
      </c>
      <c r="N14" s="216" t="s">
        <v>835</v>
      </c>
    </row>
    <row r="15" spans="2:14" x14ac:dyDescent="0.25">
      <c r="B15" s="94"/>
      <c r="C15" s="95"/>
      <c r="D15" s="96"/>
      <c r="E15" s="96"/>
      <c r="F15" s="97"/>
      <c r="G15" s="97"/>
      <c r="H15" s="99"/>
      <c r="I15" s="99"/>
      <c r="J15" s="99"/>
      <c r="K15" s="98"/>
      <c r="L15" s="98"/>
      <c r="M15" s="99"/>
      <c r="N15" s="217"/>
    </row>
    <row r="16" spans="2:14" x14ac:dyDescent="0.25">
      <c r="B16" s="94"/>
      <c r="C16" s="95"/>
      <c r="D16" s="96"/>
      <c r="E16" s="96"/>
      <c r="F16" s="97"/>
      <c r="G16" s="99"/>
      <c r="H16" s="99"/>
      <c r="I16" s="99"/>
      <c r="J16" s="99"/>
      <c r="K16" s="98"/>
      <c r="L16" s="98"/>
      <c r="M16" s="99"/>
      <c r="N16" s="216"/>
    </row>
    <row r="17" spans="2:14" ht="15.75" thickBot="1" x14ac:dyDescent="0.3">
      <c r="B17" s="100"/>
      <c r="C17" s="101"/>
      <c r="D17" s="102"/>
      <c r="E17" s="102"/>
      <c r="F17" s="102"/>
      <c r="G17" s="103"/>
      <c r="H17" s="103"/>
      <c r="I17" s="103"/>
      <c r="J17" s="103"/>
      <c r="K17" s="104"/>
      <c r="L17" s="104"/>
      <c r="M17" s="103"/>
      <c r="N17" s="105"/>
    </row>
    <row r="18" spans="2:14" ht="15.75" thickTop="1" x14ac:dyDescent="0.25"/>
  </sheetData>
  <mergeCells count="1">
    <mergeCell ref="B5:N5"/>
  </mergeCells>
  <conditionalFormatting sqref="K7">
    <cfRule type="cellIs" dxfId="448" priority="157" operator="equal">
      <formula>"In Progress"</formula>
    </cfRule>
    <cfRule type="cellIs" dxfId="447" priority="158" operator="equal">
      <formula>"Completed"</formula>
    </cfRule>
    <cfRule type="cellIs" dxfId="446" priority="159" operator="equal">
      <formula>"Not Started"</formula>
    </cfRule>
    <cfRule type="cellIs" dxfId="445" priority="160" operator="equal">
      <formula>"Awaiting SME Approval"</formula>
    </cfRule>
    <cfRule type="cellIs" dxfId="444" priority="161" operator="equal">
      <formula>"In Progress"</formula>
    </cfRule>
    <cfRule type="cellIs" dxfId="443" priority="162" operator="equal">
      <formula>"Completed"</formula>
    </cfRule>
  </conditionalFormatting>
  <conditionalFormatting sqref="L7">
    <cfRule type="cellIs" dxfId="442" priority="33" operator="equal">
      <formula>"In Progress"</formula>
    </cfRule>
    <cfRule type="cellIs" dxfId="441" priority="34" operator="equal">
      <formula>"Not Started"</formula>
    </cfRule>
    <cfRule type="cellIs" dxfId="440" priority="35" operator="equal">
      <formula>"In Progress"</formula>
    </cfRule>
    <cfRule type="cellIs" dxfId="439" priority="36" operator="equal">
      <formula>"Completed"</formula>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5:U27"/>
  <sheetViews>
    <sheetView showGridLines="0" zoomScale="80" zoomScaleNormal="80" workbookViewId="0">
      <pane xSplit="3" ySplit="7" topLeftCell="D8" activePane="bottomRight" state="frozen"/>
      <selection pane="topRight" activeCell="D1" sqref="D1"/>
      <selection pane="bottomLeft" activeCell="A8" sqref="A8"/>
      <selection pane="bottomRight"/>
    </sheetView>
  </sheetViews>
  <sheetFormatPr defaultColWidth="8" defaultRowHeight="15" x14ac:dyDescent="0.25"/>
  <cols>
    <col min="1" max="1" width="3.28515625" style="72" customWidth="1"/>
    <col min="2" max="2" width="8.7109375" style="72" customWidth="1"/>
    <col min="3" max="3" width="22.85546875" style="72" customWidth="1"/>
    <col min="4" max="14" width="19.140625" style="72" customWidth="1"/>
    <col min="15" max="16384" width="8" style="72"/>
  </cols>
  <sheetData>
    <row r="5" spans="2:14" ht="26.25" customHeight="1" x14ac:dyDescent="0.25">
      <c r="B5" s="806" t="s">
        <v>305</v>
      </c>
      <c r="C5" s="806"/>
      <c r="D5" s="806"/>
      <c r="E5" s="806"/>
      <c r="F5" s="806"/>
      <c r="G5" s="806"/>
      <c r="H5" s="806"/>
      <c r="I5" s="806"/>
      <c r="J5" s="806"/>
      <c r="K5" s="806"/>
      <c r="L5" s="806"/>
      <c r="M5" s="806"/>
      <c r="N5" s="806"/>
    </row>
    <row r="6" spans="2:14" s="73" customFormat="1" ht="13.5" x14ac:dyDescent="0.25"/>
    <row r="7" spans="2:14" s="74" customFormat="1" ht="53.25" customHeight="1" x14ac:dyDescent="0.25">
      <c r="B7" s="222" t="s">
        <v>311</v>
      </c>
      <c r="C7" s="222" t="s">
        <v>312</v>
      </c>
      <c r="D7" s="223" t="s">
        <v>83</v>
      </c>
      <c r="E7" s="223" t="s">
        <v>84</v>
      </c>
      <c r="F7" s="223" t="s">
        <v>313</v>
      </c>
      <c r="G7" s="223" t="s">
        <v>306</v>
      </c>
      <c r="H7" s="223" t="s">
        <v>242</v>
      </c>
      <c r="I7" s="223" t="s">
        <v>656</v>
      </c>
      <c r="J7" s="223" t="s">
        <v>657</v>
      </c>
      <c r="K7" s="223" t="s">
        <v>658</v>
      </c>
      <c r="L7" s="223" t="s">
        <v>659</v>
      </c>
      <c r="M7" s="223" t="s">
        <v>660</v>
      </c>
      <c r="N7" s="223" t="s">
        <v>661</v>
      </c>
    </row>
    <row r="8" spans="2:14" s="74" customFormat="1" ht="32.25" customHeight="1" x14ac:dyDescent="0.25">
      <c r="B8" s="224">
        <v>1</v>
      </c>
      <c r="C8" s="225" t="s">
        <v>631</v>
      </c>
      <c r="D8" s="563" t="s">
        <v>85</v>
      </c>
      <c r="E8" s="563" t="s">
        <v>85</v>
      </c>
      <c r="F8" s="563" t="s">
        <v>85</v>
      </c>
      <c r="G8" s="563" t="s">
        <v>85</v>
      </c>
      <c r="H8" s="563" t="s">
        <v>85</v>
      </c>
      <c r="I8" s="563" t="s">
        <v>85</v>
      </c>
      <c r="J8" s="563" t="s">
        <v>85</v>
      </c>
      <c r="K8" s="563" t="s">
        <v>85</v>
      </c>
      <c r="L8" s="563" t="s">
        <v>85</v>
      </c>
      <c r="M8" s="563" t="s">
        <v>85</v>
      </c>
      <c r="N8" s="563" t="s">
        <v>85</v>
      </c>
    </row>
    <row r="9" spans="2:14" s="74" customFormat="1" ht="32.25" customHeight="1" x14ac:dyDescent="0.25">
      <c r="B9" s="224">
        <v>2</v>
      </c>
      <c r="C9" s="225" t="s">
        <v>464</v>
      </c>
      <c r="D9" s="563" t="s">
        <v>85</v>
      </c>
      <c r="E9" s="563" t="s">
        <v>85</v>
      </c>
      <c r="F9" s="563" t="s">
        <v>85</v>
      </c>
      <c r="G9" s="563" t="s">
        <v>85</v>
      </c>
      <c r="H9" s="563" t="s">
        <v>85</v>
      </c>
      <c r="I9" s="563" t="s">
        <v>85</v>
      </c>
      <c r="J9" s="563" t="s">
        <v>85</v>
      </c>
      <c r="K9" s="563" t="s">
        <v>85</v>
      </c>
      <c r="L9" s="563" t="s">
        <v>85</v>
      </c>
      <c r="M9" s="563" t="s">
        <v>85</v>
      </c>
      <c r="N9" s="563" t="s">
        <v>85</v>
      </c>
    </row>
    <row r="10" spans="2:14" s="74" customFormat="1" ht="27.75" customHeight="1" x14ac:dyDescent="0.25">
      <c r="B10" s="224">
        <v>3</v>
      </c>
      <c r="C10" s="225" t="s">
        <v>617</v>
      </c>
      <c r="D10" s="563" t="s">
        <v>85</v>
      </c>
      <c r="E10" s="563" t="s">
        <v>85</v>
      </c>
      <c r="F10" s="563" t="s">
        <v>85</v>
      </c>
      <c r="G10" s="563" t="s">
        <v>85</v>
      </c>
      <c r="H10" s="563" t="s">
        <v>85</v>
      </c>
      <c r="I10" s="563" t="s">
        <v>85</v>
      </c>
      <c r="J10" s="563" t="s">
        <v>85</v>
      </c>
      <c r="K10" s="563" t="s">
        <v>85</v>
      </c>
      <c r="L10" s="563" t="s">
        <v>85</v>
      </c>
      <c r="M10" s="563" t="s">
        <v>85</v>
      </c>
      <c r="N10" s="563" t="s">
        <v>85</v>
      </c>
    </row>
    <row r="11" spans="2:14" s="74" customFormat="1" ht="27.75" customHeight="1" x14ac:dyDescent="0.25">
      <c r="B11" s="224">
        <v>4</v>
      </c>
      <c r="C11" s="225" t="s">
        <v>626</v>
      </c>
      <c r="D11" s="563" t="s">
        <v>85</v>
      </c>
      <c r="E11" s="563" t="s">
        <v>85</v>
      </c>
      <c r="F11" s="563" t="s">
        <v>85</v>
      </c>
      <c r="G11" s="563" t="s">
        <v>85</v>
      </c>
      <c r="H11" s="563" t="s">
        <v>85</v>
      </c>
      <c r="I11" s="563" t="s">
        <v>85</v>
      </c>
      <c r="J11" s="563" t="s">
        <v>85</v>
      </c>
      <c r="K11" s="563" t="s">
        <v>85</v>
      </c>
      <c r="L11" s="563" t="s">
        <v>85</v>
      </c>
      <c r="M11" s="563" t="s">
        <v>85</v>
      </c>
      <c r="N11" s="563" t="s">
        <v>85</v>
      </c>
    </row>
    <row r="12" spans="2:14" s="74" customFormat="1" ht="27.75" customHeight="1" x14ac:dyDescent="0.25">
      <c r="B12" s="224">
        <v>5</v>
      </c>
      <c r="C12" s="225" t="s">
        <v>820</v>
      </c>
      <c r="D12" s="563" t="s">
        <v>85</v>
      </c>
      <c r="E12" s="563" t="s">
        <v>85</v>
      </c>
      <c r="F12" s="563" t="s">
        <v>85</v>
      </c>
      <c r="G12" s="563" t="s">
        <v>85</v>
      </c>
      <c r="H12" s="563" t="s">
        <v>85</v>
      </c>
      <c r="I12" s="563" t="s">
        <v>85</v>
      </c>
      <c r="J12" s="563" t="s">
        <v>85</v>
      </c>
      <c r="K12" s="563" t="s">
        <v>85</v>
      </c>
      <c r="L12" s="563" t="s">
        <v>85</v>
      </c>
      <c r="M12" s="563" t="s">
        <v>85</v>
      </c>
      <c r="N12" s="563" t="s">
        <v>85</v>
      </c>
    </row>
    <row r="13" spans="2:14" s="74" customFormat="1" ht="27.75" customHeight="1" x14ac:dyDescent="0.25">
      <c r="B13" s="224">
        <v>6</v>
      </c>
      <c r="C13" s="225" t="s">
        <v>821</v>
      </c>
      <c r="D13" s="563" t="s">
        <v>85</v>
      </c>
      <c r="E13" s="563" t="s">
        <v>85</v>
      </c>
      <c r="F13" s="563" t="s">
        <v>85</v>
      </c>
      <c r="G13" s="563" t="s">
        <v>85</v>
      </c>
      <c r="H13" s="563" t="s">
        <v>85</v>
      </c>
      <c r="I13" s="563" t="s">
        <v>85</v>
      </c>
      <c r="J13" s="563" t="s">
        <v>85</v>
      </c>
      <c r="K13" s="563" t="s">
        <v>85</v>
      </c>
      <c r="L13" s="563" t="s">
        <v>85</v>
      </c>
      <c r="M13" s="563" t="s">
        <v>85</v>
      </c>
      <c r="N13" s="563" t="s">
        <v>85</v>
      </c>
    </row>
    <row r="14" spans="2:14" s="74" customFormat="1" ht="27.75" customHeight="1" x14ac:dyDescent="0.25">
      <c r="B14" s="224">
        <v>7</v>
      </c>
      <c r="C14" s="225" t="s">
        <v>628</v>
      </c>
      <c r="D14" s="563" t="s">
        <v>85</v>
      </c>
      <c r="E14" s="563" t="s">
        <v>85</v>
      </c>
      <c r="F14" s="563" t="s">
        <v>85</v>
      </c>
      <c r="G14" s="563" t="s">
        <v>85</v>
      </c>
      <c r="H14" s="563" t="s">
        <v>85</v>
      </c>
      <c r="I14" s="563" t="s">
        <v>85</v>
      </c>
      <c r="J14" s="563" t="s">
        <v>85</v>
      </c>
      <c r="K14" s="563" t="s">
        <v>85</v>
      </c>
      <c r="L14" s="563" t="s">
        <v>85</v>
      </c>
      <c r="M14" s="563" t="s">
        <v>85</v>
      </c>
      <c r="N14" s="563" t="s">
        <v>85</v>
      </c>
    </row>
    <row r="15" spans="2:14" s="74" customFormat="1" ht="27.75" customHeight="1" x14ac:dyDescent="0.25">
      <c r="B15" s="218"/>
      <c r="C15" s="218"/>
      <c r="D15" s="218"/>
      <c r="E15" s="218"/>
      <c r="F15" s="218"/>
      <c r="G15" s="218"/>
      <c r="H15" s="218"/>
      <c r="I15" s="218"/>
      <c r="J15" s="218"/>
      <c r="K15" s="218"/>
      <c r="L15" s="218"/>
      <c r="M15" s="218"/>
      <c r="N15" s="218"/>
    </row>
    <row r="16" spans="2:14" s="74" customFormat="1" ht="27.75" customHeight="1" thickBot="1" x14ac:dyDescent="0.3">
      <c r="B16" s="218"/>
      <c r="C16" s="218"/>
      <c r="D16" s="218"/>
      <c r="E16" s="218"/>
      <c r="F16" s="218"/>
      <c r="G16" s="218"/>
      <c r="H16" s="218"/>
      <c r="I16" s="218"/>
      <c r="J16" s="218"/>
      <c r="K16" s="218"/>
      <c r="L16" s="218"/>
      <c r="M16" s="218"/>
      <c r="N16" s="218"/>
    </row>
    <row r="17" spans="2:21" s="74" customFormat="1" ht="27.75" customHeight="1" thickBot="1" x14ac:dyDescent="0.3">
      <c r="B17" s="807" t="s">
        <v>315</v>
      </c>
      <c r="C17" s="808"/>
      <c r="D17" s="808"/>
      <c r="E17" s="808"/>
      <c r="F17" s="809"/>
      <c r="G17" s="218"/>
      <c r="H17" s="218"/>
      <c r="I17" s="218"/>
      <c r="J17" s="218"/>
      <c r="K17" s="218"/>
      <c r="L17" s="564"/>
      <c r="M17" s="564"/>
      <c r="N17" s="564"/>
      <c r="O17" s="565"/>
      <c r="P17" s="565"/>
      <c r="Q17" s="565"/>
      <c r="R17" s="565"/>
      <c r="S17" s="565"/>
      <c r="T17" s="565"/>
      <c r="U17" s="565"/>
    </row>
    <row r="18" spans="2:21" s="74" customFormat="1" ht="27.75" customHeight="1" x14ac:dyDescent="0.25">
      <c r="B18" s="810" t="s">
        <v>307</v>
      </c>
      <c r="C18" s="810"/>
      <c r="D18" s="811" t="s">
        <v>316</v>
      </c>
      <c r="E18" s="811"/>
      <c r="F18" s="811"/>
      <c r="G18" s="218"/>
      <c r="H18" s="218"/>
      <c r="I18" s="218"/>
      <c r="J18" s="218"/>
      <c r="K18" s="218"/>
      <c r="L18" s="564"/>
      <c r="M18" s="564"/>
      <c r="N18" s="566"/>
      <c r="O18" s="566"/>
      <c r="P18" s="565"/>
      <c r="Q18" s="565"/>
      <c r="R18" s="565"/>
      <c r="S18" s="565"/>
      <c r="T18" s="565"/>
      <c r="U18" s="565"/>
    </row>
    <row r="19" spans="2:21" s="74" customFormat="1" ht="27.75" customHeight="1" x14ac:dyDescent="0.25">
      <c r="B19" s="802" t="s">
        <v>85</v>
      </c>
      <c r="C19" s="802"/>
      <c r="D19" s="803" t="s">
        <v>317</v>
      </c>
      <c r="E19" s="803"/>
      <c r="F19" s="803"/>
      <c r="G19" s="218"/>
      <c r="H19" s="218"/>
      <c r="I19" s="218"/>
      <c r="J19" s="218"/>
      <c r="K19" s="218"/>
      <c r="L19" s="564"/>
      <c r="M19" s="566"/>
      <c r="N19" s="564"/>
      <c r="O19" s="565"/>
      <c r="P19" s="565"/>
      <c r="Q19" s="565"/>
      <c r="R19" s="565"/>
      <c r="S19" s="565"/>
      <c r="T19" s="565"/>
      <c r="U19" s="565"/>
    </row>
    <row r="20" spans="2:21" s="74" customFormat="1" ht="27.75" customHeight="1" x14ac:dyDescent="0.25">
      <c r="B20" s="802" t="s">
        <v>308</v>
      </c>
      <c r="C20" s="802"/>
      <c r="D20" s="803" t="s">
        <v>318</v>
      </c>
      <c r="E20" s="803"/>
      <c r="F20" s="803"/>
      <c r="G20" s="218"/>
      <c r="H20" s="218"/>
      <c r="I20" s="218"/>
      <c r="J20" s="218"/>
      <c r="K20" s="218"/>
      <c r="L20" s="564"/>
      <c r="M20" s="566"/>
      <c r="N20" s="564"/>
      <c r="O20" s="565"/>
      <c r="P20" s="565"/>
      <c r="Q20" s="565"/>
      <c r="R20" s="565"/>
      <c r="S20" s="565"/>
      <c r="T20" s="565"/>
      <c r="U20" s="565"/>
    </row>
    <row r="21" spans="2:21" s="74" customFormat="1" ht="27.75" customHeight="1" thickBot="1" x14ac:dyDescent="0.3">
      <c r="B21" s="804" t="s">
        <v>314</v>
      </c>
      <c r="C21" s="804"/>
      <c r="D21" s="805" t="s">
        <v>319</v>
      </c>
      <c r="E21" s="805"/>
      <c r="F21" s="805"/>
      <c r="G21" s="218"/>
      <c r="H21" s="218"/>
      <c r="I21" s="218"/>
      <c r="J21" s="218"/>
      <c r="K21" s="218"/>
      <c r="L21" s="564"/>
      <c r="M21" s="566"/>
      <c r="N21" s="564"/>
      <c r="O21" s="565"/>
      <c r="P21" s="565"/>
      <c r="Q21" s="565"/>
      <c r="R21" s="565"/>
      <c r="S21" s="565"/>
      <c r="T21" s="565"/>
      <c r="U21" s="565"/>
    </row>
    <row r="22" spans="2:21" x14ac:dyDescent="0.25">
      <c r="L22" s="567"/>
      <c r="M22" s="566"/>
      <c r="N22" s="567"/>
      <c r="O22" s="567"/>
      <c r="P22" s="567"/>
      <c r="Q22" s="567"/>
      <c r="R22" s="567"/>
      <c r="S22" s="567"/>
      <c r="T22" s="567"/>
      <c r="U22" s="567"/>
    </row>
    <row r="23" spans="2:21" x14ac:dyDescent="0.25">
      <c r="L23" s="567"/>
      <c r="M23" s="566"/>
      <c r="N23" s="567"/>
      <c r="O23" s="567"/>
      <c r="P23" s="567"/>
      <c r="Q23" s="567"/>
      <c r="R23" s="567"/>
      <c r="S23" s="567"/>
      <c r="T23" s="567"/>
      <c r="U23" s="567"/>
    </row>
    <row r="24" spans="2:21" x14ac:dyDescent="0.25">
      <c r="L24" s="567"/>
      <c r="M24" s="566"/>
      <c r="N24" s="567"/>
      <c r="O24" s="567"/>
      <c r="P24" s="567"/>
      <c r="Q24" s="567"/>
      <c r="R24" s="567"/>
      <c r="S24" s="567"/>
      <c r="T24" s="567"/>
      <c r="U24" s="567"/>
    </row>
    <row r="25" spans="2:21" x14ac:dyDescent="0.25">
      <c r="L25" s="567"/>
      <c r="M25" s="566"/>
      <c r="N25" s="567"/>
      <c r="O25" s="567"/>
      <c r="P25" s="567"/>
      <c r="Q25" s="567"/>
      <c r="R25" s="567"/>
      <c r="S25" s="567"/>
      <c r="T25" s="567"/>
      <c r="U25" s="567"/>
    </row>
    <row r="26" spans="2:21" x14ac:dyDescent="0.25">
      <c r="L26" s="567"/>
      <c r="M26" s="566"/>
      <c r="N26" s="567"/>
      <c r="O26" s="567"/>
      <c r="P26" s="567"/>
      <c r="Q26" s="567"/>
      <c r="R26" s="567"/>
      <c r="S26" s="567"/>
      <c r="T26" s="567"/>
      <c r="U26" s="567"/>
    </row>
    <row r="27" spans="2:21" x14ac:dyDescent="0.25">
      <c r="L27" s="567"/>
      <c r="M27" s="566"/>
      <c r="N27" s="567"/>
      <c r="O27" s="567"/>
      <c r="P27" s="567"/>
      <c r="Q27" s="567"/>
      <c r="R27" s="567"/>
      <c r="S27" s="567"/>
      <c r="T27" s="567"/>
      <c r="U27" s="567"/>
    </row>
  </sheetData>
  <mergeCells count="10">
    <mergeCell ref="B20:C20"/>
    <mergeCell ref="D20:F20"/>
    <mergeCell ref="B21:C21"/>
    <mergeCell ref="D21:F21"/>
    <mergeCell ref="B5:N5"/>
    <mergeCell ref="B17:F17"/>
    <mergeCell ref="B18:C18"/>
    <mergeCell ref="D18:F18"/>
    <mergeCell ref="B19:C19"/>
    <mergeCell ref="D19:F19"/>
  </mergeCells>
  <conditionalFormatting sqref="D8 N12:N14">
    <cfRule type="cellIs" dxfId="438" priority="197" operator="equal">
      <formula>"Not Required"</formula>
    </cfRule>
    <cfRule type="cellIs" dxfId="437" priority="198" operator="equal">
      <formula>"Working"</formula>
    </cfRule>
  </conditionalFormatting>
  <conditionalFormatting sqref="D9:D14">
    <cfRule type="cellIs" dxfId="436" priority="13" operator="equal">
      <formula>"Not Required"</formula>
    </cfRule>
    <cfRule type="cellIs" dxfId="435" priority="14" operator="equal">
      <formula>"Working"</formula>
    </cfRule>
  </conditionalFormatting>
  <conditionalFormatting sqref="G8:M14">
    <cfRule type="cellIs" dxfId="434" priority="9" operator="equal">
      <formula>"Not Required"</formula>
    </cfRule>
    <cfRule type="cellIs" dxfId="433" priority="10" operator="equal">
      <formula>"Working"</formula>
    </cfRule>
  </conditionalFormatting>
  <conditionalFormatting sqref="N8:N11">
    <cfRule type="cellIs" dxfId="432" priority="7" operator="equal">
      <formula>"Not Required"</formula>
    </cfRule>
    <cfRule type="cellIs" dxfId="431" priority="8" operator="equal">
      <formula>"Working"</formula>
    </cfRule>
  </conditionalFormatting>
  <conditionalFormatting sqref="E8:E14">
    <cfRule type="cellIs" dxfId="430" priority="11" operator="equal">
      <formula>"Not Required"</formula>
    </cfRule>
    <cfRule type="cellIs" dxfId="429" priority="12" operator="equal">
      <formula>"Working"</formula>
    </cfRule>
  </conditionalFormatting>
  <conditionalFormatting sqref="F8:F14">
    <cfRule type="cellIs" dxfId="428" priority="5" operator="equal">
      <formula>"Not Required"</formula>
    </cfRule>
    <cfRule type="cellIs" dxfId="427" priority="6" operator="equal">
      <formula>"Working"</formula>
    </cfRule>
  </conditionalFormatting>
  <dataValidations count="1">
    <dataValidation type="list" allowBlank="1" showInputMessage="1" showErrorMessage="1" sqref="D8:N14">
      <formula1>"Application Not Available,Working,Not Working,Not Required"</formula1>
    </dataValidation>
  </dataValidation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B5:M33"/>
  <sheetViews>
    <sheetView showGridLines="0" zoomScale="85" zoomScaleNormal="85" workbookViewId="0">
      <pane xSplit="3" ySplit="6" topLeftCell="D7" activePane="bottomRight" state="frozen"/>
      <selection pane="topRight" activeCell="D1" sqref="D1"/>
      <selection pane="bottomLeft" activeCell="A8" sqref="A8"/>
      <selection pane="bottomRight"/>
    </sheetView>
  </sheetViews>
  <sheetFormatPr defaultColWidth="8" defaultRowHeight="15" x14ac:dyDescent="0.25"/>
  <cols>
    <col min="1" max="1" width="3.28515625" style="72" customWidth="1"/>
    <col min="2" max="2" width="8.7109375" style="72" customWidth="1"/>
    <col min="3" max="3" width="32.7109375" style="72" bestFit="1" customWidth="1"/>
    <col min="4" max="4" width="21.28515625" style="72" customWidth="1"/>
    <col min="5" max="12" width="20.140625" style="72" customWidth="1"/>
    <col min="13" max="16384" width="8" style="72"/>
  </cols>
  <sheetData>
    <row r="5" spans="2:13" ht="26.25" customHeight="1" x14ac:dyDescent="0.25">
      <c r="B5" s="806" t="s">
        <v>341</v>
      </c>
      <c r="C5" s="806"/>
      <c r="D5" s="806"/>
      <c r="E5" s="806"/>
      <c r="F5" s="806"/>
      <c r="G5" s="806"/>
      <c r="H5" s="806"/>
      <c r="I5" s="806"/>
      <c r="J5" s="806"/>
      <c r="K5" s="806"/>
      <c r="L5" s="806"/>
    </row>
    <row r="6" spans="2:13" s="74" customFormat="1" ht="53.25" customHeight="1" x14ac:dyDescent="0.25">
      <c r="B6" s="329" t="s">
        <v>311</v>
      </c>
      <c r="C6" s="222" t="s">
        <v>312</v>
      </c>
      <c r="D6" s="646" t="s">
        <v>1106</v>
      </c>
      <c r="E6" s="646" t="s">
        <v>1107</v>
      </c>
      <c r="F6" s="646" t="s">
        <v>84</v>
      </c>
      <c r="G6" s="646" t="s">
        <v>1108</v>
      </c>
      <c r="H6" s="646" t="s">
        <v>1109</v>
      </c>
      <c r="I6" s="646" t="s">
        <v>1110</v>
      </c>
      <c r="J6" s="646" t="s">
        <v>1111</v>
      </c>
      <c r="K6" s="646" t="s">
        <v>1112</v>
      </c>
      <c r="L6" s="646" t="s">
        <v>1113</v>
      </c>
    </row>
    <row r="7" spans="2:13" s="74" customFormat="1" ht="32.25" customHeight="1" x14ac:dyDescent="0.25">
      <c r="B7" s="272">
        <v>1</v>
      </c>
      <c r="C7" s="643" t="s">
        <v>1020</v>
      </c>
      <c r="D7" s="645" t="s">
        <v>85</v>
      </c>
      <c r="E7" s="644" t="s">
        <v>85</v>
      </c>
      <c r="F7" s="644" t="s">
        <v>85</v>
      </c>
      <c r="G7" s="644" t="s">
        <v>85</v>
      </c>
      <c r="H7" s="644" t="s">
        <v>85</v>
      </c>
      <c r="I7" s="644" t="s">
        <v>85</v>
      </c>
      <c r="J7" s="644" t="s">
        <v>85</v>
      </c>
      <c r="K7" s="644" t="s">
        <v>85</v>
      </c>
      <c r="L7" s="644" t="s">
        <v>85</v>
      </c>
    </row>
    <row r="8" spans="2:13" s="74" customFormat="1" ht="32.25" customHeight="1" x14ac:dyDescent="0.25">
      <c r="B8" s="272">
        <v>2</v>
      </c>
      <c r="C8" s="643" t="s">
        <v>1006</v>
      </c>
      <c r="D8" s="645" t="s">
        <v>85</v>
      </c>
      <c r="E8" s="644" t="s">
        <v>85</v>
      </c>
      <c r="F8" s="644" t="s">
        <v>85</v>
      </c>
      <c r="G8" s="644" t="s">
        <v>85</v>
      </c>
      <c r="H8" s="644" t="s">
        <v>85</v>
      </c>
      <c r="I8" s="644" t="s">
        <v>85</v>
      </c>
      <c r="J8" s="644" t="s">
        <v>85</v>
      </c>
      <c r="K8" s="644" t="s">
        <v>85</v>
      </c>
      <c r="L8" s="644" t="s">
        <v>85</v>
      </c>
    </row>
    <row r="9" spans="2:13" s="74" customFormat="1" ht="32.25" customHeight="1" x14ac:dyDescent="0.25">
      <c r="B9" s="272">
        <v>3</v>
      </c>
      <c r="C9" s="643" t="s">
        <v>1007</v>
      </c>
      <c r="D9" s="645" t="s">
        <v>85</v>
      </c>
      <c r="E9" s="644" t="s">
        <v>85</v>
      </c>
      <c r="F9" s="644" t="s">
        <v>85</v>
      </c>
      <c r="G9" s="644" t="s">
        <v>85</v>
      </c>
      <c r="H9" s="644" t="s">
        <v>85</v>
      </c>
      <c r="I9" s="644" t="s">
        <v>85</v>
      </c>
      <c r="J9" s="644" t="s">
        <v>85</v>
      </c>
      <c r="K9" s="644" t="s">
        <v>85</v>
      </c>
      <c r="L9" s="644" t="s">
        <v>85</v>
      </c>
    </row>
    <row r="10" spans="2:13" s="74" customFormat="1" ht="32.25" customHeight="1" x14ac:dyDescent="0.25">
      <c r="B10" s="272">
        <v>4</v>
      </c>
      <c r="C10" s="643" t="s">
        <v>1008</v>
      </c>
      <c r="D10" s="645" t="s">
        <v>85</v>
      </c>
      <c r="E10" s="644" t="s">
        <v>85</v>
      </c>
      <c r="F10" s="644" t="s">
        <v>85</v>
      </c>
      <c r="G10" s="644" t="s">
        <v>85</v>
      </c>
      <c r="H10" s="644" t="s">
        <v>85</v>
      </c>
      <c r="I10" s="644" t="s">
        <v>85</v>
      </c>
      <c r="J10" s="644" t="s">
        <v>85</v>
      </c>
      <c r="K10" s="644" t="s">
        <v>85</v>
      </c>
      <c r="L10" s="644" t="s">
        <v>85</v>
      </c>
    </row>
    <row r="11" spans="2:13" s="74" customFormat="1" ht="32.25" customHeight="1" x14ac:dyDescent="0.25">
      <c r="B11" s="272">
        <v>5</v>
      </c>
      <c r="C11" s="643" t="s">
        <v>1009</v>
      </c>
      <c r="D11" s="645" t="s">
        <v>85</v>
      </c>
      <c r="E11" s="644" t="s">
        <v>85</v>
      </c>
      <c r="F11" s="644" t="s">
        <v>85</v>
      </c>
      <c r="G11" s="644" t="s">
        <v>85</v>
      </c>
      <c r="H11" s="644" t="s">
        <v>85</v>
      </c>
      <c r="I11" s="644" t="s">
        <v>85</v>
      </c>
      <c r="J11" s="644" t="s">
        <v>85</v>
      </c>
      <c r="K11" s="644" t="s">
        <v>85</v>
      </c>
      <c r="L11" s="644" t="s">
        <v>85</v>
      </c>
    </row>
    <row r="12" spans="2:13" s="74" customFormat="1" ht="32.25" customHeight="1" x14ac:dyDescent="0.25">
      <c r="B12" s="272">
        <v>6</v>
      </c>
      <c r="C12" s="643" t="s">
        <v>1010</v>
      </c>
      <c r="D12" s="645" t="s">
        <v>85</v>
      </c>
      <c r="E12" s="644" t="s">
        <v>85</v>
      </c>
      <c r="F12" s="644" t="s">
        <v>85</v>
      </c>
      <c r="G12" s="644" t="s">
        <v>85</v>
      </c>
      <c r="H12" s="644" t="s">
        <v>85</v>
      </c>
      <c r="I12" s="644" t="s">
        <v>85</v>
      </c>
      <c r="J12" s="644" t="s">
        <v>85</v>
      </c>
      <c r="K12" s="644" t="s">
        <v>85</v>
      </c>
      <c r="L12" s="644" t="s">
        <v>85</v>
      </c>
    </row>
    <row r="13" spans="2:13" s="74" customFormat="1" ht="32.25" customHeight="1" x14ac:dyDescent="0.25">
      <c r="B13" s="272">
        <v>7</v>
      </c>
      <c r="C13" s="643" t="s">
        <v>1011</v>
      </c>
      <c r="D13" s="645" t="s">
        <v>85</v>
      </c>
      <c r="E13" s="644" t="s">
        <v>85</v>
      </c>
      <c r="F13" s="644" t="s">
        <v>85</v>
      </c>
      <c r="G13" s="644" t="s">
        <v>85</v>
      </c>
      <c r="H13" s="644" t="s">
        <v>85</v>
      </c>
      <c r="I13" s="644" t="s">
        <v>85</v>
      </c>
      <c r="J13" s="644" t="s">
        <v>85</v>
      </c>
      <c r="K13" s="644" t="s">
        <v>85</v>
      </c>
      <c r="L13" s="644" t="s">
        <v>85</v>
      </c>
    </row>
    <row r="14" spans="2:13" s="74" customFormat="1" ht="32.25" customHeight="1" x14ac:dyDescent="0.25">
      <c r="B14" s="272">
        <v>8</v>
      </c>
      <c r="C14" s="643" t="s">
        <v>1012</v>
      </c>
      <c r="D14" s="645" t="s">
        <v>85</v>
      </c>
      <c r="E14" s="644" t="s">
        <v>85</v>
      </c>
      <c r="F14" s="644" t="s">
        <v>85</v>
      </c>
      <c r="G14" s="644" t="s">
        <v>85</v>
      </c>
      <c r="H14" s="644" t="s">
        <v>85</v>
      </c>
      <c r="I14" s="644" t="s">
        <v>85</v>
      </c>
      <c r="J14" s="644" t="s">
        <v>85</v>
      </c>
      <c r="K14" s="644" t="s">
        <v>85</v>
      </c>
      <c r="L14" s="644" t="s">
        <v>85</v>
      </c>
    </row>
    <row r="15" spans="2:13" s="74" customFormat="1" ht="32.25" customHeight="1" x14ac:dyDescent="0.25">
      <c r="B15" s="272">
        <v>9</v>
      </c>
      <c r="C15" s="643" t="s">
        <v>1013</v>
      </c>
      <c r="D15" s="645" t="s">
        <v>85</v>
      </c>
      <c r="E15" s="644" t="s">
        <v>85</v>
      </c>
      <c r="F15" s="644" t="s">
        <v>85</v>
      </c>
      <c r="G15" s="644" t="s">
        <v>85</v>
      </c>
      <c r="H15" s="644" t="s">
        <v>85</v>
      </c>
      <c r="I15" s="644" t="s">
        <v>85</v>
      </c>
      <c r="J15" s="644" t="s">
        <v>85</v>
      </c>
      <c r="K15" s="644" t="s">
        <v>85</v>
      </c>
      <c r="L15" s="644" t="s">
        <v>85</v>
      </c>
    </row>
    <row r="16" spans="2:13" s="74" customFormat="1" ht="32.25" customHeight="1" x14ac:dyDescent="0.25">
      <c r="B16" s="272">
        <v>10</v>
      </c>
      <c r="C16" s="643" t="s">
        <v>1021</v>
      </c>
      <c r="D16" s="645"/>
      <c r="E16" s="644"/>
      <c r="F16" s="644"/>
      <c r="G16" s="644"/>
      <c r="H16" s="644"/>
      <c r="I16" s="644"/>
      <c r="J16" s="644"/>
      <c r="K16" s="644"/>
      <c r="L16" s="644"/>
      <c r="M16" s="74" t="s">
        <v>1413</v>
      </c>
    </row>
    <row r="17" spans="2:13" s="74" customFormat="1" ht="32.25" customHeight="1" x14ac:dyDescent="0.25">
      <c r="B17" s="272">
        <v>11</v>
      </c>
      <c r="C17" s="643" t="s">
        <v>1014</v>
      </c>
      <c r="D17" s="645" t="s">
        <v>85</v>
      </c>
      <c r="E17" s="644" t="s">
        <v>85</v>
      </c>
      <c r="F17" s="644" t="s">
        <v>85</v>
      </c>
      <c r="G17" s="644" t="s">
        <v>85</v>
      </c>
      <c r="H17" s="644" t="s">
        <v>85</v>
      </c>
      <c r="I17" s="644" t="s">
        <v>85</v>
      </c>
      <c r="J17" s="644" t="s">
        <v>85</v>
      </c>
      <c r="K17" s="644" t="s">
        <v>85</v>
      </c>
      <c r="L17" s="644" t="s">
        <v>85</v>
      </c>
    </row>
    <row r="18" spans="2:13" s="74" customFormat="1" ht="27.75" customHeight="1" x14ac:dyDescent="0.25">
      <c r="B18" s="272">
        <v>12</v>
      </c>
      <c r="C18" s="643" t="s">
        <v>1015</v>
      </c>
      <c r="D18" s="645" t="s">
        <v>85</v>
      </c>
      <c r="E18" s="644" t="s">
        <v>85</v>
      </c>
      <c r="F18" s="644" t="s">
        <v>85</v>
      </c>
      <c r="G18" s="644" t="s">
        <v>85</v>
      </c>
      <c r="H18" s="644" t="s">
        <v>85</v>
      </c>
      <c r="I18" s="644" t="s">
        <v>85</v>
      </c>
      <c r="J18" s="644" t="s">
        <v>85</v>
      </c>
      <c r="K18" s="644" t="s">
        <v>85</v>
      </c>
      <c r="L18" s="644" t="s">
        <v>85</v>
      </c>
    </row>
    <row r="19" spans="2:13" s="74" customFormat="1" ht="27.75" customHeight="1" x14ac:dyDescent="0.25">
      <c r="B19" s="272">
        <v>13</v>
      </c>
      <c r="C19" s="643" t="s">
        <v>1022</v>
      </c>
      <c r="D19" s="645" t="s">
        <v>85</v>
      </c>
      <c r="E19" s="644" t="s">
        <v>85</v>
      </c>
      <c r="F19" s="644" t="s">
        <v>85</v>
      </c>
      <c r="G19" s="644" t="s">
        <v>85</v>
      </c>
      <c r="H19" s="644" t="s">
        <v>85</v>
      </c>
      <c r="I19" s="644" t="s">
        <v>85</v>
      </c>
      <c r="J19" s="644" t="s">
        <v>85</v>
      </c>
      <c r="K19" s="644" t="s">
        <v>85</v>
      </c>
      <c r="L19" s="644" t="s">
        <v>85</v>
      </c>
    </row>
    <row r="20" spans="2:13" s="74" customFormat="1" ht="27.75" customHeight="1" x14ac:dyDescent="0.25">
      <c r="B20" s="272">
        <v>14</v>
      </c>
      <c r="C20" s="643" t="s">
        <v>1023</v>
      </c>
      <c r="D20" s="645" t="s">
        <v>85</v>
      </c>
      <c r="E20" s="644" t="s">
        <v>85</v>
      </c>
      <c r="F20" s="644" t="s">
        <v>85</v>
      </c>
      <c r="G20" s="644" t="s">
        <v>85</v>
      </c>
      <c r="H20" s="644" t="s">
        <v>85</v>
      </c>
      <c r="I20" s="644" t="s">
        <v>85</v>
      </c>
      <c r="J20" s="644" t="s">
        <v>85</v>
      </c>
      <c r="K20" s="644" t="s">
        <v>85</v>
      </c>
      <c r="L20" s="644" t="s">
        <v>85</v>
      </c>
    </row>
    <row r="21" spans="2:13" s="74" customFormat="1" ht="27.75" customHeight="1" x14ac:dyDescent="0.25">
      <c r="B21" s="272">
        <v>15</v>
      </c>
      <c r="C21" s="643" t="s">
        <v>1016</v>
      </c>
      <c r="D21" s="645" t="s">
        <v>85</v>
      </c>
      <c r="E21" s="644" t="s">
        <v>85</v>
      </c>
      <c r="F21" s="644" t="s">
        <v>85</v>
      </c>
      <c r="G21" s="644" t="s">
        <v>85</v>
      </c>
      <c r="H21" s="644" t="s">
        <v>85</v>
      </c>
      <c r="I21" s="644" t="s">
        <v>85</v>
      </c>
      <c r="J21" s="644" t="s">
        <v>85</v>
      </c>
      <c r="K21" s="644" t="s">
        <v>85</v>
      </c>
      <c r="L21" s="644" t="s">
        <v>85</v>
      </c>
    </row>
    <row r="22" spans="2:13" s="74" customFormat="1" ht="27.75" customHeight="1" x14ac:dyDescent="0.25">
      <c r="B22" s="272">
        <v>16</v>
      </c>
      <c r="C22" s="643" t="s">
        <v>1017</v>
      </c>
      <c r="D22" s="645" t="s">
        <v>85</v>
      </c>
      <c r="E22" s="644" t="s">
        <v>85</v>
      </c>
      <c r="F22" s="644" t="s">
        <v>85</v>
      </c>
      <c r="G22" s="644" t="s">
        <v>85</v>
      </c>
      <c r="H22" s="644" t="s">
        <v>85</v>
      </c>
      <c r="I22" s="644" t="s">
        <v>85</v>
      </c>
      <c r="J22" s="644" t="s">
        <v>85</v>
      </c>
      <c r="K22" s="644" t="s">
        <v>85</v>
      </c>
      <c r="L22" s="644" t="s">
        <v>85</v>
      </c>
    </row>
    <row r="23" spans="2:13" s="74" customFormat="1" ht="27.75" customHeight="1" x14ac:dyDescent="0.25">
      <c r="B23" s="272">
        <v>17</v>
      </c>
      <c r="C23" s="643" t="s">
        <v>1018</v>
      </c>
      <c r="D23" s="645" t="s">
        <v>85</v>
      </c>
      <c r="E23" s="644" t="s">
        <v>85</v>
      </c>
      <c r="F23" s="644" t="s">
        <v>85</v>
      </c>
      <c r="G23" s="644" t="s">
        <v>85</v>
      </c>
      <c r="H23" s="644" t="s">
        <v>85</v>
      </c>
      <c r="I23" s="644" t="s">
        <v>85</v>
      </c>
      <c r="J23" s="644" t="s">
        <v>85</v>
      </c>
      <c r="K23" s="644" t="s">
        <v>85</v>
      </c>
      <c r="L23" s="644" t="s">
        <v>85</v>
      </c>
    </row>
    <row r="24" spans="2:13" s="74" customFormat="1" ht="27.75" customHeight="1" x14ac:dyDescent="0.25">
      <c r="B24" s="272">
        <v>18</v>
      </c>
      <c r="C24" s="643" t="s">
        <v>1019</v>
      </c>
      <c r="D24" s="645"/>
      <c r="E24" s="644"/>
      <c r="F24" s="644"/>
      <c r="G24" s="644"/>
      <c r="H24" s="644"/>
      <c r="I24" s="644"/>
      <c r="J24" s="644"/>
      <c r="K24" s="644"/>
      <c r="L24" s="644"/>
      <c r="M24" s="74" t="s">
        <v>1413</v>
      </c>
    </row>
    <row r="25" spans="2:13" s="74" customFormat="1" ht="27.75" customHeight="1" x14ac:dyDescent="0.25">
      <c r="B25" s="272">
        <v>19</v>
      </c>
      <c r="C25" s="643" t="s">
        <v>1025</v>
      </c>
      <c r="D25" s="645" t="s">
        <v>85</v>
      </c>
      <c r="E25" s="644" t="s">
        <v>85</v>
      </c>
      <c r="F25" s="644" t="s">
        <v>85</v>
      </c>
      <c r="G25" s="644" t="s">
        <v>85</v>
      </c>
      <c r="H25" s="644" t="s">
        <v>85</v>
      </c>
      <c r="I25" s="644" t="s">
        <v>85</v>
      </c>
      <c r="J25" s="644" t="s">
        <v>85</v>
      </c>
      <c r="K25" s="644" t="s">
        <v>85</v>
      </c>
      <c r="L25" s="644" t="s">
        <v>85</v>
      </c>
    </row>
    <row r="26" spans="2:13" s="74" customFormat="1" ht="27.75" customHeight="1" thickBot="1" x14ac:dyDescent="0.3">
      <c r="B26" s="245"/>
      <c r="D26" s="245"/>
      <c r="E26" s="245"/>
      <c r="F26" s="245"/>
      <c r="G26" s="245"/>
      <c r="H26" s="245"/>
      <c r="I26" s="245"/>
      <c r="J26" s="245"/>
      <c r="K26" s="245"/>
      <c r="L26" s="245"/>
    </row>
    <row r="27" spans="2:13" s="74" customFormat="1" ht="27.75" customHeight="1" thickBot="1" x14ac:dyDescent="0.3">
      <c r="B27" s="807" t="s">
        <v>315</v>
      </c>
      <c r="C27" s="808"/>
      <c r="D27" s="808"/>
      <c r="E27" s="808"/>
      <c r="F27" s="809"/>
      <c r="G27" s="245"/>
      <c r="H27" s="245"/>
      <c r="I27" s="245"/>
      <c r="J27" s="245"/>
      <c r="K27" s="245"/>
      <c r="L27" s="245"/>
    </row>
    <row r="28" spans="2:13" s="74" customFormat="1" ht="27.75" customHeight="1" x14ac:dyDescent="0.25">
      <c r="B28" s="810" t="s">
        <v>307</v>
      </c>
      <c r="C28" s="810"/>
      <c r="D28" s="811" t="s">
        <v>316</v>
      </c>
      <c r="E28" s="811"/>
      <c r="F28" s="811"/>
      <c r="G28" s="245"/>
      <c r="H28" s="245"/>
      <c r="I28" s="245"/>
      <c r="J28" s="245"/>
      <c r="K28" s="245"/>
      <c r="L28" s="245"/>
    </row>
    <row r="29" spans="2:13" s="74" customFormat="1" ht="27.75" customHeight="1" x14ac:dyDescent="0.25">
      <c r="B29" s="802" t="s">
        <v>85</v>
      </c>
      <c r="C29" s="802"/>
      <c r="D29" s="803" t="s">
        <v>317</v>
      </c>
      <c r="E29" s="803"/>
      <c r="F29" s="803"/>
      <c r="G29" s="245"/>
      <c r="H29" s="245"/>
      <c r="I29" s="245"/>
      <c r="J29" s="245"/>
      <c r="K29" s="245"/>
      <c r="L29" s="245"/>
    </row>
    <row r="30" spans="2:13" s="74" customFormat="1" ht="27.75" customHeight="1" x14ac:dyDescent="0.25">
      <c r="B30" s="802" t="s">
        <v>308</v>
      </c>
      <c r="C30" s="802"/>
      <c r="D30" s="803" t="s">
        <v>318</v>
      </c>
      <c r="E30" s="803"/>
      <c r="F30" s="803"/>
      <c r="G30" s="245"/>
      <c r="H30" s="245"/>
      <c r="I30" s="245"/>
      <c r="J30" s="245"/>
      <c r="K30" s="245"/>
      <c r="L30" s="245"/>
    </row>
    <row r="31" spans="2:13" s="74" customFormat="1" ht="27.75" customHeight="1" thickBot="1" x14ac:dyDescent="0.3">
      <c r="B31" s="804" t="s">
        <v>314</v>
      </c>
      <c r="C31" s="804"/>
      <c r="D31" s="805" t="s">
        <v>319</v>
      </c>
      <c r="E31" s="805"/>
      <c r="F31" s="805"/>
      <c r="G31" s="245"/>
      <c r="H31" s="245"/>
      <c r="I31" s="245"/>
      <c r="J31" s="245"/>
      <c r="K31" s="245"/>
      <c r="L31" s="245"/>
    </row>
    <row r="33" spans="2:2" x14ac:dyDescent="0.25">
      <c r="B33" s="434"/>
    </row>
  </sheetData>
  <mergeCells count="10">
    <mergeCell ref="B5:L5"/>
    <mergeCell ref="B30:C30"/>
    <mergeCell ref="D30:F30"/>
    <mergeCell ref="B31:C31"/>
    <mergeCell ref="D31:F31"/>
    <mergeCell ref="B27:F27"/>
    <mergeCell ref="B28:C28"/>
    <mergeCell ref="D28:F28"/>
    <mergeCell ref="B29:C29"/>
    <mergeCell ref="D29:F29"/>
  </mergeCells>
  <conditionalFormatting sqref="H7:L25">
    <cfRule type="cellIs" dxfId="426" priority="4879" operator="equal">
      <formula>"Not Required"</formula>
    </cfRule>
    <cfRule type="cellIs" dxfId="425" priority="4880" operator="equal">
      <formula>"Working"</formula>
    </cfRule>
  </conditionalFormatting>
  <conditionalFormatting sqref="H18">
    <cfRule type="cellIs" dxfId="424" priority="4873" operator="equal">
      <formula>"Not Required"</formula>
    </cfRule>
    <cfRule type="cellIs" dxfId="423" priority="4874" operator="equal">
      <formula>"Working"</formula>
    </cfRule>
  </conditionalFormatting>
  <conditionalFormatting sqref="J18:L18">
    <cfRule type="cellIs" dxfId="422" priority="4871" operator="equal">
      <formula>"Not Required"</formula>
    </cfRule>
    <cfRule type="cellIs" dxfId="421" priority="4872" operator="equal">
      <formula>"Working"</formula>
    </cfRule>
  </conditionalFormatting>
  <conditionalFormatting sqref="I20:L20">
    <cfRule type="cellIs" dxfId="420" priority="4865" operator="equal">
      <formula>"Not Required"</formula>
    </cfRule>
    <cfRule type="cellIs" dxfId="419" priority="4866" operator="equal">
      <formula>"Working"</formula>
    </cfRule>
  </conditionalFormatting>
  <conditionalFormatting sqref="L7:L23">
    <cfRule type="cellIs" dxfId="418" priority="4861" operator="equal">
      <formula>"Not Required"</formula>
    </cfRule>
    <cfRule type="cellIs" dxfId="417" priority="4862" operator="equal">
      <formula>"Working"</formula>
    </cfRule>
  </conditionalFormatting>
  <conditionalFormatting sqref="K7:K25">
    <cfRule type="cellIs" dxfId="416" priority="4859" operator="equal">
      <formula>"Not Required"</formula>
    </cfRule>
    <cfRule type="cellIs" dxfId="415" priority="4860" operator="equal">
      <formula>"Working"</formula>
    </cfRule>
  </conditionalFormatting>
  <conditionalFormatting sqref="I21">
    <cfRule type="cellIs" dxfId="414" priority="4847" operator="equal">
      <formula>"Not Required"</formula>
    </cfRule>
    <cfRule type="cellIs" dxfId="413" priority="4848" operator="equal">
      <formula>"Working"</formula>
    </cfRule>
  </conditionalFormatting>
  <conditionalFormatting sqref="H21">
    <cfRule type="cellIs" dxfId="412" priority="4845" operator="equal">
      <formula>"Not Required"</formula>
    </cfRule>
    <cfRule type="cellIs" dxfId="411" priority="4846" operator="equal">
      <formula>"Working"</formula>
    </cfRule>
  </conditionalFormatting>
  <conditionalFormatting sqref="J21">
    <cfRule type="cellIs" dxfId="410" priority="4839" operator="equal">
      <formula>"Not Required"</formula>
    </cfRule>
    <cfRule type="cellIs" dxfId="409" priority="4840" operator="equal">
      <formula>"Working"</formula>
    </cfRule>
  </conditionalFormatting>
  <conditionalFormatting sqref="L21">
    <cfRule type="cellIs" dxfId="408" priority="4837" operator="equal">
      <formula>"Not Required"</formula>
    </cfRule>
    <cfRule type="cellIs" dxfId="407" priority="4838" operator="equal">
      <formula>"Working"</formula>
    </cfRule>
  </conditionalFormatting>
  <conditionalFormatting sqref="K21">
    <cfRule type="cellIs" dxfId="406" priority="4835" operator="equal">
      <formula>"Not Required"</formula>
    </cfRule>
    <cfRule type="cellIs" dxfId="405" priority="4836" operator="equal">
      <formula>"Working"</formula>
    </cfRule>
  </conditionalFormatting>
  <conditionalFormatting sqref="H20">
    <cfRule type="cellIs" dxfId="404" priority="4811" operator="equal">
      <formula>"Not Required"</formula>
    </cfRule>
    <cfRule type="cellIs" dxfId="403" priority="4812" operator="equal">
      <formula>"Working"</formula>
    </cfRule>
  </conditionalFormatting>
  <conditionalFormatting sqref="J22:J25">
    <cfRule type="cellIs" dxfId="402" priority="4761" operator="equal">
      <formula>"Not Required"</formula>
    </cfRule>
    <cfRule type="cellIs" dxfId="401" priority="4762" operator="equal">
      <formula>"Working"</formula>
    </cfRule>
  </conditionalFormatting>
  <conditionalFormatting sqref="L22:L25">
    <cfRule type="cellIs" dxfId="400" priority="4759" operator="equal">
      <formula>"Not Required"</formula>
    </cfRule>
    <cfRule type="cellIs" dxfId="399" priority="4760" operator="equal">
      <formula>"Working"</formula>
    </cfRule>
  </conditionalFormatting>
  <conditionalFormatting sqref="K22:K25">
    <cfRule type="cellIs" dxfId="398" priority="4757" operator="equal">
      <formula>"Not Required"</formula>
    </cfRule>
    <cfRule type="cellIs" dxfId="397" priority="4758" operator="equal">
      <formula>"Working"</formula>
    </cfRule>
  </conditionalFormatting>
  <conditionalFormatting sqref="H7:L25">
    <cfRule type="cellIs" dxfId="396" priority="4738" operator="equal">
      <formula>"Not Working"</formula>
    </cfRule>
  </conditionalFormatting>
  <conditionalFormatting sqref="H23:H24">
    <cfRule type="cellIs" dxfId="395" priority="4650" operator="equal">
      <formula>"Not Required"</formula>
    </cfRule>
    <cfRule type="cellIs" dxfId="394" priority="4651" operator="equal">
      <formula>"Working"</formula>
    </cfRule>
  </conditionalFormatting>
  <conditionalFormatting sqref="K23:L24">
    <cfRule type="cellIs" dxfId="393" priority="4648" operator="equal">
      <formula>"Not Required"</formula>
    </cfRule>
    <cfRule type="cellIs" dxfId="392" priority="4649" operator="equal">
      <formula>"Working"</formula>
    </cfRule>
  </conditionalFormatting>
  <conditionalFormatting sqref="I23">
    <cfRule type="cellIs" dxfId="391" priority="4548" operator="equal">
      <formula>"Not Required"</formula>
    </cfRule>
    <cfRule type="cellIs" dxfId="390" priority="4549" operator="equal">
      <formula>"Working"</formula>
    </cfRule>
  </conditionalFormatting>
  <conditionalFormatting sqref="I23">
    <cfRule type="cellIs" dxfId="389" priority="4546" operator="equal">
      <formula>"Not Required"</formula>
    </cfRule>
    <cfRule type="cellIs" dxfId="388" priority="4547" operator="equal">
      <formula>"Working"</formula>
    </cfRule>
  </conditionalFormatting>
  <conditionalFormatting sqref="I23">
    <cfRule type="cellIs" dxfId="387" priority="4544" operator="equal">
      <formula>"Not Required"</formula>
    </cfRule>
    <cfRule type="cellIs" dxfId="386" priority="4545" operator="equal">
      <formula>"Working"</formula>
    </cfRule>
  </conditionalFormatting>
  <conditionalFormatting sqref="I23">
    <cfRule type="cellIs" dxfId="385" priority="4542" operator="equal">
      <formula>"Not Required"</formula>
    </cfRule>
    <cfRule type="cellIs" dxfId="384" priority="4543" operator="equal">
      <formula>"Working"</formula>
    </cfRule>
  </conditionalFormatting>
  <conditionalFormatting sqref="I23">
    <cfRule type="cellIs" dxfId="383" priority="4540" operator="equal">
      <formula>"Not Required"</formula>
    </cfRule>
    <cfRule type="cellIs" dxfId="382" priority="4541" operator="equal">
      <formula>"Working"</formula>
    </cfRule>
  </conditionalFormatting>
  <conditionalFormatting sqref="I23">
    <cfRule type="cellIs" dxfId="381" priority="4538" operator="equal">
      <formula>"Not Required"</formula>
    </cfRule>
    <cfRule type="cellIs" dxfId="380" priority="4539" operator="equal">
      <formula>"Working"</formula>
    </cfRule>
  </conditionalFormatting>
  <conditionalFormatting sqref="I23">
    <cfRule type="cellIs" dxfId="379" priority="4536" operator="equal">
      <formula>"Not Required"</formula>
    </cfRule>
    <cfRule type="cellIs" dxfId="378" priority="4537" operator="equal">
      <formula>"Working"</formula>
    </cfRule>
  </conditionalFormatting>
  <conditionalFormatting sqref="J23">
    <cfRule type="cellIs" dxfId="377" priority="4463" operator="equal">
      <formula>"Not Required"</formula>
    </cfRule>
    <cfRule type="cellIs" dxfId="376" priority="4464" operator="equal">
      <formula>"Working"</formula>
    </cfRule>
  </conditionalFormatting>
  <conditionalFormatting sqref="K23">
    <cfRule type="cellIs" dxfId="375" priority="4461" operator="equal">
      <formula>"Not Required"</formula>
    </cfRule>
    <cfRule type="cellIs" dxfId="374" priority="4462" operator="equal">
      <formula>"Working"</formula>
    </cfRule>
  </conditionalFormatting>
  <conditionalFormatting sqref="K23">
    <cfRule type="cellIs" dxfId="373" priority="4459" operator="equal">
      <formula>"Not Required"</formula>
    </cfRule>
    <cfRule type="cellIs" dxfId="372" priority="4460" operator="equal">
      <formula>"Working"</formula>
    </cfRule>
  </conditionalFormatting>
  <conditionalFormatting sqref="L23">
    <cfRule type="cellIs" dxfId="371" priority="4457" operator="equal">
      <formula>"Not Required"</formula>
    </cfRule>
    <cfRule type="cellIs" dxfId="370" priority="4458" operator="equal">
      <formula>"Working"</formula>
    </cfRule>
  </conditionalFormatting>
  <conditionalFormatting sqref="L23">
    <cfRule type="cellIs" dxfId="369" priority="4455" operator="equal">
      <formula>"Not Required"</formula>
    </cfRule>
    <cfRule type="cellIs" dxfId="368" priority="4456" operator="equal">
      <formula>"Working"</formula>
    </cfRule>
  </conditionalFormatting>
  <conditionalFormatting sqref="I24">
    <cfRule type="cellIs" dxfId="367" priority="4407" operator="equal">
      <formula>"Not Required"</formula>
    </cfRule>
    <cfRule type="cellIs" dxfId="366" priority="4408" operator="equal">
      <formula>"Working"</formula>
    </cfRule>
  </conditionalFormatting>
  <conditionalFormatting sqref="I24">
    <cfRule type="cellIs" dxfId="365" priority="4405" operator="equal">
      <formula>"Not Required"</formula>
    </cfRule>
    <cfRule type="cellIs" dxfId="364" priority="4406" operator="equal">
      <formula>"Working"</formula>
    </cfRule>
  </conditionalFormatting>
  <conditionalFormatting sqref="I24">
    <cfRule type="cellIs" dxfId="363" priority="4403" operator="equal">
      <formula>"Not Required"</formula>
    </cfRule>
    <cfRule type="cellIs" dxfId="362" priority="4404" operator="equal">
      <formula>"Working"</formula>
    </cfRule>
  </conditionalFormatting>
  <conditionalFormatting sqref="I24">
    <cfRule type="cellIs" dxfId="361" priority="4401" operator="equal">
      <formula>"Not Required"</formula>
    </cfRule>
    <cfRule type="cellIs" dxfId="360" priority="4402" operator="equal">
      <formula>"Working"</formula>
    </cfRule>
  </conditionalFormatting>
  <conditionalFormatting sqref="I24">
    <cfRule type="cellIs" dxfId="359" priority="4399" operator="equal">
      <formula>"Not Required"</formula>
    </cfRule>
    <cfRule type="cellIs" dxfId="358" priority="4400" operator="equal">
      <formula>"Working"</formula>
    </cfRule>
  </conditionalFormatting>
  <conditionalFormatting sqref="I24">
    <cfRule type="cellIs" dxfId="357" priority="4397" operator="equal">
      <formula>"Not Required"</formula>
    </cfRule>
    <cfRule type="cellIs" dxfId="356" priority="4398" operator="equal">
      <formula>"Working"</formula>
    </cfRule>
  </conditionalFormatting>
  <conditionalFormatting sqref="I24">
    <cfRule type="cellIs" dxfId="355" priority="4395" operator="equal">
      <formula>"Not Required"</formula>
    </cfRule>
    <cfRule type="cellIs" dxfId="354" priority="4396" operator="equal">
      <formula>"Working"</formula>
    </cfRule>
  </conditionalFormatting>
  <conditionalFormatting sqref="I24">
    <cfRule type="cellIs" dxfId="353" priority="4379" operator="equal">
      <formula>"Not Required"</formula>
    </cfRule>
    <cfRule type="cellIs" dxfId="352" priority="4380" operator="equal">
      <formula>"Working"</formula>
    </cfRule>
  </conditionalFormatting>
  <conditionalFormatting sqref="I24">
    <cfRule type="cellIs" dxfId="351" priority="4377" operator="equal">
      <formula>"Not Required"</formula>
    </cfRule>
    <cfRule type="cellIs" dxfId="350" priority="4378" operator="equal">
      <formula>"Working"</formula>
    </cfRule>
  </conditionalFormatting>
  <conditionalFormatting sqref="I24">
    <cfRule type="cellIs" dxfId="349" priority="4375" operator="equal">
      <formula>"Not Required"</formula>
    </cfRule>
    <cfRule type="cellIs" dxfId="348" priority="4376" operator="equal">
      <formula>"Working"</formula>
    </cfRule>
  </conditionalFormatting>
  <conditionalFormatting sqref="I24">
    <cfRule type="cellIs" dxfId="347" priority="4373" operator="equal">
      <formula>"Not Required"</formula>
    </cfRule>
    <cfRule type="cellIs" dxfId="346" priority="4374" operator="equal">
      <formula>"Working"</formula>
    </cfRule>
  </conditionalFormatting>
  <conditionalFormatting sqref="I24">
    <cfRule type="cellIs" dxfId="345" priority="4371" operator="equal">
      <formula>"Not Required"</formula>
    </cfRule>
    <cfRule type="cellIs" dxfId="344" priority="4372" operator="equal">
      <formula>"Working"</formula>
    </cfRule>
  </conditionalFormatting>
  <conditionalFormatting sqref="J24">
    <cfRule type="cellIs" dxfId="343" priority="4369" operator="equal">
      <formula>"Not Required"</formula>
    </cfRule>
    <cfRule type="cellIs" dxfId="342" priority="4370" operator="equal">
      <formula>"Working"</formula>
    </cfRule>
  </conditionalFormatting>
  <conditionalFormatting sqref="J24">
    <cfRule type="cellIs" dxfId="341" priority="4367" operator="equal">
      <formula>"Not Required"</formula>
    </cfRule>
    <cfRule type="cellIs" dxfId="340" priority="4368" operator="equal">
      <formula>"Working"</formula>
    </cfRule>
  </conditionalFormatting>
  <conditionalFormatting sqref="J24">
    <cfRule type="cellIs" dxfId="339" priority="4365" operator="equal">
      <formula>"Not Required"</formula>
    </cfRule>
    <cfRule type="cellIs" dxfId="338" priority="4366" operator="equal">
      <formula>"Working"</formula>
    </cfRule>
  </conditionalFormatting>
  <conditionalFormatting sqref="J24">
    <cfRule type="cellIs" dxfId="337" priority="4363" operator="equal">
      <formula>"Not Required"</formula>
    </cfRule>
    <cfRule type="cellIs" dxfId="336" priority="4364" operator="equal">
      <formula>"Working"</formula>
    </cfRule>
  </conditionalFormatting>
  <conditionalFormatting sqref="J24">
    <cfRule type="cellIs" dxfId="335" priority="4361" operator="equal">
      <formula>"Not Required"</formula>
    </cfRule>
    <cfRule type="cellIs" dxfId="334" priority="4362" operator="equal">
      <formula>"Working"</formula>
    </cfRule>
  </conditionalFormatting>
  <conditionalFormatting sqref="J24">
    <cfRule type="cellIs" dxfId="333" priority="4359" operator="equal">
      <formula>"Not Required"</formula>
    </cfRule>
    <cfRule type="cellIs" dxfId="332" priority="4360" operator="equal">
      <formula>"Working"</formula>
    </cfRule>
  </conditionalFormatting>
  <conditionalFormatting sqref="K24">
    <cfRule type="cellIs" dxfId="331" priority="4357" operator="equal">
      <formula>"Not Required"</formula>
    </cfRule>
    <cfRule type="cellIs" dxfId="330" priority="4358" operator="equal">
      <formula>"Working"</formula>
    </cfRule>
  </conditionalFormatting>
  <conditionalFormatting sqref="K24">
    <cfRule type="cellIs" dxfId="329" priority="4355" operator="equal">
      <formula>"Not Required"</formula>
    </cfRule>
    <cfRule type="cellIs" dxfId="328" priority="4356" operator="equal">
      <formula>"Working"</formula>
    </cfRule>
  </conditionalFormatting>
  <conditionalFormatting sqref="K24">
    <cfRule type="cellIs" dxfId="327" priority="4353" operator="equal">
      <formula>"Not Required"</formula>
    </cfRule>
    <cfRule type="cellIs" dxfId="326" priority="4354" operator="equal">
      <formula>"Working"</formula>
    </cfRule>
  </conditionalFormatting>
  <conditionalFormatting sqref="K24">
    <cfRule type="cellIs" dxfId="325" priority="4351" operator="equal">
      <formula>"Not Required"</formula>
    </cfRule>
    <cfRule type="cellIs" dxfId="324" priority="4352" operator="equal">
      <formula>"Working"</formula>
    </cfRule>
  </conditionalFormatting>
  <conditionalFormatting sqref="K24">
    <cfRule type="cellIs" dxfId="323" priority="4349" operator="equal">
      <formula>"Not Required"</formula>
    </cfRule>
    <cfRule type="cellIs" dxfId="322" priority="4350" operator="equal">
      <formula>"Working"</formula>
    </cfRule>
  </conditionalFormatting>
  <conditionalFormatting sqref="K24">
    <cfRule type="cellIs" dxfId="321" priority="4347" operator="equal">
      <formula>"Not Required"</formula>
    </cfRule>
    <cfRule type="cellIs" dxfId="320" priority="4348" operator="equal">
      <formula>"Working"</formula>
    </cfRule>
  </conditionalFormatting>
  <conditionalFormatting sqref="L24">
    <cfRule type="cellIs" dxfId="319" priority="4345" operator="equal">
      <formula>"Not Required"</formula>
    </cfRule>
    <cfRule type="cellIs" dxfId="318" priority="4346" operator="equal">
      <formula>"Working"</formula>
    </cfRule>
  </conditionalFormatting>
  <conditionalFormatting sqref="L24">
    <cfRule type="cellIs" dxfId="317" priority="4343" operator="equal">
      <formula>"Not Required"</formula>
    </cfRule>
    <cfRule type="cellIs" dxfId="316" priority="4344" operator="equal">
      <formula>"Working"</formula>
    </cfRule>
  </conditionalFormatting>
  <conditionalFormatting sqref="L24">
    <cfRule type="cellIs" dxfId="315" priority="4341" operator="equal">
      <formula>"Not Required"</formula>
    </cfRule>
    <cfRule type="cellIs" dxfId="314" priority="4342" operator="equal">
      <formula>"Working"</formula>
    </cfRule>
  </conditionalFormatting>
  <conditionalFormatting sqref="L24">
    <cfRule type="cellIs" dxfId="313" priority="4339" operator="equal">
      <formula>"Not Required"</formula>
    </cfRule>
    <cfRule type="cellIs" dxfId="312" priority="4340" operator="equal">
      <formula>"Working"</formula>
    </cfRule>
  </conditionalFormatting>
  <conditionalFormatting sqref="L24">
    <cfRule type="cellIs" dxfId="311" priority="4337" operator="equal">
      <formula>"Not Required"</formula>
    </cfRule>
    <cfRule type="cellIs" dxfId="310" priority="4338" operator="equal">
      <formula>"Working"</formula>
    </cfRule>
  </conditionalFormatting>
  <conditionalFormatting sqref="L24">
    <cfRule type="cellIs" dxfId="309" priority="4335" operator="equal">
      <formula>"Not Required"</formula>
    </cfRule>
    <cfRule type="cellIs" dxfId="308" priority="4336" operator="equal">
      <formula>"Working"</formula>
    </cfRule>
  </conditionalFormatting>
  <conditionalFormatting sqref="I24">
    <cfRule type="cellIs" dxfId="307" priority="4285" operator="equal">
      <formula>"Not Required"</formula>
    </cfRule>
    <cfRule type="cellIs" dxfId="306" priority="4286" operator="equal">
      <formula>"Working"</formula>
    </cfRule>
  </conditionalFormatting>
  <conditionalFormatting sqref="I24">
    <cfRule type="cellIs" dxfId="305" priority="4283" operator="equal">
      <formula>"Not Required"</formula>
    </cfRule>
    <cfRule type="cellIs" dxfId="304" priority="4284" operator="equal">
      <formula>"Working"</formula>
    </cfRule>
  </conditionalFormatting>
  <conditionalFormatting sqref="I24">
    <cfRule type="cellIs" dxfId="303" priority="4281" operator="equal">
      <formula>"Not Required"</formula>
    </cfRule>
    <cfRule type="cellIs" dxfId="302" priority="4282" operator="equal">
      <formula>"Working"</formula>
    </cfRule>
  </conditionalFormatting>
  <conditionalFormatting sqref="I24">
    <cfRule type="cellIs" dxfId="301" priority="4279" operator="equal">
      <formula>"Not Required"</formula>
    </cfRule>
    <cfRule type="cellIs" dxfId="300" priority="4280" operator="equal">
      <formula>"Working"</formula>
    </cfRule>
  </conditionalFormatting>
  <conditionalFormatting sqref="I24">
    <cfRule type="cellIs" dxfId="299" priority="4277" operator="equal">
      <formula>"Not Required"</formula>
    </cfRule>
    <cfRule type="cellIs" dxfId="298" priority="4278" operator="equal">
      <formula>"Working"</formula>
    </cfRule>
  </conditionalFormatting>
  <conditionalFormatting sqref="I24">
    <cfRule type="cellIs" dxfId="297" priority="4275" operator="equal">
      <formula>"Not Required"</formula>
    </cfRule>
    <cfRule type="cellIs" dxfId="296" priority="4276" operator="equal">
      <formula>"Working"</formula>
    </cfRule>
  </conditionalFormatting>
  <conditionalFormatting sqref="I24">
    <cfRule type="cellIs" dxfId="295" priority="4273" operator="equal">
      <formula>"Not Required"</formula>
    </cfRule>
    <cfRule type="cellIs" dxfId="294" priority="4274" operator="equal">
      <formula>"Working"</formula>
    </cfRule>
  </conditionalFormatting>
  <conditionalFormatting sqref="J24">
    <cfRule type="cellIs" dxfId="293" priority="4271" operator="equal">
      <formula>"Not Required"</formula>
    </cfRule>
    <cfRule type="cellIs" dxfId="292" priority="4272" operator="equal">
      <formula>"Working"</formula>
    </cfRule>
  </conditionalFormatting>
  <conditionalFormatting sqref="J24">
    <cfRule type="cellIs" dxfId="291" priority="4269" operator="equal">
      <formula>"Not Required"</formula>
    </cfRule>
    <cfRule type="cellIs" dxfId="290" priority="4270" operator="equal">
      <formula>"Working"</formula>
    </cfRule>
  </conditionalFormatting>
  <conditionalFormatting sqref="K24">
    <cfRule type="cellIs" dxfId="289" priority="4267" operator="equal">
      <formula>"Not Required"</formula>
    </cfRule>
    <cfRule type="cellIs" dxfId="288" priority="4268" operator="equal">
      <formula>"Working"</formula>
    </cfRule>
  </conditionalFormatting>
  <conditionalFormatting sqref="K24">
    <cfRule type="cellIs" dxfId="287" priority="4265" operator="equal">
      <formula>"Not Required"</formula>
    </cfRule>
    <cfRule type="cellIs" dxfId="286" priority="4266" operator="equal">
      <formula>"Working"</formula>
    </cfRule>
  </conditionalFormatting>
  <conditionalFormatting sqref="L24">
    <cfRule type="cellIs" dxfId="285" priority="4263" operator="equal">
      <formula>"Not Required"</formula>
    </cfRule>
    <cfRule type="cellIs" dxfId="284" priority="4264" operator="equal">
      <formula>"Working"</formula>
    </cfRule>
  </conditionalFormatting>
  <conditionalFormatting sqref="L24">
    <cfRule type="cellIs" dxfId="283" priority="4261" operator="equal">
      <formula>"Not Required"</formula>
    </cfRule>
    <cfRule type="cellIs" dxfId="282" priority="4262" operator="equal">
      <formula>"Working"</formula>
    </cfRule>
  </conditionalFormatting>
  <conditionalFormatting sqref="I23">
    <cfRule type="cellIs" dxfId="281" priority="3767" operator="equal">
      <formula>"Not Required"</formula>
    </cfRule>
    <cfRule type="cellIs" dxfId="280" priority="3768" operator="equal">
      <formula>"Working"</formula>
    </cfRule>
  </conditionalFormatting>
  <conditionalFormatting sqref="I23">
    <cfRule type="cellIs" dxfId="279" priority="3765" operator="equal">
      <formula>"Not Required"</formula>
    </cfRule>
    <cfRule type="cellIs" dxfId="278" priority="3766" operator="equal">
      <formula>"Working"</formula>
    </cfRule>
  </conditionalFormatting>
  <conditionalFormatting sqref="I23">
    <cfRule type="cellIs" dxfId="277" priority="3763" operator="equal">
      <formula>"Not Required"</formula>
    </cfRule>
    <cfRule type="cellIs" dxfId="276" priority="3764" operator="equal">
      <formula>"Working"</formula>
    </cfRule>
  </conditionalFormatting>
  <conditionalFormatting sqref="I23">
    <cfRule type="cellIs" dxfId="275" priority="3761" operator="equal">
      <formula>"Not Required"</formula>
    </cfRule>
    <cfRule type="cellIs" dxfId="274" priority="3762" operator="equal">
      <formula>"Working"</formula>
    </cfRule>
  </conditionalFormatting>
  <conditionalFormatting sqref="I23">
    <cfRule type="cellIs" dxfId="273" priority="3759" operator="equal">
      <formula>"Not Required"</formula>
    </cfRule>
    <cfRule type="cellIs" dxfId="272" priority="3760" operator="equal">
      <formula>"Working"</formula>
    </cfRule>
  </conditionalFormatting>
  <conditionalFormatting sqref="I23">
    <cfRule type="cellIs" dxfId="271" priority="3757" operator="equal">
      <formula>"Not Required"</formula>
    </cfRule>
    <cfRule type="cellIs" dxfId="270" priority="3758" operator="equal">
      <formula>"Working"</formula>
    </cfRule>
  </conditionalFormatting>
  <conditionalFormatting sqref="I23">
    <cfRule type="cellIs" dxfId="269" priority="3755" operator="equal">
      <formula>"Not Required"</formula>
    </cfRule>
    <cfRule type="cellIs" dxfId="268" priority="3756" operator="equal">
      <formula>"Working"</formula>
    </cfRule>
  </conditionalFormatting>
  <conditionalFormatting sqref="I23">
    <cfRule type="cellIs" dxfId="267" priority="3753" operator="equal">
      <formula>"Not Required"</formula>
    </cfRule>
    <cfRule type="cellIs" dxfId="266" priority="3754" operator="equal">
      <formula>"Working"</formula>
    </cfRule>
  </conditionalFormatting>
  <conditionalFormatting sqref="I23">
    <cfRule type="cellIs" dxfId="265" priority="3751" operator="equal">
      <formula>"Not Required"</formula>
    </cfRule>
    <cfRule type="cellIs" dxfId="264" priority="3752" operator="equal">
      <formula>"Working"</formula>
    </cfRule>
  </conditionalFormatting>
  <conditionalFormatting sqref="H25">
    <cfRule type="cellIs" dxfId="263" priority="3707" operator="equal">
      <formula>"Not Required"</formula>
    </cfRule>
    <cfRule type="cellIs" dxfId="262" priority="3708" operator="equal">
      <formula>"Working"</formula>
    </cfRule>
  </conditionalFormatting>
  <conditionalFormatting sqref="I19">
    <cfRule type="cellIs" dxfId="261" priority="3645" operator="equal">
      <formula>"Not Required"</formula>
    </cfRule>
    <cfRule type="cellIs" dxfId="260" priority="3646" operator="equal">
      <formula>"Working"</formula>
    </cfRule>
  </conditionalFormatting>
  <conditionalFormatting sqref="I19">
    <cfRule type="cellIs" dxfId="259" priority="3643" operator="equal">
      <formula>"Not Required"</formula>
    </cfRule>
    <cfRule type="cellIs" dxfId="258" priority="3644" operator="equal">
      <formula>"Working"</formula>
    </cfRule>
  </conditionalFormatting>
  <conditionalFormatting sqref="I19">
    <cfRule type="cellIs" dxfId="257" priority="3641" operator="equal">
      <formula>"Not Required"</formula>
    </cfRule>
    <cfRule type="cellIs" dxfId="256" priority="3642" operator="equal">
      <formula>"Working"</formula>
    </cfRule>
  </conditionalFormatting>
  <conditionalFormatting sqref="I19">
    <cfRule type="cellIs" dxfId="255" priority="3639" operator="equal">
      <formula>"Not Required"</formula>
    </cfRule>
    <cfRule type="cellIs" dxfId="254" priority="3640" operator="equal">
      <formula>"Working"</formula>
    </cfRule>
  </conditionalFormatting>
  <conditionalFormatting sqref="I19">
    <cfRule type="cellIs" dxfId="253" priority="3637" operator="equal">
      <formula>"Not Required"</formula>
    </cfRule>
    <cfRule type="cellIs" dxfId="252" priority="3638" operator="equal">
      <formula>"Working"</formula>
    </cfRule>
  </conditionalFormatting>
  <conditionalFormatting sqref="I19">
    <cfRule type="cellIs" dxfId="251" priority="3635" operator="equal">
      <formula>"Not Required"</formula>
    </cfRule>
    <cfRule type="cellIs" dxfId="250" priority="3636" operator="equal">
      <formula>"Working"</formula>
    </cfRule>
  </conditionalFormatting>
  <conditionalFormatting sqref="I19">
    <cfRule type="cellIs" dxfId="249" priority="3633" operator="equal">
      <formula>"Not Required"</formula>
    </cfRule>
    <cfRule type="cellIs" dxfId="248" priority="3634" operator="equal">
      <formula>"Working"</formula>
    </cfRule>
  </conditionalFormatting>
  <conditionalFormatting sqref="I19">
    <cfRule type="cellIs" dxfId="247" priority="3631" operator="equal">
      <formula>"Not Required"</formula>
    </cfRule>
    <cfRule type="cellIs" dxfId="246" priority="3632" operator="equal">
      <formula>"Working"</formula>
    </cfRule>
  </conditionalFormatting>
  <conditionalFormatting sqref="I19">
    <cfRule type="cellIs" dxfId="245" priority="3629" operator="equal">
      <formula>"Not Required"</formula>
    </cfRule>
    <cfRule type="cellIs" dxfId="244" priority="3630" operator="equal">
      <formula>"Working"</formula>
    </cfRule>
  </conditionalFormatting>
  <conditionalFormatting sqref="I19">
    <cfRule type="cellIs" dxfId="243" priority="3627" operator="equal">
      <formula>"Not Required"</formula>
    </cfRule>
    <cfRule type="cellIs" dxfId="242" priority="3628" operator="equal">
      <formula>"Working"</formula>
    </cfRule>
  </conditionalFormatting>
  <conditionalFormatting sqref="I19">
    <cfRule type="cellIs" dxfId="241" priority="3625" operator="equal">
      <formula>"Not Required"</formula>
    </cfRule>
    <cfRule type="cellIs" dxfId="240" priority="3626" operator="equal">
      <formula>"Working"</formula>
    </cfRule>
  </conditionalFormatting>
  <conditionalFormatting sqref="I19">
    <cfRule type="cellIs" dxfId="239" priority="3623" operator="equal">
      <formula>"Not Required"</formula>
    </cfRule>
    <cfRule type="cellIs" dxfId="238" priority="3624" operator="equal">
      <formula>"Working"</formula>
    </cfRule>
  </conditionalFormatting>
  <conditionalFormatting sqref="I19">
    <cfRule type="cellIs" dxfId="237" priority="3621" operator="equal">
      <formula>"Not Required"</formula>
    </cfRule>
    <cfRule type="cellIs" dxfId="236" priority="3622" operator="equal">
      <formula>"Working"</formula>
    </cfRule>
  </conditionalFormatting>
  <conditionalFormatting sqref="I19">
    <cfRule type="cellIs" dxfId="235" priority="3619" operator="equal">
      <formula>"Not Required"</formula>
    </cfRule>
    <cfRule type="cellIs" dxfId="234" priority="3620" operator="equal">
      <formula>"Working"</formula>
    </cfRule>
  </conditionalFormatting>
  <conditionalFormatting sqref="I19">
    <cfRule type="cellIs" dxfId="233" priority="3617" operator="equal">
      <formula>"Not Required"</formula>
    </cfRule>
    <cfRule type="cellIs" dxfId="232" priority="3618" operator="equal">
      <formula>"Working"</formula>
    </cfRule>
  </conditionalFormatting>
  <conditionalFormatting sqref="I19">
    <cfRule type="cellIs" dxfId="231" priority="3615" operator="equal">
      <formula>"Not Required"</formula>
    </cfRule>
    <cfRule type="cellIs" dxfId="230" priority="3616" operator="equal">
      <formula>"Working"</formula>
    </cfRule>
  </conditionalFormatting>
  <conditionalFormatting sqref="I19">
    <cfRule type="cellIs" dxfId="229" priority="3613" operator="equal">
      <formula>"Not Required"</formula>
    </cfRule>
    <cfRule type="cellIs" dxfId="228" priority="3614" operator="equal">
      <formula>"Working"</formula>
    </cfRule>
  </conditionalFormatting>
  <conditionalFormatting sqref="I19">
    <cfRule type="cellIs" dxfId="227" priority="3611" operator="equal">
      <formula>"Not Required"</formula>
    </cfRule>
    <cfRule type="cellIs" dxfId="226" priority="3612" operator="equal">
      <formula>"Working"</formula>
    </cfRule>
  </conditionalFormatting>
  <conditionalFormatting sqref="I19">
    <cfRule type="cellIs" dxfId="225" priority="3609" operator="equal">
      <formula>"Not Required"</formula>
    </cfRule>
    <cfRule type="cellIs" dxfId="224" priority="3610" operator="equal">
      <formula>"Working"</formula>
    </cfRule>
  </conditionalFormatting>
  <conditionalFormatting sqref="I19">
    <cfRule type="cellIs" dxfId="223" priority="3607" operator="equal">
      <formula>"Not Required"</formula>
    </cfRule>
    <cfRule type="cellIs" dxfId="222" priority="3608" operator="equal">
      <formula>"Working"</formula>
    </cfRule>
  </conditionalFormatting>
  <conditionalFormatting sqref="I20">
    <cfRule type="cellIs" dxfId="221" priority="3605" operator="equal">
      <formula>"Not Required"</formula>
    </cfRule>
    <cfRule type="cellIs" dxfId="220" priority="3606" operator="equal">
      <formula>"Working"</formula>
    </cfRule>
  </conditionalFormatting>
  <conditionalFormatting sqref="I20">
    <cfRule type="cellIs" dxfId="219" priority="3603" operator="equal">
      <formula>"Not Required"</formula>
    </cfRule>
    <cfRule type="cellIs" dxfId="218" priority="3604" operator="equal">
      <formula>"Working"</formula>
    </cfRule>
  </conditionalFormatting>
  <conditionalFormatting sqref="I20">
    <cfRule type="cellIs" dxfId="217" priority="3601" operator="equal">
      <formula>"Not Required"</formula>
    </cfRule>
    <cfRule type="cellIs" dxfId="216" priority="3602" operator="equal">
      <formula>"Working"</formula>
    </cfRule>
  </conditionalFormatting>
  <conditionalFormatting sqref="I20">
    <cfRule type="cellIs" dxfId="215" priority="3599" operator="equal">
      <formula>"Not Required"</formula>
    </cfRule>
    <cfRule type="cellIs" dxfId="214" priority="3600" operator="equal">
      <formula>"Working"</formula>
    </cfRule>
  </conditionalFormatting>
  <conditionalFormatting sqref="I20">
    <cfRule type="cellIs" dxfId="213" priority="3597" operator="equal">
      <formula>"Not Required"</formula>
    </cfRule>
    <cfRule type="cellIs" dxfId="212" priority="3598" operator="equal">
      <formula>"Working"</formula>
    </cfRule>
  </conditionalFormatting>
  <conditionalFormatting sqref="I20">
    <cfRule type="cellIs" dxfId="211" priority="3595" operator="equal">
      <formula>"Not Required"</formula>
    </cfRule>
    <cfRule type="cellIs" dxfId="210" priority="3596" operator="equal">
      <formula>"Working"</formula>
    </cfRule>
  </conditionalFormatting>
  <conditionalFormatting sqref="I20">
    <cfRule type="cellIs" dxfId="209" priority="3593" operator="equal">
      <formula>"Not Required"</formula>
    </cfRule>
    <cfRule type="cellIs" dxfId="208" priority="3594" operator="equal">
      <formula>"Working"</formula>
    </cfRule>
  </conditionalFormatting>
  <conditionalFormatting sqref="I20">
    <cfRule type="cellIs" dxfId="207" priority="3591" operator="equal">
      <formula>"Not Required"</formula>
    </cfRule>
    <cfRule type="cellIs" dxfId="206" priority="3592" operator="equal">
      <formula>"Working"</formula>
    </cfRule>
  </conditionalFormatting>
  <conditionalFormatting sqref="I20">
    <cfRule type="cellIs" dxfId="205" priority="3589" operator="equal">
      <formula>"Not Required"</formula>
    </cfRule>
    <cfRule type="cellIs" dxfId="204" priority="3590" operator="equal">
      <formula>"Working"</formula>
    </cfRule>
  </conditionalFormatting>
  <conditionalFormatting sqref="I20">
    <cfRule type="cellIs" dxfId="203" priority="3587" operator="equal">
      <formula>"Not Required"</formula>
    </cfRule>
    <cfRule type="cellIs" dxfId="202" priority="3588" operator="equal">
      <formula>"Working"</formula>
    </cfRule>
  </conditionalFormatting>
  <conditionalFormatting sqref="I20">
    <cfRule type="cellIs" dxfId="201" priority="3585" operator="equal">
      <formula>"Not Required"</formula>
    </cfRule>
    <cfRule type="cellIs" dxfId="200" priority="3586" operator="equal">
      <formula>"Working"</formula>
    </cfRule>
  </conditionalFormatting>
  <conditionalFormatting sqref="I20">
    <cfRule type="cellIs" dxfId="199" priority="3583" operator="equal">
      <formula>"Not Required"</formula>
    </cfRule>
    <cfRule type="cellIs" dxfId="198" priority="3584" operator="equal">
      <formula>"Working"</formula>
    </cfRule>
  </conditionalFormatting>
  <conditionalFormatting sqref="I20">
    <cfRule type="cellIs" dxfId="197" priority="3581" operator="equal">
      <formula>"Not Required"</formula>
    </cfRule>
    <cfRule type="cellIs" dxfId="196" priority="3582" operator="equal">
      <formula>"Working"</formula>
    </cfRule>
  </conditionalFormatting>
  <conditionalFormatting sqref="I20">
    <cfRule type="cellIs" dxfId="195" priority="3579" operator="equal">
      <formula>"Not Required"</formula>
    </cfRule>
    <cfRule type="cellIs" dxfId="194" priority="3580" operator="equal">
      <formula>"Working"</formula>
    </cfRule>
  </conditionalFormatting>
  <conditionalFormatting sqref="I20">
    <cfRule type="cellIs" dxfId="193" priority="3577" operator="equal">
      <formula>"Not Required"</formula>
    </cfRule>
    <cfRule type="cellIs" dxfId="192" priority="3578" operator="equal">
      <formula>"Working"</formula>
    </cfRule>
  </conditionalFormatting>
  <conditionalFormatting sqref="I20">
    <cfRule type="cellIs" dxfId="191" priority="3575" operator="equal">
      <formula>"Not Required"</formula>
    </cfRule>
    <cfRule type="cellIs" dxfId="190" priority="3576" operator="equal">
      <formula>"Working"</formula>
    </cfRule>
  </conditionalFormatting>
  <conditionalFormatting sqref="I20">
    <cfRule type="cellIs" dxfId="189" priority="3573" operator="equal">
      <formula>"Not Required"</formula>
    </cfRule>
    <cfRule type="cellIs" dxfId="188" priority="3574" operator="equal">
      <formula>"Working"</formula>
    </cfRule>
  </conditionalFormatting>
  <conditionalFormatting sqref="I20">
    <cfRule type="cellIs" dxfId="187" priority="3571" operator="equal">
      <formula>"Not Required"</formula>
    </cfRule>
    <cfRule type="cellIs" dxfId="186" priority="3572" operator="equal">
      <formula>"Working"</formula>
    </cfRule>
  </conditionalFormatting>
  <conditionalFormatting sqref="I20">
    <cfRule type="cellIs" dxfId="185" priority="3569" operator="equal">
      <formula>"Not Required"</formula>
    </cfRule>
    <cfRule type="cellIs" dxfId="184" priority="3570" operator="equal">
      <formula>"Working"</formula>
    </cfRule>
  </conditionalFormatting>
  <conditionalFormatting sqref="I20">
    <cfRule type="cellIs" dxfId="183" priority="3567" operator="equal">
      <formula>"Not Required"</formula>
    </cfRule>
    <cfRule type="cellIs" dxfId="182" priority="3568" operator="equal">
      <formula>"Working"</formula>
    </cfRule>
  </conditionalFormatting>
  <conditionalFormatting sqref="I20">
    <cfRule type="cellIs" dxfId="181" priority="3565" operator="equal">
      <formula>"Not Required"</formula>
    </cfRule>
    <cfRule type="cellIs" dxfId="180" priority="3566" operator="equal">
      <formula>"Working"</formula>
    </cfRule>
  </conditionalFormatting>
  <conditionalFormatting sqref="I19">
    <cfRule type="cellIs" dxfId="179" priority="3563" operator="equal">
      <formula>"Not Required"</formula>
    </cfRule>
    <cfRule type="cellIs" dxfId="178" priority="3564" operator="equal">
      <formula>"Working"</formula>
    </cfRule>
  </conditionalFormatting>
  <conditionalFormatting sqref="I19">
    <cfRule type="cellIs" dxfId="177" priority="3561" operator="equal">
      <formula>"Not Required"</formula>
    </cfRule>
    <cfRule type="cellIs" dxfId="176" priority="3562" operator="equal">
      <formula>"Working"</formula>
    </cfRule>
  </conditionalFormatting>
  <conditionalFormatting sqref="I19">
    <cfRule type="cellIs" dxfId="175" priority="3559" operator="equal">
      <formula>"Not Required"</formula>
    </cfRule>
    <cfRule type="cellIs" dxfId="174" priority="3560" operator="equal">
      <formula>"Working"</formula>
    </cfRule>
  </conditionalFormatting>
  <conditionalFormatting sqref="I19">
    <cfRule type="cellIs" dxfId="173" priority="3557" operator="equal">
      <formula>"Not Required"</formula>
    </cfRule>
    <cfRule type="cellIs" dxfId="172" priority="3558" operator="equal">
      <formula>"Working"</formula>
    </cfRule>
  </conditionalFormatting>
  <conditionalFormatting sqref="I19">
    <cfRule type="cellIs" dxfId="171" priority="3555" operator="equal">
      <formula>"Not Required"</formula>
    </cfRule>
    <cfRule type="cellIs" dxfId="170" priority="3556" operator="equal">
      <formula>"Working"</formula>
    </cfRule>
  </conditionalFormatting>
  <conditionalFormatting sqref="I19">
    <cfRule type="cellIs" dxfId="169" priority="3553" operator="equal">
      <formula>"Not Required"</formula>
    </cfRule>
    <cfRule type="cellIs" dxfId="168" priority="3554" operator="equal">
      <formula>"Working"</formula>
    </cfRule>
  </conditionalFormatting>
  <conditionalFormatting sqref="I19">
    <cfRule type="cellIs" dxfId="167" priority="3551" operator="equal">
      <formula>"Not Required"</formula>
    </cfRule>
    <cfRule type="cellIs" dxfId="166" priority="3552" operator="equal">
      <formula>"Working"</formula>
    </cfRule>
  </conditionalFormatting>
  <conditionalFormatting sqref="I19">
    <cfRule type="cellIs" dxfId="165" priority="3549" operator="equal">
      <formula>"Not Required"</formula>
    </cfRule>
    <cfRule type="cellIs" dxfId="164" priority="3550" operator="equal">
      <formula>"Working"</formula>
    </cfRule>
  </conditionalFormatting>
  <conditionalFormatting sqref="I19">
    <cfRule type="cellIs" dxfId="163" priority="3547" operator="equal">
      <formula>"Not Required"</formula>
    </cfRule>
    <cfRule type="cellIs" dxfId="162" priority="3548" operator="equal">
      <formula>"Working"</formula>
    </cfRule>
  </conditionalFormatting>
  <conditionalFormatting sqref="I19">
    <cfRule type="cellIs" dxfId="161" priority="3545" operator="equal">
      <formula>"Not Required"</formula>
    </cfRule>
    <cfRule type="cellIs" dxfId="160" priority="3546" operator="equal">
      <formula>"Working"</formula>
    </cfRule>
  </conditionalFormatting>
  <conditionalFormatting sqref="I19">
    <cfRule type="cellIs" dxfId="159" priority="3543" operator="equal">
      <formula>"Not Required"</formula>
    </cfRule>
    <cfRule type="cellIs" dxfId="158" priority="3544" operator="equal">
      <formula>"Working"</formula>
    </cfRule>
  </conditionalFormatting>
  <conditionalFormatting sqref="I19">
    <cfRule type="cellIs" dxfId="157" priority="3541" operator="equal">
      <formula>"Not Required"</formula>
    </cfRule>
    <cfRule type="cellIs" dxfId="156" priority="3542" operator="equal">
      <formula>"Working"</formula>
    </cfRule>
  </conditionalFormatting>
  <conditionalFormatting sqref="I19">
    <cfRule type="cellIs" dxfId="155" priority="3539" operator="equal">
      <formula>"Not Required"</formula>
    </cfRule>
    <cfRule type="cellIs" dxfId="154" priority="3540" operator="equal">
      <formula>"Working"</formula>
    </cfRule>
  </conditionalFormatting>
  <conditionalFormatting sqref="I19">
    <cfRule type="cellIs" dxfId="153" priority="3537" operator="equal">
      <formula>"Not Required"</formula>
    </cfRule>
    <cfRule type="cellIs" dxfId="152" priority="3538" operator="equal">
      <formula>"Working"</formula>
    </cfRule>
  </conditionalFormatting>
  <conditionalFormatting sqref="I19">
    <cfRule type="cellIs" dxfId="151" priority="3535" operator="equal">
      <formula>"Not Required"</formula>
    </cfRule>
    <cfRule type="cellIs" dxfId="150" priority="3536" operator="equal">
      <formula>"Working"</formula>
    </cfRule>
  </conditionalFormatting>
  <conditionalFormatting sqref="I19">
    <cfRule type="cellIs" dxfId="149" priority="3533" operator="equal">
      <formula>"Not Required"</formula>
    </cfRule>
    <cfRule type="cellIs" dxfId="148" priority="3534" operator="equal">
      <formula>"Working"</formula>
    </cfRule>
  </conditionalFormatting>
  <conditionalFormatting sqref="I19">
    <cfRule type="cellIs" dxfId="147" priority="3531" operator="equal">
      <formula>"Not Required"</formula>
    </cfRule>
    <cfRule type="cellIs" dxfId="146" priority="3532" operator="equal">
      <formula>"Working"</formula>
    </cfRule>
  </conditionalFormatting>
  <conditionalFormatting sqref="I19">
    <cfRule type="cellIs" dxfId="145" priority="3529" operator="equal">
      <formula>"Not Required"</formula>
    </cfRule>
    <cfRule type="cellIs" dxfId="144" priority="3530" operator="equal">
      <formula>"Working"</formula>
    </cfRule>
  </conditionalFormatting>
  <conditionalFormatting sqref="I19">
    <cfRule type="cellIs" dxfId="143" priority="3527" operator="equal">
      <formula>"Not Required"</formula>
    </cfRule>
    <cfRule type="cellIs" dxfId="142" priority="3528" operator="equal">
      <formula>"Working"</formula>
    </cfRule>
  </conditionalFormatting>
  <conditionalFormatting sqref="I19">
    <cfRule type="cellIs" dxfId="141" priority="3525" operator="equal">
      <formula>"Not Required"</formula>
    </cfRule>
    <cfRule type="cellIs" dxfId="140" priority="3526" operator="equal">
      <formula>"Working"</formula>
    </cfRule>
  </conditionalFormatting>
  <conditionalFormatting sqref="I19">
    <cfRule type="cellIs" dxfId="139" priority="3523" operator="equal">
      <formula>"Not Required"</formula>
    </cfRule>
    <cfRule type="cellIs" dxfId="138" priority="3524" operator="equal">
      <formula>"Working"</formula>
    </cfRule>
  </conditionalFormatting>
  <conditionalFormatting sqref="I19">
    <cfRule type="cellIs" dxfId="137" priority="3521" operator="equal">
      <formula>"Not Required"</formula>
    </cfRule>
    <cfRule type="cellIs" dxfId="136" priority="3522" operator="equal">
      <formula>"Working"</formula>
    </cfRule>
  </conditionalFormatting>
  <conditionalFormatting sqref="K25">
    <cfRule type="cellIs" dxfId="135" priority="3031" operator="equal">
      <formula>"Not Required"</formula>
    </cfRule>
    <cfRule type="cellIs" dxfId="134" priority="3032" operator="equal">
      <formula>"Working"</formula>
    </cfRule>
  </conditionalFormatting>
  <conditionalFormatting sqref="L25">
    <cfRule type="cellIs" dxfId="133" priority="3029" operator="equal">
      <formula>"Not Required"</formula>
    </cfRule>
    <cfRule type="cellIs" dxfId="132" priority="3030" operator="equal">
      <formula>"Working"</formula>
    </cfRule>
  </conditionalFormatting>
  <conditionalFormatting sqref="I24">
    <cfRule type="cellIs" dxfId="131" priority="2507" operator="equal">
      <formula>"Not Required"</formula>
    </cfRule>
    <cfRule type="cellIs" dxfId="130" priority="2508" operator="equal">
      <formula>"Working"</formula>
    </cfRule>
  </conditionalFormatting>
  <conditionalFormatting sqref="I24">
    <cfRule type="cellIs" dxfId="129" priority="2505" operator="equal">
      <formula>"Not Required"</formula>
    </cfRule>
    <cfRule type="cellIs" dxfId="128" priority="2506" operator="equal">
      <formula>"Working"</formula>
    </cfRule>
  </conditionalFormatting>
  <conditionalFormatting sqref="I24">
    <cfRule type="cellIs" dxfId="127" priority="2503" operator="equal">
      <formula>"Not Required"</formula>
    </cfRule>
    <cfRule type="cellIs" dxfId="126" priority="2504" operator="equal">
      <formula>"Working"</formula>
    </cfRule>
  </conditionalFormatting>
  <conditionalFormatting sqref="I24">
    <cfRule type="cellIs" dxfId="125" priority="2501" operator="equal">
      <formula>"Not Required"</formula>
    </cfRule>
    <cfRule type="cellIs" dxfId="124" priority="2502" operator="equal">
      <formula>"Working"</formula>
    </cfRule>
  </conditionalFormatting>
  <conditionalFormatting sqref="I24">
    <cfRule type="cellIs" dxfId="123" priority="2499" operator="equal">
      <formula>"Not Required"</formula>
    </cfRule>
    <cfRule type="cellIs" dxfId="122" priority="2500" operator="equal">
      <formula>"Working"</formula>
    </cfRule>
  </conditionalFormatting>
  <conditionalFormatting sqref="I24">
    <cfRule type="cellIs" dxfId="121" priority="2497" operator="equal">
      <formula>"Not Required"</formula>
    </cfRule>
    <cfRule type="cellIs" dxfId="120" priority="2498" operator="equal">
      <formula>"Working"</formula>
    </cfRule>
  </conditionalFormatting>
  <conditionalFormatting sqref="I24">
    <cfRule type="cellIs" dxfId="119" priority="2495" operator="equal">
      <formula>"Not Required"</formula>
    </cfRule>
    <cfRule type="cellIs" dxfId="118" priority="2496" operator="equal">
      <formula>"Working"</formula>
    </cfRule>
  </conditionalFormatting>
  <conditionalFormatting sqref="I24">
    <cfRule type="cellIs" dxfId="117" priority="2493" operator="equal">
      <formula>"Not Required"</formula>
    </cfRule>
    <cfRule type="cellIs" dxfId="116" priority="2494" operator="equal">
      <formula>"Working"</formula>
    </cfRule>
  </conditionalFormatting>
  <conditionalFormatting sqref="I24">
    <cfRule type="cellIs" dxfId="115" priority="2491" operator="equal">
      <formula>"Not Required"</formula>
    </cfRule>
    <cfRule type="cellIs" dxfId="114" priority="2492" operator="equal">
      <formula>"Working"</formula>
    </cfRule>
  </conditionalFormatting>
  <conditionalFormatting sqref="J25">
    <cfRule type="cellIs" dxfId="113" priority="2349" operator="equal">
      <formula>"Not Required"</formula>
    </cfRule>
    <cfRule type="cellIs" dxfId="112" priority="2350" operator="equal">
      <formula>"Working"</formula>
    </cfRule>
  </conditionalFormatting>
  <conditionalFormatting sqref="J25">
    <cfRule type="cellIs" dxfId="111" priority="2347" operator="equal">
      <formula>"Not Required"</formula>
    </cfRule>
    <cfRule type="cellIs" dxfId="110" priority="2348" operator="equal">
      <formula>"Working"</formula>
    </cfRule>
  </conditionalFormatting>
  <conditionalFormatting sqref="J25">
    <cfRule type="cellIs" dxfId="109" priority="2345" operator="equal">
      <formula>"Not Required"</formula>
    </cfRule>
    <cfRule type="cellIs" dxfId="108" priority="2346" operator="equal">
      <formula>"Working"</formula>
    </cfRule>
  </conditionalFormatting>
  <conditionalFormatting sqref="J25">
    <cfRule type="cellIs" dxfId="107" priority="2343" operator="equal">
      <formula>"Not Required"</formula>
    </cfRule>
    <cfRule type="cellIs" dxfId="106" priority="2344" operator="equal">
      <formula>"Working"</formula>
    </cfRule>
  </conditionalFormatting>
  <conditionalFormatting sqref="K25">
    <cfRule type="cellIs" dxfId="105" priority="2341" operator="equal">
      <formula>"Not Required"</formula>
    </cfRule>
    <cfRule type="cellIs" dxfId="104" priority="2342" operator="equal">
      <formula>"Working"</formula>
    </cfRule>
  </conditionalFormatting>
  <conditionalFormatting sqref="K25">
    <cfRule type="cellIs" dxfId="103" priority="2339" operator="equal">
      <formula>"Not Required"</formula>
    </cfRule>
    <cfRule type="cellIs" dxfId="102" priority="2340" operator="equal">
      <formula>"Working"</formula>
    </cfRule>
  </conditionalFormatting>
  <conditionalFormatting sqref="K25">
    <cfRule type="cellIs" dxfId="101" priority="2337" operator="equal">
      <formula>"Not Required"</formula>
    </cfRule>
    <cfRule type="cellIs" dxfId="100" priority="2338" operator="equal">
      <formula>"Working"</formula>
    </cfRule>
  </conditionalFormatting>
  <conditionalFormatting sqref="K25">
    <cfRule type="cellIs" dxfId="99" priority="2335" operator="equal">
      <formula>"Not Required"</formula>
    </cfRule>
    <cfRule type="cellIs" dxfId="98" priority="2336" operator="equal">
      <formula>"Working"</formula>
    </cfRule>
  </conditionalFormatting>
  <conditionalFormatting sqref="K25">
    <cfRule type="cellIs" dxfId="97" priority="2333" operator="equal">
      <formula>"Not Required"</formula>
    </cfRule>
    <cfRule type="cellIs" dxfId="96" priority="2334" operator="equal">
      <formula>"Working"</formula>
    </cfRule>
  </conditionalFormatting>
  <conditionalFormatting sqref="K25">
    <cfRule type="cellIs" dxfId="95" priority="2331" operator="equal">
      <formula>"Not Required"</formula>
    </cfRule>
    <cfRule type="cellIs" dxfId="94" priority="2332" operator="equal">
      <formula>"Working"</formula>
    </cfRule>
  </conditionalFormatting>
  <conditionalFormatting sqref="K25">
    <cfRule type="cellIs" dxfId="93" priority="2329" operator="equal">
      <formula>"Not Required"</formula>
    </cfRule>
    <cfRule type="cellIs" dxfId="92" priority="2330" operator="equal">
      <formula>"Working"</formula>
    </cfRule>
  </conditionalFormatting>
  <conditionalFormatting sqref="J25">
    <cfRule type="cellIs" dxfId="91" priority="2327" operator="equal">
      <formula>"Not Required"</formula>
    </cfRule>
    <cfRule type="cellIs" dxfId="90" priority="2328" operator="equal">
      <formula>"Working"</formula>
    </cfRule>
  </conditionalFormatting>
  <conditionalFormatting sqref="J25">
    <cfRule type="cellIs" dxfId="89" priority="2325" operator="equal">
      <formula>"Not Required"</formula>
    </cfRule>
    <cfRule type="cellIs" dxfId="88" priority="2326" operator="equal">
      <formula>"Working"</formula>
    </cfRule>
  </conditionalFormatting>
  <conditionalFormatting sqref="L25">
    <cfRule type="cellIs" dxfId="87" priority="2124" operator="equal">
      <formula>"Not Required"</formula>
    </cfRule>
    <cfRule type="cellIs" dxfId="86" priority="2125" operator="equal">
      <formula>"Working"</formula>
    </cfRule>
  </conditionalFormatting>
  <conditionalFormatting sqref="L25">
    <cfRule type="cellIs" dxfId="85" priority="2122" operator="equal">
      <formula>"Not Required"</formula>
    </cfRule>
    <cfRule type="cellIs" dxfId="84" priority="2123" operator="equal">
      <formula>"Working"</formula>
    </cfRule>
  </conditionalFormatting>
  <conditionalFormatting sqref="L25">
    <cfRule type="cellIs" dxfId="83" priority="2120" operator="equal">
      <formula>"Not Required"</formula>
    </cfRule>
    <cfRule type="cellIs" dxfId="82" priority="2121" operator="equal">
      <formula>"Working"</formula>
    </cfRule>
  </conditionalFormatting>
  <conditionalFormatting sqref="L25">
    <cfRule type="cellIs" dxfId="81" priority="2118" operator="equal">
      <formula>"Not Required"</formula>
    </cfRule>
    <cfRule type="cellIs" dxfId="80" priority="2119" operator="equal">
      <formula>"Working"</formula>
    </cfRule>
  </conditionalFormatting>
  <conditionalFormatting sqref="L25">
    <cfRule type="cellIs" dxfId="79" priority="2116" operator="equal">
      <formula>"Not Required"</formula>
    </cfRule>
    <cfRule type="cellIs" dxfId="78" priority="2117" operator="equal">
      <formula>"Working"</formula>
    </cfRule>
  </conditionalFormatting>
  <conditionalFormatting sqref="L25">
    <cfRule type="cellIs" dxfId="77" priority="2114" operator="equal">
      <formula>"Not Required"</formula>
    </cfRule>
    <cfRule type="cellIs" dxfId="76" priority="2115" operator="equal">
      <formula>"Working"</formula>
    </cfRule>
  </conditionalFormatting>
  <conditionalFormatting sqref="L25">
    <cfRule type="cellIs" dxfId="75" priority="2112" operator="equal">
      <formula>"Not Required"</formula>
    </cfRule>
    <cfRule type="cellIs" dxfId="74" priority="2113" operator="equal">
      <formula>"Working"</formula>
    </cfRule>
  </conditionalFormatting>
  <conditionalFormatting sqref="L25">
    <cfRule type="cellIs" dxfId="73" priority="2110" operator="equal">
      <formula>"Not Required"</formula>
    </cfRule>
    <cfRule type="cellIs" dxfId="72" priority="2111" operator="equal">
      <formula>"Working"</formula>
    </cfRule>
  </conditionalFormatting>
  <conditionalFormatting sqref="L25">
    <cfRule type="cellIs" dxfId="71" priority="2108" operator="equal">
      <formula>"Not Required"</formula>
    </cfRule>
    <cfRule type="cellIs" dxfId="70" priority="2109" operator="equal">
      <formula>"Working"</formula>
    </cfRule>
  </conditionalFormatting>
  <conditionalFormatting sqref="K25">
    <cfRule type="cellIs" dxfId="69" priority="2106" operator="equal">
      <formula>"Not Required"</formula>
    </cfRule>
    <cfRule type="cellIs" dxfId="68" priority="2107" operator="equal">
      <formula>"Working"</formula>
    </cfRule>
  </conditionalFormatting>
  <conditionalFormatting sqref="K25">
    <cfRule type="cellIs" dxfId="67" priority="2104" operator="equal">
      <formula>"Not Required"</formula>
    </cfRule>
    <cfRule type="cellIs" dxfId="66" priority="2105" operator="equal">
      <formula>"Working"</formula>
    </cfRule>
  </conditionalFormatting>
  <conditionalFormatting sqref="K25">
    <cfRule type="cellIs" dxfId="65" priority="2100" operator="equal">
      <formula>"Not Required"</formula>
    </cfRule>
    <cfRule type="cellIs" dxfId="64" priority="2101" operator="equal">
      <formula>"Working"</formula>
    </cfRule>
  </conditionalFormatting>
  <conditionalFormatting sqref="K25">
    <cfRule type="cellIs" dxfId="63" priority="2098" operator="equal">
      <formula>"Not Required"</formula>
    </cfRule>
    <cfRule type="cellIs" dxfId="62" priority="2099" operator="equal">
      <formula>"Working"</formula>
    </cfRule>
  </conditionalFormatting>
  <conditionalFormatting sqref="K25">
    <cfRule type="cellIs" dxfId="61" priority="2096" operator="equal">
      <formula>"Not Required"</formula>
    </cfRule>
    <cfRule type="cellIs" dxfId="60" priority="2097" operator="equal">
      <formula>"Working"</formula>
    </cfRule>
  </conditionalFormatting>
  <conditionalFormatting sqref="K25">
    <cfRule type="cellIs" dxfId="59" priority="2094" operator="equal">
      <formula>"Not Required"</formula>
    </cfRule>
    <cfRule type="cellIs" dxfId="58" priority="2095" operator="equal">
      <formula>"Working"</formula>
    </cfRule>
  </conditionalFormatting>
  <conditionalFormatting sqref="K25">
    <cfRule type="cellIs" dxfId="57" priority="2092" operator="equal">
      <formula>"Not Required"</formula>
    </cfRule>
    <cfRule type="cellIs" dxfId="56" priority="2093" operator="equal">
      <formula>"Working"</formula>
    </cfRule>
  </conditionalFormatting>
  <conditionalFormatting sqref="K25">
    <cfRule type="cellIs" dxfId="55" priority="2090" operator="equal">
      <formula>"Not Required"</formula>
    </cfRule>
    <cfRule type="cellIs" dxfId="54" priority="2091" operator="equal">
      <formula>"Working"</formula>
    </cfRule>
  </conditionalFormatting>
  <conditionalFormatting sqref="K25">
    <cfRule type="cellIs" dxfId="53" priority="2088" operator="equal">
      <formula>"Not Required"</formula>
    </cfRule>
    <cfRule type="cellIs" dxfId="52" priority="2089" operator="equal">
      <formula>"Working"</formula>
    </cfRule>
  </conditionalFormatting>
  <conditionalFormatting sqref="K25">
    <cfRule type="cellIs" dxfId="51" priority="2086" operator="equal">
      <formula>"Not Required"</formula>
    </cfRule>
    <cfRule type="cellIs" dxfId="50" priority="2087" operator="equal">
      <formula>"Working"</formula>
    </cfRule>
  </conditionalFormatting>
  <conditionalFormatting sqref="K25">
    <cfRule type="cellIs" dxfId="49" priority="2084" operator="equal">
      <formula>"Not Required"</formula>
    </cfRule>
    <cfRule type="cellIs" dxfId="48" priority="2085" operator="equal">
      <formula>"Working"</formula>
    </cfRule>
  </conditionalFormatting>
  <conditionalFormatting sqref="K25">
    <cfRule type="cellIs" dxfId="47" priority="2082" operator="equal">
      <formula>"Not Required"</formula>
    </cfRule>
    <cfRule type="cellIs" dxfId="46" priority="2083" operator="equal">
      <formula>"Working"</formula>
    </cfRule>
  </conditionalFormatting>
  <conditionalFormatting sqref="K25">
    <cfRule type="cellIs" dxfId="45" priority="2080" operator="equal">
      <formula>"Not Required"</formula>
    </cfRule>
    <cfRule type="cellIs" dxfId="44" priority="2081" operator="equal">
      <formula>"Working"</formula>
    </cfRule>
  </conditionalFormatting>
  <conditionalFormatting sqref="C7:C25">
    <cfRule type="cellIs" dxfId="43" priority="90" operator="equal">
      <formula>"Not Required"</formula>
    </cfRule>
    <cfRule type="cellIs" dxfId="42" priority="91" operator="equal">
      <formula>"Working"</formula>
    </cfRule>
  </conditionalFormatting>
  <conditionalFormatting sqref="C7:C25">
    <cfRule type="cellIs" dxfId="41" priority="88" operator="equal">
      <formula>"Not Required"</formula>
    </cfRule>
    <cfRule type="cellIs" dxfId="40" priority="89" operator="equal">
      <formula>"Working"</formula>
    </cfRule>
  </conditionalFormatting>
  <conditionalFormatting sqref="C7:C25">
    <cfRule type="cellIs" dxfId="39" priority="87" operator="equal">
      <formula>"Not Working"</formula>
    </cfRule>
  </conditionalFormatting>
  <conditionalFormatting sqref="C7:C25">
    <cfRule type="cellIs" dxfId="38" priority="85" operator="equal">
      <formula>"Not Required"</formula>
    </cfRule>
    <cfRule type="cellIs" dxfId="37" priority="86" operator="equal">
      <formula>"Working"</formula>
    </cfRule>
  </conditionalFormatting>
  <conditionalFormatting sqref="E7:E19">
    <cfRule type="cellIs" dxfId="36" priority="83" operator="equal">
      <formula>"Not Required"</formula>
    </cfRule>
    <cfRule type="cellIs" dxfId="35" priority="84" operator="equal">
      <formula>"Working"</formula>
    </cfRule>
  </conditionalFormatting>
  <conditionalFormatting sqref="E7:E19">
    <cfRule type="cellIs" dxfId="34" priority="82" operator="equal">
      <formula>"Not Working"</formula>
    </cfRule>
  </conditionalFormatting>
  <conditionalFormatting sqref="F7:F19">
    <cfRule type="cellIs" dxfId="33" priority="80" operator="equal">
      <formula>"Not Required"</formula>
    </cfRule>
    <cfRule type="cellIs" dxfId="32" priority="81" operator="equal">
      <formula>"Working"</formula>
    </cfRule>
  </conditionalFormatting>
  <conditionalFormatting sqref="F7:F19">
    <cfRule type="cellIs" dxfId="31" priority="79" operator="equal">
      <formula>"Not Working"</formula>
    </cfRule>
  </conditionalFormatting>
  <conditionalFormatting sqref="E20:F25">
    <cfRule type="cellIs" dxfId="30" priority="77" operator="equal">
      <formula>"Not Required"</formula>
    </cfRule>
    <cfRule type="cellIs" dxfId="29" priority="78" operator="equal">
      <formula>"Working"</formula>
    </cfRule>
  </conditionalFormatting>
  <conditionalFormatting sqref="E20:F25">
    <cfRule type="cellIs" dxfId="28" priority="76" operator="equal">
      <formula>"Not Working"</formula>
    </cfRule>
  </conditionalFormatting>
  <conditionalFormatting sqref="E21:F21">
    <cfRule type="cellIs" dxfId="27" priority="74" operator="equal">
      <formula>"Not Required"</formula>
    </cfRule>
    <cfRule type="cellIs" dxfId="26" priority="75" operator="equal">
      <formula>"Working"</formula>
    </cfRule>
  </conditionalFormatting>
  <conditionalFormatting sqref="G7:G19">
    <cfRule type="cellIs" dxfId="25" priority="67" operator="equal">
      <formula>"Not Required"</formula>
    </cfRule>
    <cfRule type="cellIs" dxfId="24" priority="68" operator="equal">
      <formula>"Working"</formula>
    </cfRule>
  </conditionalFormatting>
  <conditionalFormatting sqref="G7:G19">
    <cfRule type="cellIs" dxfId="23" priority="66" operator="equal">
      <formula>"Not Working"</formula>
    </cfRule>
  </conditionalFormatting>
  <conditionalFormatting sqref="G20:G25">
    <cfRule type="cellIs" dxfId="22" priority="64" operator="equal">
      <formula>"Not Required"</formula>
    </cfRule>
    <cfRule type="cellIs" dxfId="21" priority="65" operator="equal">
      <formula>"Working"</formula>
    </cfRule>
  </conditionalFormatting>
  <conditionalFormatting sqref="G20:G25">
    <cfRule type="cellIs" dxfId="20" priority="63" operator="equal">
      <formula>"Not Working"</formula>
    </cfRule>
  </conditionalFormatting>
  <conditionalFormatting sqref="G21:G22">
    <cfRule type="cellIs" dxfId="19" priority="61" operator="equal">
      <formula>"Not Required"</formula>
    </cfRule>
    <cfRule type="cellIs" dxfId="18" priority="62" operator="equal">
      <formula>"Working"</formula>
    </cfRule>
  </conditionalFormatting>
  <conditionalFormatting sqref="D7:D19">
    <cfRule type="cellIs" dxfId="17" priority="11" operator="equal">
      <formula>"Not Required"</formula>
    </cfRule>
    <cfRule type="cellIs" dxfId="16" priority="12" operator="equal">
      <formula>"Working"</formula>
    </cfRule>
  </conditionalFormatting>
  <conditionalFormatting sqref="D7:D19">
    <cfRule type="cellIs" dxfId="15" priority="10" operator="equal">
      <formula>"Not Working"</formula>
    </cfRule>
  </conditionalFormatting>
  <conditionalFormatting sqref="D20:D25">
    <cfRule type="cellIs" dxfId="14" priority="8" operator="equal">
      <formula>"Not Required"</formula>
    </cfRule>
    <cfRule type="cellIs" dxfId="13" priority="9" operator="equal">
      <formula>"Working"</formula>
    </cfRule>
  </conditionalFormatting>
  <conditionalFormatting sqref="D20:D25">
    <cfRule type="cellIs" dxfId="12" priority="7" operator="equal">
      <formula>"Not Working"</formula>
    </cfRule>
  </conditionalFormatting>
  <conditionalFormatting sqref="J7:J25">
    <cfRule type="cellIs" dxfId="11" priority="5" operator="equal">
      <formula>"Not Required"</formula>
    </cfRule>
    <cfRule type="cellIs" dxfId="10" priority="6" operator="equal">
      <formula>"Working"</formula>
    </cfRule>
  </conditionalFormatting>
  <conditionalFormatting sqref="I7:I25">
    <cfRule type="cellIs" dxfId="9" priority="3" operator="equal">
      <formula>"Not Required"</formula>
    </cfRule>
    <cfRule type="cellIs" dxfId="8" priority="4" operator="equal">
      <formula>"Working"</formula>
    </cfRule>
  </conditionalFormatting>
  <conditionalFormatting sqref="H7:H25">
    <cfRule type="cellIs" dxfId="7" priority="1" operator="equal">
      <formula>"Not Required"</formula>
    </cfRule>
    <cfRule type="cellIs" dxfId="6" priority="2" operator="equal">
      <formula>"Working"</formula>
    </cfRule>
  </conditionalFormatting>
  <dataValidations count="1">
    <dataValidation type="list" allowBlank="1" showInputMessage="1" showErrorMessage="1" sqref="D7:L25">
      <formula1>"Application Not Available,Working,Not Working,Not Required"</formula1>
    </dataValidation>
  </dataValidations>
  <pageMargins left="0.7" right="0.7" top="0.75" bottom="0.75" header="0.3" footer="0.3"/>
  <pageSetup orientation="portrait" r:id="rId1"/>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5:W19"/>
  <sheetViews>
    <sheetView showGridLines="0" workbookViewId="0"/>
  </sheetViews>
  <sheetFormatPr defaultRowHeight="15" x14ac:dyDescent="0.25"/>
  <cols>
    <col min="2" max="2" width="6.42578125" bestFit="1" customWidth="1"/>
    <col min="3" max="3" width="31.140625" bestFit="1" customWidth="1"/>
    <col min="4" max="4" width="22.5703125" customWidth="1"/>
    <col min="5" max="5" width="19.5703125" customWidth="1"/>
    <col min="6" max="6" width="23.140625" customWidth="1"/>
    <col min="7" max="7" width="22.85546875" bestFit="1" customWidth="1"/>
    <col min="8" max="8" width="16" bestFit="1" customWidth="1"/>
    <col min="9" max="9" width="20.42578125" bestFit="1" customWidth="1"/>
    <col min="10" max="10" width="14.140625" bestFit="1" customWidth="1"/>
    <col min="11" max="11" width="25.140625" bestFit="1" customWidth="1"/>
    <col min="12" max="12" width="26.5703125" bestFit="1" customWidth="1"/>
    <col min="13" max="13" width="24.85546875" bestFit="1" customWidth="1"/>
  </cols>
  <sheetData>
    <row r="5" spans="1:23" ht="18" x14ac:dyDescent="0.25">
      <c r="B5" s="806" t="s">
        <v>321</v>
      </c>
      <c r="C5" s="806"/>
      <c r="D5" s="806"/>
      <c r="E5" s="806"/>
      <c r="F5" s="806"/>
    </row>
    <row r="6" spans="1:23" x14ac:dyDescent="0.25">
      <c r="B6" s="73"/>
      <c r="C6" s="73"/>
      <c r="D6" s="73"/>
      <c r="E6" s="73"/>
      <c r="F6" s="73"/>
    </row>
    <row r="7" spans="1:23" x14ac:dyDescent="0.25">
      <c r="A7" s="218"/>
      <c r="B7" s="237" t="s">
        <v>311</v>
      </c>
      <c r="C7" s="237" t="s">
        <v>465</v>
      </c>
      <c r="D7" s="237"/>
      <c r="E7" s="237"/>
      <c r="F7" s="237"/>
      <c r="G7" s="218"/>
      <c r="H7" s="218"/>
      <c r="I7" s="218"/>
      <c r="J7" s="218"/>
      <c r="K7" s="218"/>
      <c r="L7" s="218"/>
      <c r="M7" s="218"/>
      <c r="N7" s="218"/>
      <c r="O7" s="218"/>
      <c r="P7" s="218"/>
      <c r="Q7" s="218"/>
      <c r="R7" s="218"/>
      <c r="S7" s="218"/>
      <c r="T7" s="218"/>
      <c r="U7" s="218"/>
      <c r="V7" s="218"/>
      <c r="W7" s="218"/>
    </row>
    <row r="8" spans="1:23" x14ac:dyDescent="0.25">
      <c r="B8" s="238">
        <v>1</v>
      </c>
      <c r="C8" s="239"/>
      <c r="D8" s="240"/>
      <c r="E8" s="240"/>
      <c r="F8" s="240"/>
    </row>
    <row r="9" spans="1:23" x14ac:dyDescent="0.25">
      <c r="B9" s="238">
        <v>2</v>
      </c>
      <c r="C9" s="239"/>
      <c r="D9" s="240"/>
      <c r="E9" s="240"/>
      <c r="F9" s="240"/>
    </row>
    <row r="10" spans="1:23" x14ac:dyDescent="0.25">
      <c r="B10" s="238">
        <v>3</v>
      </c>
      <c r="C10" s="239"/>
      <c r="D10" s="240"/>
      <c r="E10" s="240"/>
      <c r="F10" s="240"/>
    </row>
    <row r="11" spans="1:23" x14ac:dyDescent="0.25">
      <c r="B11" s="238">
        <v>4</v>
      </c>
      <c r="C11" s="239"/>
      <c r="D11" s="240"/>
      <c r="E11" s="240"/>
      <c r="F11" s="240"/>
    </row>
    <row r="12" spans="1:23" x14ac:dyDescent="0.25">
      <c r="B12" s="238">
        <v>5</v>
      </c>
      <c r="C12" s="239"/>
      <c r="D12" s="240"/>
      <c r="E12" s="240"/>
      <c r="F12" s="240"/>
    </row>
    <row r="13" spans="1:23" x14ac:dyDescent="0.25">
      <c r="B13" s="238">
        <v>6</v>
      </c>
      <c r="C13" s="239"/>
      <c r="D13" s="240"/>
      <c r="E13" s="240"/>
      <c r="F13" s="240"/>
    </row>
    <row r="14" spans="1:23" x14ac:dyDescent="0.25">
      <c r="B14" s="238">
        <v>7</v>
      </c>
      <c r="C14" s="239"/>
      <c r="D14" s="240"/>
      <c r="E14" s="240"/>
      <c r="F14" s="240"/>
    </row>
    <row r="15" spans="1:23" x14ac:dyDescent="0.25">
      <c r="B15" s="238">
        <v>8</v>
      </c>
      <c r="C15" s="239"/>
      <c r="D15" s="240"/>
      <c r="E15" s="240"/>
      <c r="F15" s="240"/>
    </row>
    <row r="16" spans="1:23" x14ac:dyDescent="0.25">
      <c r="B16" s="238">
        <v>9</v>
      </c>
      <c r="C16" s="239"/>
      <c r="D16" s="240"/>
      <c r="E16" s="240"/>
      <c r="F16" s="240"/>
    </row>
    <row r="17" spans="2:6" x14ac:dyDescent="0.25">
      <c r="B17" s="238">
        <v>10</v>
      </c>
      <c r="C17" s="239"/>
      <c r="D17" s="240"/>
      <c r="E17" s="240"/>
      <c r="F17" s="240"/>
    </row>
    <row r="18" spans="2:6" x14ac:dyDescent="0.25">
      <c r="B18" s="238">
        <v>11</v>
      </c>
      <c r="C18" s="239"/>
      <c r="D18" s="240"/>
      <c r="E18" s="240"/>
      <c r="F18" s="240"/>
    </row>
    <row r="19" spans="2:6" x14ac:dyDescent="0.25">
      <c r="B19" s="238">
        <v>12</v>
      </c>
      <c r="C19" s="239"/>
      <c r="D19" s="240"/>
      <c r="E19" s="240"/>
      <c r="F19" s="240"/>
    </row>
  </sheetData>
  <mergeCells count="1">
    <mergeCell ref="B5:F5"/>
  </mergeCells>
  <conditionalFormatting sqref="D8:F19">
    <cfRule type="cellIs" dxfId="5" priority="89" operator="equal">
      <formula>"Pending"</formula>
    </cfRule>
    <cfRule type="cellIs" dxfId="4" priority="90" operator="equal">
      <formula>"Completed"</formula>
    </cfRule>
  </conditionalFormatting>
  <conditionalFormatting sqref="D8:F19">
    <cfRule type="cellIs" dxfId="3" priority="2" operator="equal">
      <formula>"Not Started"</formula>
    </cfRule>
  </conditionalFormatting>
  <conditionalFormatting sqref="E8:E19">
    <cfRule type="cellIs" dxfId="2" priority="1" operator="equal">
      <formula>"Not Started"</formula>
    </cfRule>
  </conditionalFormatting>
  <dataValidations count="1">
    <dataValidation type="list" allowBlank="1" showInputMessage="1" showErrorMessage="1" sqref="D8:F19">
      <formula1>"Completed, Pending, Not Started"</formula1>
    </dataValidation>
  </dataValidation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G86"/>
  <sheetViews>
    <sheetView showGridLines="0" zoomScaleNormal="100" workbookViewId="0">
      <pane xSplit="1" ySplit="6" topLeftCell="B7" activePane="bottomRight" state="frozen"/>
      <selection pane="topRight" activeCell="B1" sqref="B1"/>
      <selection pane="bottomLeft" activeCell="A7" sqref="A7"/>
      <selection pane="bottomRight"/>
    </sheetView>
  </sheetViews>
  <sheetFormatPr defaultColWidth="34.42578125" defaultRowHeight="15" x14ac:dyDescent="0.25"/>
  <cols>
    <col min="1" max="1" width="4.28515625" style="75" customWidth="1"/>
    <col min="2" max="2" width="9.140625" style="75" customWidth="1"/>
    <col min="3" max="3" width="21.7109375" style="75" bestFit="1" customWidth="1"/>
    <col min="4" max="4" width="22.7109375" style="75" bestFit="1" customWidth="1"/>
    <col min="5" max="5" width="61" style="77" customWidth="1"/>
    <col min="6" max="6" width="88.7109375" style="75" customWidth="1"/>
    <col min="7" max="7" width="23.85546875" style="75" customWidth="1"/>
    <col min="8" max="16384" width="34.42578125" style="75"/>
  </cols>
  <sheetData>
    <row r="2" spans="2:7" x14ac:dyDescent="0.25">
      <c r="F2" s="654"/>
    </row>
    <row r="5" spans="2:7" ht="28.5" customHeight="1" x14ac:dyDescent="0.25">
      <c r="B5" s="812" t="s">
        <v>393</v>
      </c>
      <c r="C5" s="813"/>
      <c r="D5" s="813"/>
      <c r="E5" s="813"/>
      <c r="F5" s="813"/>
      <c r="G5" s="814"/>
    </row>
    <row r="6" spans="2:7" ht="25.5" customHeight="1" x14ac:dyDescent="0.25">
      <c r="B6" s="497" t="s">
        <v>86</v>
      </c>
      <c r="C6" s="497" t="s">
        <v>2</v>
      </c>
      <c r="D6" s="497" t="s">
        <v>87</v>
      </c>
      <c r="E6" s="497" t="s">
        <v>88</v>
      </c>
      <c r="F6" s="497" t="s">
        <v>89</v>
      </c>
      <c r="G6" s="497" t="s">
        <v>309</v>
      </c>
    </row>
    <row r="7" spans="2:7" s="76" customFormat="1" ht="30" x14ac:dyDescent="0.25">
      <c r="B7" s="591">
        <v>1</v>
      </c>
      <c r="C7" s="592">
        <v>44348</v>
      </c>
      <c r="D7" s="656" t="s">
        <v>1152</v>
      </c>
      <c r="E7" s="593" t="s">
        <v>862</v>
      </c>
      <c r="F7" s="594" t="s">
        <v>863</v>
      </c>
      <c r="G7" s="595" t="s">
        <v>265</v>
      </c>
    </row>
    <row r="8" spans="2:7" s="76" customFormat="1" x14ac:dyDescent="0.25">
      <c r="B8" s="591">
        <v>1</v>
      </c>
      <c r="C8" s="592">
        <v>44348</v>
      </c>
      <c r="D8" s="656" t="s">
        <v>1152</v>
      </c>
      <c r="E8" s="593" t="s">
        <v>865</v>
      </c>
      <c r="F8" s="593" t="s">
        <v>945</v>
      </c>
      <c r="G8" s="595" t="s">
        <v>265</v>
      </c>
    </row>
    <row r="9" spans="2:7" s="76" customFormat="1" ht="30" x14ac:dyDescent="0.25">
      <c r="B9" s="591">
        <v>1</v>
      </c>
      <c r="C9" s="592">
        <v>44348</v>
      </c>
      <c r="D9" s="656" t="s">
        <v>1152</v>
      </c>
      <c r="E9" s="593" t="s">
        <v>866</v>
      </c>
      <c r="F9" s="593" t="s">
        <v>867</v>
      </c>
      <c r="G9" s="595" t="s">
        <v>265</v>
      </c>
    </row>
    <row r="10" spans="2:7" s="76" customFormat="1" x14ac:dyDescent="0.25">
      <c r="B10" s="591">
        <v>1</v>
      </c>
      <c r="C10" s="592">
        <v>44348</v>
      </c>
      <c r="D10" s="656" t="s">
        <v>1152</v>
      </c>
      <c r="E10" s="593" t="s">
        <v>946</v>
      </c>
      <c r="F10" s="593" t="s">
        <v>947</v>
      </c>
      <c r="G10" s="595" t="s">
        <v>265</v>
      </c>
    </row>
    <row r="11" spans="2:7" x14ac:dyDescent="0.25">
      <c r="B11" s="591">
        <v>1</v>
      </c>
      <c r="C11" s="592">
        <v>44348</v>
      </c>
      <c r="D11" s="656" t="s">
        <v>1152</v>
      </c>
      <c r="E11" s="593" t="s">
        <v>948</v>
      </c>
      <c r="F11" s="494" t="s">
        <v>949</v>
      </c>
      <c r="G11" s="595" t="s">
        <v>265</v>
      </c>
    </row>
    <row r="12" spans="2:7" ht="30" x14ac:dyDescent="0.25">
      <c r="B12" s="591">
        <v>1</v>
      </c>
      <c r="C12" s="592">
        <v>44348</v>
      </c>
      <c r="D12" s="656" t="s">
        <v>1152</v>
      </c>
      <c r="E12" s="494" t="s">
        <v>950</v>
      </c>
      <c r="F12" s="494" t="s">
        <v>951</v>
      </c>
      <c r="G12" s="595" t="s">
        <v>265</v>
      </c>
    </row>
    <row r="13" spans="2:7" ht="30" x14ac:dyDescent="0.25">
      <c r="B13" s="591">
        <v>1</v>
      </c>
      <c r="C13" s="592">
        <v>44348</v>
      </c>
      <c r="D13" s="656" t="s">
        <v>1152</v>
      </c>
      <c r="E13" s="593" t="s">
        <v>952</v>
      </c>
      <c r="F13" s="593" t="s">
        <v>953</v>
      </c>
      <c r="G13" s="595" t="s">
        <v>265</v>
      </c>
    </row>
    <row r="14" spans="2:7" x14ac:dyDescent="0.25">
      <c r="B14" s="591">
        <v>1</v>
      </c>
      <c r="C14" s="592">
        <v>44349</v>
      </c>
      <c r="D14" s="656" t="s">
        <v>1152</v>
      </c>
      <c r="E14" s="593" t="s">
        <v>954</v>
      </c>
      <c r="F14" s="593" t="s">
        <v>955</v>
      </c>
      <c r="G14" s="595" t="s">
        <v>265</v>
      </c>
    </row>
    <row r="15" spans="2:7" x14ac:dyDescent="0.25">
      <c r="B15" s="591">
        <v>1</v>
      </c>
      <c r="C15" s="592">
        <v>44349</v>
      </c>
      <c r="D15" s="656" t="s">
        <v>1152</v>
      </c>
      <c r="E15" s="341" t="s">
        <v>957</v>
      </c>
      <c r="F15" s="593" t="s">
        <v>958</v>
      </c>
      <c r="G15" s="595" t="s">
        <v>265</v>
      </c>
    </row>
    <row r="16" spans="2:7" x14ac:dyDescent="0.25">
      <c r="B16" s="591">
        <v>1</v>
      </c>
      <c r="C16" s="592">
        <v>44349</v>
      </c>
      <c r="D16" s="656" t="s">
        <v>1152</v>
      </c>
      <c r="E16" s="341" t="s">
        <v>960</v>
      </c>
      <c r="F16" s="494" t="s">
        <v>961</v>
      </c>
      <c r="G16" s="595" t="s">
        <v>265</v>
      </c>
    </row>
    <row r="17" spans="2:7" ht="30" x14ac:dyDescent="0.25">
      <c r="B17" s="591">
        <v>1</v>
      </c>
      <c r="C17" s="592">
        <v>44349</v>
      </c>
      <c r="D17" s="656" t="s">
        <v>1152</v>
      </c>
      <c r="E17" s="341" t="s">
        <v>962</v>
      </c>
      <c r="F17" s="494" t="s">
        <v>963</v>
      </c>
      <c r="G17" s="595" t="s">
        <v>265</v>
      </c>
    </row>
    <row r="18" spans="2:7" ht="30" x14ac:dyDescent="0.25">
      <c r="B18" s="591">
        <v>1</v>
      </c>
      <c r="C18" s="592">
        <v>44349</v>
      </c>
      <c r="D18" s="656" t="s">
        <v>1152</v>
      </c>
      <c r="E18" s="341" t="s">
        <v>964</v>
      </c>
      <c r="F18" s="494" t="s">
        <v>965</v>
      </c>
      <c r="G18" s="595" t="s">
        <v>265</v>
      </c>
    </row>
    <row r="19" spans="2:7" x14ac:dyDescent="0.25">
      <c r="B19" s="591">
        <v>1</v>
      </c>
      <c r="C19" s="592">
        <v>44349</v>
      </c>
      <c r="D19" s="656" t="s">
        <v>1152</v>
      </c>
      <c r="E19" s="593" t="s">
        <v>1142</v>
      </c>
      <c r="F19" s="655" t="s">
        <v>1143</v>
      </c>
      <c r="G19" s="595" t="s">
        <v>265</v>
      </c>
    </row>
    <row r="20" spans="2:7" x14ac:dyDescent="0.25">
      <c r="B20" s="591">
        <v>1</v>
      </c>
      <c r="C20" s="592">
        <v>44349</v>
      </c>
      <c r="D20" s="656" t="s">
        <v>1152</v>
      </c>
      <c r="E20" s="341" t="s">
        <v>1144</v>
      </c>
      <c r="F20" s="593" t="s">
        <v>1145</v>
      </c>
      <c r="G20" s="595" t="s">
        <v>265</v>
      </c>
    </row>
    <row r="21" spans="2:7" x14ac:dyDescent="0.25">
      <c r="B21" s="591">
        <v>1</v>
      </c>
      <c r="C21" s="592">
        <v>44349</v>
      </c>
      <c r="D21" s="656" t="s">
        <v>1152</v>
      </c>
      <c r="E21" s="593" t="s">
        <v>1146</v>
      </c>
      <c r="F21" s="494" t="s">
        <v>1147</v>
      </c>
      <c r="G21" s="595" t="s">
        <v>265</v>
      </c>
    </row>
    <row r="22" spans="2:7" ht="30" x14ac:dyDescent="0.25">
      <c r="B22" s="591">
        <v>1</v>
      </c>
      <c r="C22" s="592">
        <v>44349</v>
      </c>
      <c r="D22" s="656" t="s">
        <v>1152</v>
      </c>
      <c r="E22" s="341" t="s">
        <v>1148</v>
      </c>
      <c r="F22" s="494" t="s">
        <v>1149</v>
      </c>
      <c r="G22" s="595" t="s">
        <v>265</v>
      </c>
    </row>
    <row r="23" spans="2:7" x14ac:dyDescent="0.25">
      <c r="B23" s="591">
        <v>1</v>
      </c>
      <c r="C23" s="592">
        <v>44349</v>
      </c>
      <c r="D23" s="656" t="s">
        <v>1152</v>
      </c>
      <c r="E23" s="593" t="s">
        <v>1150</v>
      </c>
      <c r="F23" s="655" t="s">
        <v>1151</v>
      </c>
      <c r="G23" s="595" t="s">
        <v>265</v>
      </c>
    </row>
    <row r="24" spans="2:7" ht="30" x14ac:dyDescent="0.25">
      <c r="B24" s="667">
        <v>1</v>
      </c>
      <c r="C24" s="668" t="s">
        <v>1155</v>
      </c>
      <c r="D24" s="656" t="s">
        <v>1152</v>
      </c>
      <c r="E24" s="672" t="s">
        <v>1156</v>
      </c>
      <c r="F24" s="671" t="s">
        <v>1157</v>
      </c>
      <c r="G24" s="670" t="s">
        <v>864</v>
      </c>
    </row>
    <row r="25" spans="2:7" x14ac:dyDescent="0.25">
      <c r="B25" s="667">
        <v>1</v>
      </c>
      <c r="C25" s="668" t="s">
        <v>1155</v>
      </c>
      <c r="D25" s="656" t="s">
        <v>1152</v>
      </c>
      <c r="E25" s="669" t="s">
        <v>1158</v>
      </c>
      <c r="F25" s="671" t="s">
        <v>1159</v>
      </c>
      <c r="G25" s="670" t="s">
        <v>265</v>
      </c>
    </row>
    <row r="26" spans="2:7" x14ac:dyDescent="0.25">
      <c r="B26" s="667">
        <v>1</v>
      </c>
      <c r="C26" s="668" t="s">
        <v>1155</v>
      </c>
      <c r="D26" s="656" t="s">
        <v>1152</v>
      </c>
      <c r="E26" s="672" t="s">
        <v>1160</v>
      </c>
      <c r="F26" s="669" t="s">
        <v>1161</v>
      </c>
      <c r="G26" s="670" t="s">
        <v>265</v>
      </c>
    </row>
    <row r="27" spans="2:7" ht="30" x14ac:dyDescent="0.25">
      <c r="B27" s="667">
        <v>1</v>
      </c>
      <c r="C27" s="668" t="s">
        <v>1155</v>
      </c>
      <c r="D27" s="656" t="s">
        <v>1152</v>
      </c>
      <c r="E27" s="673" t="s">
        <v>1162</v>
      </c>
      <c r="F27" s="674" t="s">
        <v>1163</v>
      </c>
      <c r="G27" s="670" t="s">
        <v>265</v>
      </c>
    </row>
    <row r="28" spans="2:7" x14ac:dyDescent="0.25">
      <c r="B28" s="683">
        <v>1</v>
      </c>
      <c r="C28" s="684" t="s">
        <v>1180</v>
      </c>
      <c r="D28" s="656" t="s">
        <v>1152</v>
      </c>
      <c r="E28" s="686" t="s">
        <v>1181</v>
      </c>
      <c r="F28" s="687" t="s">
        <v>1182</v>
      </c>
      <c r="G28" s="685" t="s">
        <v>265</v>
      </c>
    </row>
    <row r="29" spans="2:7" x14ac:dyDescent="0.25">
      <c r="B29" s="683">
        <v>1</v>
      </c>
      <c r="C29" s="684" t="s">
        <v>1180</v>
      </c>
      <c r="D29" s="656" t="s">
        <v>1152</v>
      </c>
      <c r="E29" s="686" t="s">
        <v>1183</v>
      </c>
      <c r="F29" s="688" t="s">
        <v>1184</v>
      </c>
      <c r="G29" s="685" t="s">
        <v>864</v>
      </c>
    </row>
    <row r="30" spans="2:7" ht="30" x14ac:dyDescent="0.25">
      <c r="B30" s="683">
        <v>2</v>
      </c>
      <c r="C30" s="684" t="s">
        <v>1185</v>
      </c>
      <c r="D30" s="656" t="s">
        <v>1152</v>
      </c>
      <c r="E30" s="686" t="s">
        <v>1186</v>
      </c>
      <c r="F30" s="687" t="s">
        <v>1187</v>
      </c>
      <c r="G30" s="685" t="s">
        <v>265</v>
      </c>
    </row>
    <row r="31" spans="2:7" ht="30" x14ac:dyDescent="0.25">
      <c r="B31" s="683">
        <v>2</v>
      </c>
      <c r="C31" s="684" t="s">
        <v>1185</v>
      </c>
      <c r="D31" s="656" t="s">
        <v>1152</v>
      </c>
      <c r="E31" s="689" t="s">
        <v>1188</v>
      </c>
      <c r="F31" s="690" t="s">
        <v>1189</v>
      </c>
      <c r="G31" s="685" t="s">
        <v>864</v>
      </c>
    </row>
    <row r="32" spans="2:7" ht="30" x14ac:dyDescent="0.25">
      <c r="B32" s="683">
        <v>2</v>
      </c>
      <c r="C32" s="684" t="s">
        <v>1185</v>
      </c>
      <c r="D32" s="656" t="s">
        <v>1152</v>
      </c>
      <c r="E32" s="689" t="s">
        <v>1190</v>
      </c>
      <c r="F32" s="690" t="s">
        <v>1191</v>
      </c>
      <c r="G32" s="685" t="s">
        <v>265</v>
      </c>
    </row>
    <row r="33" spans="2:7" ht="45" x14ac:dyDescent="0.25">
      <c r="B33" s="696">
        <v>2</v>
      </c>
      <c r="C33" s="691">
        <v>44355</v>
      </c>
      <c r="D33" s="656" t="s">
        <v>1152</v>
      </c>
      <c r="E33" s="692" t="s">
        <v>1215</v>
      </c>
      <c r="F33" s="695" t="s">
        <v>1216</v>
      </c>
      <c r="G33" s="693" t="s">
        <v>265</v>
      </c>
    </row>
    <row r="34" spans="2:7" ht="30" x14ac:dyDescent="0.25">
      <c r="B34" s="696">
        <v>2</v>
      </c>
      <c r="C34" s="691">
        <v>44355</v>
      </c>
      <c r="D34" s="656" t="s">
        <v>1152</v>
      </c>
      <c r="E34" s="694" t="s">
        <v>1217</v>
      </c>
      <c r="F34" s="692" t="s">
        <v>1218</v>
      </c>
      <c r="G34" s="693" t="s">
        <v>265</v>
      </c>
    </row>
    <row r="35" spans="2:7" ht="30" x14ac:dyDescent="0.25">
      <c r="B35" s="696">
        <v>2</v>
      </c>
      <c r="C35" s="697" t="s">
        <v>1219</v>
      </c>
      <c r="D35" s="656" t="s">
        <v>1152</v>
      </c>
      <c r="E35" s="700" t="s">
        <v>1220</v>
      </c>
      <c r="F35" s="701" t="s">
        <v>1221</v>
      </c>
      <c r="G35" s="698" t="s">
        <v>864</v>
      </c>
    </row>
    <row r="36" spans="2:7" x14ac:dyDescent="0.25">
      <c r="B36" s="696">
        <v>2</v>
      </c>
      <c r="C36" s="697" t="s">
        <v>1219</v>
      </c>
      <c r="D36" s="656" t="s">
        <v>1152</v>
      </c>
      <c r="E36" s="702" t="s">
        <v>1222</v>
      </c>
      <c r="F36" s="701" t="s">
        <v>1223</v>
      </c>
      <c r="G36" s="703" t="s">
        <v>864</v>
      </c>
    </row>
    <row r="37" spans="2:7" x14ac:dyDescent="0.25">
      <c r="B37" s="696">
        <v>2</v>
      </c>
      <c r="C37" s="697" t="s">
        <v>1219</v>
      </c>
      <c r="D37" s="656" t="s">
        <v>1152</v>
      </c>
      <c r="E37" s="704" t="s">
        <v>1224</v>
      </c>
      <c r="F37" s="699" t="s">
        <v>1225</v>
      </c>
      <c r="G37" s="703" t="s">
        <v>265</v>
      </c>
    </row>
    <row r="38" spans="2:7" x14ac:dyDescent="0.25">
      <c r="B38" s="696">
        <v>2</v>
      </c>
      <c r="C38" s="697" t="s">
        <v>1229</v>
      </c>
      <c r="D38" s="656" t="s">
        <v>1152</v>
      </c>
      <c r="E38" s="702" t="s">
        <v>1230</v>
      </c>
      <c r="F38" s="264" t="s">
        <v>1231</v>
      </c>
      <c r="G38" s="703" t="s">
        <v>265</v>
      </c>
    </row>
    <row r="39" spans="2:7" x14ac:dyDescent="0.25">
      <c r="B39" s="696">
        <v>2</v>
      </c>
      <c r="C39" s="599" t="s">
        <v>1229</v>
      </c>
      <c r="D39" s="656" t="s">
        <v>1152</v>
      </c>
      <c r="E39" s="700" t="s">
        <v>1232</v>
      </c>
      <c r="F39" s="701" t="s">
        <v>1244</v>
      </c>
      <c r="G39" s="703" t="s">
        <v>265</v>
      </c>
    </row>
    <row r="40" spans="2:7" x14ac:dyDescent="0.25">
      <c r="B40" s="696">
        <v>2</v>
      </c>
      <c r="C40" s="697" t="s">
        <v>1245</v>
      </c>
      <c r="D40" s="656" t="s">
        <v>1152</v>
      </c>
      <c r="E40" s="700" t="s">
        <v>1246</v>
      </c>
      <c r="F40" s="701" t="s">
        <v>1247</v>
      </c>
      <c r="G40" s="703" t="s">
        <v>864</v>
      </c>
    </row>
    <row r="41" spans="2:7" x14ac:dyDescent="0.25">
      <c r="B41" s="696">
        <v>2</v>
      </c>
      <c r="C41" s="697" t="s">
        <v>1245</v>
      </c>
      <c r="D41" s="656" t="s">
        <v>1152</v>
      </c>
      <c r="E41" s="702" t="s">
        <v>1248</v>
      </c>
      <c r="F41" s="699"/>
      <c r="G41" s="703" t="s">
        <v>265</v>
      </c>
    </row>
    <row r="42" spans="2:7" ht="30" x14ac:dyDescent="0.25">
      <c r="B42" s="696">
        <v>2</v>
      </c>
      <c r="C42" s="697" t="s">
        <v>1245</v>
      </c>
      <c r="D42" s="656" t="s">
        <v>1152</v>
      </c>
      <c r="E42" s="321" t="s">
        <v>1249</v>
      </c>
      <c r="F42" s="322" t="s">
        <v>1250</v>
      </c>
      <c r="G42" s="267" t="s">
        <v>265</v>
      </c>
    </row>
    <row r="43" spans="2:7" ht="30" x14ac:dyDescent="0.25">
      <c r="B43" s="696">
        <v>2</v>
      </c>
      <c r="C43" s="697" t="s">
        <v>1251</v>
      </c>
      <c r="D43" s="656" t="s">
        <v>1152</v>
      </c>
      <c r="E43" s="700" t="s">
        <v>1252</v>
      </c>
      <c r="F43" s="701" t="s">
        <v>1253</v>
      </c>
      <c r="G43" s="703" t="s">
        <v>864</v>
      </c>
    </row>
    <row r="44" spans="2:7" x14ac:dyDescent="0.25">
      <c r="B44" s="696">
        <v>2</v>
      </c>
      <c r="C44" s="697" t="s">
        <v>1251</v>
      </c>
      <c r="D44" s="656" t="s">
        <v>1152</v>
      </c>
      <c r="E44" s="700" t="s">
        <v>1254</v>
      </c>
      <c r="F44" s="701" t="s">
        <v>1255</v>
      </c>
      <c r="G44" s="703" t="s">
        <v>864</v>
      </c>
    </row>
    <row r="45" spans="2:7" x14ac:dyDescent="0.25">
      <c r="B45" s="696">
        <v>2</v>
      </c>
      <c r="C45" s="697" t="s">
        <v>1251</v>
      </c>
      <c r="D45" s="656" t="s">
        <v>1152</v>
      </c>
      <c r="E45" s="700" t="s">
        <v>1256</v>
      </c>
      <c r="F45" s="701" t="s">
        <v>1257</v>
      </c>
      <c r="G45" s="703" t="s">
        <v>265</v>
      </c>
    </row>
    <row r="46" spans="2:7" x14ac:dyDescent="0.25">
      <c r="B46" s="696">
        <v>3</v>
      </c>
      <c r="C46" s="703" t="s">
        <v>1258</v>
      </c>
      <c r="D46" s="656" t="s">
        <v>1152</v>
      </c>
      <c r="E46" s="700" t="s">
        <v>1259</v>
      </c>
      <c r="F46" s="701" t="s">
        <v>1260</v>
      </c>
      <c r="G46" s="703" t="s">
        <v>265</v>
      </c>
    </row>
    <row r="47" spans="2:7" ht="30" x14ac:dyDescent="0.25">
      <c r="B47" s="696">
        <v>3</v>
      </c>
      <c r="C47" s="703" t="s">
        <v>1258</v>
      </c>
      <c r="D47" s="656" t="s">
        <v>1152</v>
      </c>
      <c r="E47" s="700" t="s">
        <v>1261</v>
      </c>
      <c r="F47" s="700" t="s">
        <v>1262</v>
      </c>
      <c r="G47" s="703" t="s">
        <v>265</v>
      </c>
    </row>
    <row r="48" spans="2:7" x14ac:dyDescent="0.25">
      <c r="B48" s="696">
        <v>3</v>
      </c>
      <c r="C48" s="703" t="s">
        <v>1258</v>
      </c>
      <c r="D48" s="656" t="s">
        <v>1152</v>
      </c>
      <c r="E48" s="700" t="s">
        <v>1263</v>
      </c>
      <c r="F48" s="700" t="s">
        <v>1264</v>
      </c>
      <c r="G48" s="703" t="s">
        <v>265</v>
      </c>
    </row>
    <row r="49" spans="2:7" ht="30" x14ac:dyDescent="0.25">
      <c r="B49" s="708">
        <v>3</v>
      </c>
      <c r="C49" s="710" t="s">
        <v>1269</v>
      </c>
      <c r="D49" s="656" t="s">
        <v>1152</v>
      </c>
      <c r="E49" s="709" t="s">
        <v>1270</v>
      </c>
      <c r="F49" s="709" t="s">
        <v>1271</v>
      </c>
      <c r="G49" s="713" t="s">
        <v>265</v>
      </c>
    </row>
    <row r="50" spans="2:7" ht="30" x14ac:dyDescent="0.25">
      <c r="B50" s="708">
        <v>3</v>
      </c>
      <c r="C50" s="710" t="s">
        <v>1269</v>
      </c>
      <c r="D50" s="656" t="s">
        <v>1152</v>
      </c>
      <c r="E50" s="709" t="s">
        <v>1272</v>
      </c>
      <c r="F50" s="709" t="s">
        <v>1273</v>
      </c>
      <c r="G50" s="713" t="s">
        <v>265</v>
      </c>
    </row>
    <row r="51" spans="2:7" ht="30" x14ac:dyDescent="0.25">
      <c r="B51" s="708">
        <v>3</v>
      </c>
      <c r="C51" s="710" t="s">
        <v>1276</v>
      </c>
      <c r="D51" s="656" t="s">
        <v>1152</v>
      </c>
      <c r="E51" s="709" t="s">
        <v>1277</v>
      </c>
      <c r="F51" s="709" t="s">
        <v>1274</v>
      </c>
      <c r="G51" s="713" t="s">
        <v>265</v>
      </c>
    </row>
    <row r="52" spans="2:7" ht="30" x14ac:dyDescent="0.25">
      <c r="B52" s="711">
        <v>3</v>
      </c>
      <c r="C52" s="713" t="s">
        <v>1297</v>
      </c>
      <c r="D52" s="656" t="s">
        <v>1152</v>
      </c>
      <c r="E52" s="712" t="s">
        <v>1285</v>
      </c>
      <c r="F52" s="712" t="s">
        <v>1286</v>
      </c>
      <c r="G52" s="713" t="s">
        <v>265</v>
      </c>
    </row>
    <row r="53" spans="2:7" x14ac:dyDescent="0.25">
      <c r="B53" s="711">
        <v>3</v>
      </c>
      <c r="C53" s="713" t="s">
        <v>1297</v>
      </c>
      <c r="D53" s="656" t="s">
        <v>1152</v>
      </c>
      <c r="E53" s="712" t="s">
        <v>1287</v>
      </c>
      <c r="F53" s="712" t="s">
        <v>1288</v>
      </c>
      <c r="G53" s="713" t="s">
        <v>265</v>
      </c>
    </row>
    <row r="54" spans="2:7" ht="30" x14ac:dyDescent="0.25">
      <c r="B54" s="711">
        <v>3</v>
      </c>
      <c r="C54" s="713" t="s">
        <v>1297</v>
      </c>
      <c r="D54" s="656" t="s">
        <v>1152</v>
      </c>
      <c r="E54" s="712" t="s">
        <v>1289</v>
      </c>
      <c r="F54" s="712" t="s">
        <v>1290</v>
      </c>
      <c r="G54" s="713" t="s">
        <v>265</v>
      </c>
    </row>
    <row r="55" spans="2:7" ht="30" x14ac:dyDescent="0.25">
      <c r="B55" s="711">
        <v>3</v>
      </c>
      <c r="C55" s="713" t="s">
        <v>1303</v>
      </c>
      <c r="D55" s="656" t="s">
        <v>1152</v>
      </c>
      <c r="E55" s="712" t="s">
        <v>1291</v>
      </c>
      <c r="F55" s="712" t="s">
        <v>1292</v>
      </c>
      <c r="G55" s="713" t="s">
        <v>265</v>
      </c>
    </row>
    <row r="56" spans="2:7" x14ac:dyDescent="0.25">
      <c r="B56" s="711">
        <v>3</v>
      </c>
      <c r="C56" s="713" t="s">
        <v>1303</v>
      </c>
      <c r="D56" s="656" t="s">
        <v>1152</v>
      </c>
      <c r="E56" s="712" t="s">
        <v>1293</v>
      </c>
      <c r="F56" s="712" t="s">
        <v>1294</v>
      </c>
      <c r="G56" s="713" t="s">
        <v>265</v>
      </c>
    </row>
    <row r="57" spans="2:7" ht="30" x14ac:dyDescent="0.25">
      <c r="B57" s="711">
        <v>3</v>
      </c>
      <c r="C57" s="713" t="s">
        <v>1303</v>
      </c>
      <c r="D57" s="656" t="s">
        <v>1152</v>
      </c>
      <c r="E57" s="712" t="s">
        <v>1295</v>
      </c>
      <c r="F57" s="712" t="s">
        <v>1296</v>
      </c>
      <c r="G57" s="713" t="s">
        <v>265</v>
      </c>
    </row>
    <row r="58" spans="2:7" x14ac:dyDescent="0.25">
      <c r="B58" s="714">
        <v>4</v>
      </c>
      <c r="C58" s="716" t="s">
        <v>1305</v>
      </c>
      <c r="D58" s="656" t="s">
        <v>1152</v>
      </c>
      <c r="E58" s="715" t="s">
        <v>1306</v>
      </c>
      <c r="F58" s="715" t="s">
        <v>1307</v>
      </c>
      <c r="G58" s="716" t="s">
        <v>265</v>
      </c>
    </row>
    <row r="59" spans="2:7" x14ac:dyDescent="0.25">
      <c r="B59" s="714">
        <v>4</v>
      </c>
      <c r="C59" s="716" t="s">
        <v>1305</v>
      </c>
      <c r="D59" s="656" t="s">
        <v>1152</v>
      </c>
      <c r="E59" s="715" t="s">
        <v>1308</v>
      </c>
      <c r="F59" s="715" t="s">
        <v>1309</v>
      </c>
      <c r="G59" s="716" t="s">
        <v>265</v>
      </c>
    </row>
    <row r="60" spans="2:7" x14ac:dyDescent="0.25">
      <c r="B60" s="714">
        <v>4</v>
      </c>
      <c r="C60" s="716" t="s">
        <v>1310</v>
      </c>
      <c r="D60" s="656" t="s">
        <v>1152</v>
      </c>
      <c r="E60" s="715" t="s">
        <v>1311</v>
      </c>
      <c r="F60" s="715" t="s">
        <v>1312</v>
      </c>
      <c r="G60" s="716" t="s">
        <v>265</v>
      </c>
    </row>
    <row r="61" spans="2:7" x14ac:dyDescent="0.25">
      <c r="B61" s="714">
        <v>4</v>
      </c>
      <c r="C61" s="716" t="s">
        <v>1310</v>
      </c>
      <c r="D61" s="656" t="s">
        <v>1152</v>
      </c>
      <c r="E61" s="715" t="s">
        <v>1313</v>
      </c>
      <c r="F61" s="715" t="s">
        <v>1314</v>
      </c>
      <c r="G61" s="716" t="s">
        <v>265</v>
      </c>
    </row>
    <row r="62" spans="2:7" ht="30" x14ac:dyDescent="0.25">
      <c r="B62" s="714">
        <v>4</v>
      </c>
      <c r="C62" s="716" t="s">
        <v>1319</v>
      </c>
      <c r="D62" s="656" t="s">
        <v>1152</v>
      </c>
      <c r="E62" s="715" t="s">
        <v>1320</v>
      </c>
      <c r="F62" s="715" t="s">
        <v>1321</v>
      </c>
      <c r="G62" s="716" t="s">
        <v>265</v>
      </c>
    </row>
    <row r="63" spans="2:7" x14ac:dyDescent="0.25">
      <c r="B63" s="714">
        <v>4</v>
      </c>
      <c r="C63" s="716" t="s">
        <v>1319</v>
      </c>
      <c r="D63" s="656" t="s">
        <v>1152</v>
      </c>
      <c r="E63" s="715" t="s">
        <v>1322</v>
      </c>
      <c r="F63" s="715" t="s">
        <v>1323</v>
      </c>
      <c r="G63" s="716" t="s">
        <v>265</v>
      </c>
    </row>
    <row r="64" spans="2:7" ht="30" x14ac:dyDescent="0.25">
      <c r="B64" s="714">
        <v>4</v>
      </c>
      <c r="C64" s="716" t="s">
        <v>1319</v>
      </c>
      <c r="D64" s="656" t="s">
        <v>1152</v>
      </c>
      <c r="E64" s="715" t="s">
        <v>1324</v>
      </c>
      <c r="F64" s="715" t="s">
        <v>1325</v>
      </c>
      <c r="G64" s="716" t="s">
        <v>265</v>
      </c>
    </row>
    <row r="65" spans="2:7" ht="75" x14ac:dyDescent="0.25">
      <c r="B65" s="714">
        <v>4</v>
      </c>
      <c r="C65" s="716" t="s">
        <v>1319</v>
      </c>
      <c r="D65" s="656" t="s">
        <v>1152</v>
      </c>
      <c r="E65" s="715" t="s">
        <v>1326</v>
      </c>
      <c r="F65" s="715" t="s">
        <v>1327</v>
      </c>
      <c r="G65" s="716" t="s">
        <v>265</v>
      </c>
    </row>
    <row r="66" spans="2:7" ht="30" x14ac:dyDescent="0.25">
      <c r="B66" s="714">
        <v>5</v>
      </c>
      <c r="C66" s="716" t="s">
        <v>1339</v>
      </c>
      <c r="D66" s="656" t="s">
        <v>1152</v>
      </c>
      <c r="E66" s="715" t="s">
        <v>1340</v>
      </c>
      <c r="F66" s="715" t="s">
        <v>1341</v>
      </c>
      <c r="G66" s="725" t="s">
        <v>265</v>
      </c>
    </row>
    <row r="67" spans="2:7" ht="30" x14ac:dyDescent="0.25">
      <c r="B67" s="714">
        <v>5</v>
      </c>
      <c r="C67" s="716" t="s">
        <v>1339</v>
      </c>
      <c r="D67" s="656" t="s">
        <v>1152</v>
      </c>
      <c r="E67" s="715" t="s">
        <v>1342</v>
      </c>
      <c r="F67" s="715" t="s">
        <v>1343</v>
      </c>
      <c r="G67" s="725" t="s">
        <v>265</v>
      </c>
    </row>
    <row r="68" spans="2:7" ht="30" x14ac:dyDescent="0.25">
      <c r="B68" s="714">
        <v>5</v>
      </c>
      <c r="C68" s="716" t="s">
        <v>1346</v>
      </c>
      <c r="D68" s="656" t="s">
        <v>1152</v>
      </c>
      <c r="E68" s="715" t="s">
        <v>1344</v>
      </c>
      <c r="F68" s="715" t="s">
        <v>1345</v>
      </c>
      <c r="G68" s="725" t="s">
        <v>265</v>
      </c>
    </row>
    <row r="69" spans="2:7" x14ac:dyDescent="0.25">
      <c r="B69" s="723">
        <v>5</v>
      </c>
      <c r="C69" s="725" t="s">
        <v>1346</v>
      </c>
      <c r="D69" s="656" t="s">
        <v>1152</v>
      </c>
      <c r="E69" s="724" t="s">
        <v>1371</v>
      </c>
      <c r="F69" s="724" t="s">
        <v>1372</v>
      </c>
      <c r="G69" s="725" t="s">
        <v>265</v>
      </c>
    </row>
    <row r="70" spans="2:7" ht="30" x14ac:dyDescent="0.25">
      <c r="B70" s="723">
        <v>5</v>
      </c>
      <c r="C70" s="725" t="s">
        <v>1346</v>
      </c>
      <c r="D70" s="656" t="s">
        <v>1152</v>
      </c>
      <c r="E70" s="724" t="s">
        <v>1373</v>
      </c>
      <c r="F70" s="724" t="s">
        <v>1374</v>
      </c>
      <c r="G70" s="725" t="s">
        <v>265</v>
      </c>
    </row>
    <row r="71" spans="2:7" x14ac:dyDescent="0.25">
      <c r="B71" s="723">
        <v>5</v>
      </c>
      <c r="C71" s="725" t="s">
        <v>1346</v>
      </c>
      <c r="D71" s="656" t="s">
        <v>1152</v>
      </c>
      <c r="E71" s="724" t="s">
        <v>1375</v>
      </c>
      <c r="F71" s="724" t="s">
        <v>1376</v>
      </c>
      <c r="G71" s="725" t="s">
        <v>265</v>
      </c>
    </row>
    <row r="72" spans="2:7" x14ac:dyDescent="0.25">
      <c r="B72" s="723">
        <v>5</v>
      </c>
      <c r="C72" s="725" t="s">
        <v>1377</v>
      </c>
      <c r="D72" s="656" t="s">
        <v>1152</v>
      </c>
      <c r="E72" s="724" t="s">
        <v>1378</v>
      </c>
      <c r="F72" s="724" t="s">
        <v>1379</v>
      </c>
      <c r="G72" s="725" t="s">
        <v>265</v>
      </c>
    </row>
    <row r="73" spans="2:7" x14ac:dyDescent="0.25">
      <c r="B73" s="723">
        <v>5</v>
      </c>
      <c r="C73" s="725" t="s">
        <v>1377</v>
      </c>
      <c r="D73" s="656" t="s">
        <v>1152</v>
      </c>
      <c r="E73" s="724" t="s">
        <v>1380</v>
      </c>
      <c r="F73" s="724" t="s">
        <v>1381</v>
      </c>
      <c r="G73" s="725" t="s">
        <v>265</v>
      </c>
    </row>
    <row r="74" spans="2:7" ht="45" x14ac:dyDescent="0.25">
      <c r="B74" s="723">
        <v>5</v>
      </c>
      <c r="C74" s="725" t="s">
        <v>1382</v>
      </c>
      <c r="D74" s="656" t="s">
        <v>1152</v>
      </c>
      <c r="E74" s="724" t="s">
        <v>1383</v>
      </c>
      <c r="F74" s="724" t="s">
        <v>1384</v>
      </c>
      <c r="G74" s="725" t="s">
        <v>265</v>
      </c>
    </row>
    <row r="75" spans="2:7" ht="30" x14ac:dyDescent="0.25">
      <c r="B75" s="723">
        <v>5</v>
      </c>
      <c r="C75" s="725" t="s">
        <v>1382</v>
      </c>
      <c r="D75" s="656" t="s">
        <v>1152</v>
      </c>
      <c r="E75" s="724" t="s">
        <v>1385</v>
      </c>
      <c r="F75" s="724" t="s">
        <v>1386</v>
      </c>
      <c r="G75" s="725" t="s">
        <v>265</v>
      </c>
    </row>
    <row r="76" spans="2:7" x14ac:dyDescent="0.25">
      <c r="B76" s="723">
        <v>5</v>
      </c>
      <c r="C76" s="725" t="s">
        <v>1382</v>
      </c>
      <c r="D76" s="656" t="s">
        <v>1152</v>
      </c>
      <c r="E76" s="724" t="s">
        <v>1387</v>
      </c>
      <c r="F76" s="724" t="s">
        <v>1388</v>
      </c>
      <c r="G76" s="725" t="s">
        <v>265</v>
      </c>
    </row>
    <row r="77" spans="2:7" ht="30" x14ac:dyDescent="0.25">
      <c r="B77" s="723">
        <v>5</v>
      </c>
      <c r="C77" s="725" t="s">
        <v>1382</v>
      </c>
      <c r="D77" s="656" t="s">
        <v>1152</v>
      </c>
      <c r="E77" s="724" t="s">
        <v>1389</v>
      </c>
      <c r="F77" s="724" t="s">
        <v>1390</v>
      </c>
      <c r="G77" s="725" t="s">
        <v>265</v>
      </c>
    </row>
    <row r="78" spans="2:7" ht="30" x14ac:dyDescent="0.25">
      <c r="B78" s="723">
        <v>5</v>
      </c>
      <c r="C78" s="725" t="s">
        <v>1382</v>
      </c>
      <c r="D78" s="656" t="s">
        <v>1152</v>
      </c>
      <c r="E78" s="724" t="s">
        <v>1391</v>
      </c>
      <c r="F78" s="724" t="s">
        <v>1392</v>
      </c>
      <c r="G78" s="725" t="s">
        <v>265</v>
      </c>
    </row>
    <row r="79" spans="2:7" ht="30" x14ac:dyDescent="0.25">
      <c r="B79" s="737">
        <v>6</v>
      </c>
      <c r="C79" s="739" t="s">
        <v>1401</v>
      </c>
      <c r="D79" s="656" t="s">
        <v>1152</v>
      </c>
      <c r="E79" s="738" t="s">
        <v>1402</v>
      </c>
      <c r="F79" s="738" t="s">
        <v>1403</v>
      </c>
      <c r="G79" s="739" t="s">
        <v>265</v>
      </c>
    </row>
    <row r="80" spans="2:7" ht="30" x14ac:dyDescent="0.25">
      <c r="B80" s="737">
        <v>6</v>
      </c>
      <c r="C80" s="739" t="s">
        <v>1401</v>
      </c>
      <c r="D80" s="656" t="s">
        <v>1152</v>
      </c>
      <c r="E80" s="738" t="s">
        <v>1404</v>
      </c>
      <c r="F80" s="738" t="s">
        <v>1405</v>
      </c>
      <c r="G80" s="739" t="s">
        <v>265</v>
      </c>
    </row>
    <row r="81" spans="2:7" ht="30" x14ac:dyDescent="0.25">
      <c r="B81" s="737">
        <v>6</v>
      </c>
      <c r="C81" s="739" t="s">
        <v>1406</v>
      </c>
      <c r="D81" s="656" t="s">
        <v>1152</v>
      </c>
      <c r="E81" s="738" t="s">
        <v>1407</v>
      </c>
      <c r="F81" s="738" t="s">
        <v>1408</v>
      </c>
      <c r="G81" s="739" t="s">
        <v>265</v>
      </c>
    </row>
    <row r="82" spans="2:7" ht="30" x14ac:dyDescent="0.25">
      <c r="B82" s="737">
        <v>6</v>
      </c>
      <c r="C82" s="739" t="s">
        <v>1406</v>
      </c>
      <c r="D82" s="656" t="s">
        <v>1152</v>
      </c>
      <c r="E82" s="738" t="s">
        <v>1409</v>
      </c>
      <c r="F82" s="738" t="s">
        <v>1410</v>
      </c>
      <c r="G82" s="739" t="s">
        <v>265</v>
      </c>
    </row>
    <row r="83" spans="2:7" ht="30" x14ac:dyDescent="0.25">
      <c r="B83" s="737">
        <v>6</v>
      </c>
      <c r="C83" s="739" t="s">
        <v>1406</v>
      </c>
      <c r="D83" s="656" t="s">
        <v>1152</v>
      </c>
      <c r="E83" s="738" t="s">
        <v>1411</v>
      </c>
      <c r="F83" s="738" t="s">
        <v>1412</v>
      </c>
      <c r="G83" s="739" t="s">
        <v>265</v>
      </c>
    </row>
    <row r="86" spans="2:7" x14ac:dyDescent="0.25">
      <c r="D86" s="654" t="s">
        <v>1423</v>
      </c>
    </row>
  </sheetData>
  <mergeCells count="1">
    <mergeCell ref="B5:G5"/>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3:G76"/>
  <sheetViews>
    <sheetView showGridLines="0" zoomScale="80" zoomScaleNormal="80" workbookViewId="0">
      <pane xSplit="1" ySplit="6" topLeftCell="B7" activePane="bottomRight" state="frozen"/>
      <selection pane="topRight" activeCell="B1" sqref="B1"/>
      <selection pane="bottomLeft" activeCell="A7" sqref="A7"/>
      <selection pane="bottomRight"/>
    </sheetView>
  </sheetViews>
  <sheetFormatPr defaultColWidth="34.42578125" defaultRowHeight="15" x14ac:dyDescent="0.25"/>
  <cols>
    <col min="1" max="1" width="4.28515625" style="246" customWidth="1"/>
    <col min="2" max="2" width="9.140625" style="246" customWidth="1"/>
    <col min="3" max="3" width="21.7109375" style="246" bestFit="1" customWidth="1"/>
    <col min="4" max="4" width="22.7109375" style="246" bestFit="1" customWidth="1"/>
    <col min="5" max="5" width="61" style="77" customWidth="1"/>
    <col min="6" max="6" width="88.7109375" style="246" customWidth="1"/>
    <col min="7" max="7" width="23.85546875" style="246" customWidth="1"/>
    <col min="8" max="16384" width="34.42578125" style="246"/>
  </cols>
  <sheetData>
    <row r="3" spans="2:7" x14ac:dyDescent="0.25">
      <c r="F3" s="654"/>
    </row>
    <row r="5" spans="2:7" ht="28.5" customHeight="1" x14ac:dyDescent="0.25">
      <c r="B5" s="815" t="s">
        <v>466</v>
      </c>
      <c r="C5" s="816"/>
      <c r="D5" s="816"/>
      <c r="E5" s="816"/>
      <c r="F5" s="816"/>
      <c r="G5" s="817"/>
    </row>
    <row r="6" spans="2:7" ht="25.5" customHeight="1" x14ac:dyDescent="0.25">
      <c r="B6" s="497" t="s">
        <v>86</v>
      </c>
      <c r="C6" s="497" t="s">
        <v>2</v>
      </c>
      <c r="D6" s="497" t="s">
        <v>87</v>
      </c>
      <c r="E6" s="497" t="s">
        <v>397</v>
      </c>
      <c r="F6" s="497" t="s">
        <v>89</v>
      </c>
      <c r="G6" s="497" t="s">
        <v>309</v>
      </c>
    </row>
    <row r="7" spans="2:7" s="76" customFormat="1" x14ac:dyDescent="0.25">
      <c r="B7" s="360">
        <v>4</v>
      </c>
      <c r="C7" s="361">
        <v>44369</v>
      </c>
      <c r="D7" s="656" t="s">
        <v>677</v>
      </c>
      <c r="E7" s="671" t="s">
        <v>1351</v>
      </c>
      <c r="F7" s="594" t="s">
        <v>1352</v>
      </c>
      <c r="G7" s="362" t="s">
        <v>265</v>
      </c>
    </row>
    <row r="8" spans="2:7" s="76" customFormat="1" ht="45" x14ac:dyDescent="0.25">
      <c r="B8" s="714">
        <v>5</v>
      </c>
      <c r="C8" s="697">
        <v>44376</v>
      </c>
      <c r="D8" s="656" t="s">
        <v>677</v>
      </c>
      <c r="E8" s="692" t="s">
        <v>1353</v>
      </c>
      <c r="F8" s="692" t="s">
        <v>1354</v>
      </c>
      <c r="G8" s="698" t="s">
        <v>265</v>
      </c>
    </row>
    <row r="9" spans="2:7" s="76" customFormat="1" ht="30" x14ac:dyDescent="0.25">
      <c r="B9" s="714">
        <v>5</v>
      </c>
      <c r="C9" s="697">
        <v>44376</v>
      </c>
      <c r="D9" s="656" t="s">
        <v>677</v>
      </c>
      <c r="E9" s="671" t="s">
        <v>1355</v>
      </c>
      <c r="F9" s="692" t="s">
        <v>1356</v>
      </c>
      <c r="G9" s="698" t="s">
        <v>265</v>
      </c>
    </row>
    <row r="10" spans="2:7" s="76" customFormat="1" ht="30" x14ac:dyDescent="0.25">
      <c r="B10" s="714">
        <v>5</v>
      </c>
      <c r="C10" s="697">
        <v>44376</v>
      </c>
      <c r="D10" s="656" t="s">
        <v>677</v>
      </c>
      <c r="E10" s="692" t="s">
        <v>1357</v>
      </c>
      <c r="F10" s="594" t="s">
        <v>1358</v>
      </c>
      <c r="G10" s="698" t="s">
        <v>265</v>
      </c>
    </row>
    <row r="11" spans="2:7" s="76" customFormat="1" ht="30" x14ac:dyDescent="0.25">
      <c r="B11" s="714">
        <v>5</v>
      </c>
      <c r="C11" s="697">
        <v>44376</v>
      </c>
      <c r="D11" s="656" t="s">
        <v>677</v>
      </c>
      <c r="E11" s="692" t="s">
        <v>1359</v>
      </c>
      <c r="F11" s="692" t="s">
        <v>1360</v>
      </c>
      <c r="G11" s="698" t="s">
        <v>265</v>
      </c>
    </row>
    <row r="12" spans="2:7" s="76" customFormat="1" ht="45" x14ac:dyDescent="0.25">
      <c r="B12" s="714">
        <v>5</v>
      </c>
      <c r="C12" s="697">
        <v>44376</v>
      </c>
      <c r="D12" s="656" t="s">
        <v>677</v>
      </c>
      <c r="E12" s="671" t="s">
        <v>1361</v>
      </c>
      <c r="F12" s="692" t="s">
        <v>1362</v>
      </c>
      <c r="G12" s="698" t="s">
        <v>265</v>
      </c>
    </row>
    <row r="13" spans="2:7" ht="45" x14ac:dyDescent="0.25">
      <c r="B13" s="714">
        <v>5</v>
      </c>
      <c r="C13" s="697">
        <v>44376</v>
      </c>
      <c r="D13" s="656" t="s">
        <v>677</v>
      </c>
      <c r="E13" s="671" t="s">
        <v>1363</v>
      </c>
      <c r="F13" s="671" t="s">
        <v>1364</v>
      </c>
      <c r="G13" s="698" t="s">
        <v>265</v>
      </c>
    </row>
    <row r="14" spans="2:7" x14ac:dyDescent="0.25">
      <c r="B14" s="250"/>
      <c r="C14" s="361"/>
      <c r="D14" s="493"/>
      <c r="E14" s="494"/>
      <c r="F14" s="494"/>
      <c r="G14" s="492"/>
    </row>
    <row r="15" spans="2:7" x14ac:dyDescent="0.25">
      <c r="B15" s="250"/>
      <c r="C15" s="361"/>
      <c r="D15" s="493"/>
      <c r="E15" s="337"/>
      <c r="F15" s="494"/>
      <c r="G15" s="492"/>
    </row>
    <row r="16" spans="2:7" x14ac:dyDescent="0.25">
      <c r="B16" s="250"/>
      <c r="C16" s="251"/>
      <c r="D16" s="250"/>
      <c r="E16" s="254"/>
      <c r="F16" s="242"/>
      <c r="G16" s="252"/>
    </row>
    <row r="17" spans="2:7" x14ac:dyDescent="0.25">
      <c r="B17" s="250"/>
      <c r="C17" s="251"/>
      <c r="D17" s="250"/>
      <c r="E17" s="254"/>
      <c r="F17" s="253"/>
      <c r="G17" s="252"/>
    </row>
    <row r="18" spans="2:7" x14ac:dyDescent="0.25">
      <c r="B18" s="250"/>
      <c r="C18" s="251"/>
      <c r="D18" s="250"/>
      <c r="E18" s="254"/>
      <c r="F18" s="242"/>
      <c r="G18" s="252"/>
    </row>
    <row r="19" spans="2:7" x14ac:dyDescent="0.25">
      <c r="B19" s="250"/>
      <c r="C19" s="251"/>
      <c r="D19" s="250"/>
      <c r="E19" s="254"/>
      <c r="F19" s="253"/>
      <c r="G19" s="252"/>
    </row>
    <row r="20" spans="2:7" x14ac:dyDescent="0.25">
      <c r="B20" s="250"/>
      <c r="C20" s="251"/>
      <c r="D20" s="250"/>
      <c r="E20" s="253"/>
      <c r="F20" s="253"/>
      <c r="G20" s="252"/>
    </row>
    <row r="21" spans="2:7" x14ac:dyDescent="0.25">
      <c r="B21" s="250"/>
      <c r="C21" s="251"/>
      <c r="D21" s="250"/>
      <c r="E21" s="253"/>
      <c r="F21" s="253"/>
      <c r="G21" s="252"/>
    </row>
    <row r="22" spans="2:7" x14ac:dyDescent="0.25">
      <c r="B22" s="250"/>
      <c r="C22" s="251"/>
      <c r="D22" s="250"/>
      <c r="E22" s="253"/>
      <c r="F22" s="253"/>
      <c r="G22" s="252"/>
    </row>
    <row r="23" spans="2:7" x14ac:dyDescent="0.25">
      <c r="B23" s="250"/>
      <c r="C23" s="251"/>
      <c r="D23" s="250"/>
      <c r="E23" s="253"/>
      <c r="F23" s="253"/>
      <c r="G23" s="252"/>
    </row>
    <row r="24" spans="2:7" x14ac:dyDescent="0.25">
      <c r="B24" s="250"/>
      <c r="C24" s="251"/>
      <c r="D24" s="250"/>
      <c r="E24" s="253"/>
      <c r="F24" s="253"/>
      <c r="G24" s="252"/>
    </row>
    <row r="25" spans="2:7" x14ac:dyDescent="0.25">
      <c r="B25" s="250"/>
      <c r="C25" s="251"/>
      <c r="D25" s="250"/>
      <c r="E25" s="253"/>
      <c r="F25" s="253"/>
      <c r="G25" s="252"/>
    </row>
    <row r="26" spans="2:7" x14ac:dyDescent="0.25">
      <c r="B26" s="250"/>
      <c r="C26" s="251"/>
      <c r="D26" s="250"/>
      <c r="E26" s="253"/>
      <c r="F26" s="253"/>
      <c r="G26" s="252"/>
    </row>
    <row r="27" spans="2:7" x14ac:dyDescent="0.25">
      <c r="B27" s="250"/>
      <c r="C27" s="251"/>
      <c r="D27" s="250"/>
      <c r="E27" s="254"/>
      <c r="F27" s="253"/>
      <c r="G27" s="252"/>
    </row>
    <row r="28" spans="2:7" x14ac:dyDescent="0.25">
      <c r="B28" s="256"/>
      <c r="C28" s="251"/>
      <c r="D28" s="250"/>
      <c r="E28" s="257"/>
      <c r="F28" s="258"/>
      <c r="G28" s="252"/>
    </row>
    <row r="29" spans="2:7" x14ac:dyDescent="0.25">
      <c r="B29" s="256"/>
      <c r="C29" s="251"/>
      <c r="D29" s="250"/>
      <c r="E29" s="257"/>
      <c r="F29" s="258"/>
      <c r="G29" s="252"/>
    </row>
    <row r="30" spans="2:7" x14ac:dyDescent="0.25">
      <c r="B30" s="256"/>
      <c r="C30" s="251"/>
      <c r="D30" s="250"/>
      <c r="E30" s="257"/>
      <c r="F30" s="258"/>
      <c r="G30" s="252"/>
    </row>
    <row r="31" spans="2:7" x14ac:dyDescent="0.25">
      <c r="B31" s="256"/>
      <c r="C31" s="251"/>
      <c r="D31" s="250"/>
      <c r="E31" s="257"/>
      <c r="F31" s="258"/>
      <c r="G31" s="252"/>
    </row>
    <row r="32" spans="2:7" x14ac:dyDescent="0.25">
      <c r="B32" s="256"/>
      <c r="C32" s="251"/>
      <c r="D32" s="250"/>
      <c r="E32" s="259"/>
      <c r="F32" s="260"/>
      <c r="G32" s="252"/>
    </row>
    <row r="33" spans="2:7" x14ac:dyDescent="0.25">
      <c r="B33" s="256"/>
      <c r="C33" s="251"/>
      <c r="D33" s="250"/>
      <c r="E33" s="259"/>
      <c r="F33" s="260"/>
      <c r="G33" s="252"/>
    </row>
    <row r="34" spans="2:7" x14ac:dyDescent="0.25">
      <c r="B34" s="261"/>
      <c r="C34" s="251"/>
      <c r="D34" s="250"/>
      <c r="E34" s="259"/>
      <c r="F34" s="260"/>
      <c r="G34" s="252"/>
    </row>
    <row r="35" spans="2:7" x14ac:dyDescent="0.25">
      <c r="B35" s="261"/>
      <c r="C35" s="251"/>
      <c r="D35" s="250"/>
      <c r="E35" s="259"/>
      <c r="F35" s="260"/>
      <c r="G35" s="262"/>
    </row>
    <row r="36" spans="2:7" x14ac:dyDescent="0.25">
      <c r="B36" s="261"/>
      <c r="C36" s="251"/>
      <c r="D36" s="250"/>
      <c r="E36" s="259"/>
      <c r="F36" s="260"/>
      <c r="G36" s="263"/>
    </row>
    <row r="37" spans="2:7" x14ac:dyDescent="0.25">
      <c r="B37" s="256"/>
      <c r="C37" s="251"/>
      <c r="D37" s="250"/>
      <c r="E37" s="259"/>
      <c r="F37" s="260"/>
      <c r="G37" s="252"/>
    </row>
    <row r="38" spans="2:7" x14ac:dyDescent="0.25">
      <c r="B38" s="256"/>
      <c r="C38" s="251"/>
      <c r="D38" s="250"/>
      <c r="E38" s="259"/>
      <c r="F38" s="260"/>
      <c r="G38" s="252"/>
    </row>
    <row r="39" spans="2:7" x14ac:dyDescent="0.25">
      <c r="B39" s="261"/>
      <c r="C39" s="251"/>
      <c r="D39" s="250"/>
      <c r="E39" s="259"/>
      <c r="F39" s="260"/>
      <c r="G39" s="252"/>
    </row>
    <row r="40" spans="2:7" x14ac:dyDescent="0.25">
      <c r="B40" s="261"/>
      <c r="C40" s="251"/>
      <c r="D40" s="250"/>
      <c r="E40" s="259"/>
      <c r="F40" s="260"/>
      <c r="G40" s="262"/>
    </row>
    <row r="41" spans="2:7" x14ac:dyDescent="0.25">
      <c r="B41" s="261"/>
      <c r="C41" s="251"/>
      <c r="D41" s="250"/>
      <c r="E41" s="259"/>
      <c r="F41" s="260"/>
      <c r="G41" s="263"/>
    </row>
    <row r="42" spans="2:7" x14ac:dyDescent="0.25">
      <c r="B42" s="261"/>
      <c r="C42" s="251"/>
      <c r="D42" s="262"/>
      <c r="E42" s="259"/>
      <c r="F42" s="264"/>
      <c r="G42" s="263"/>
    </row>
    <row r="43" spans="2:7" x14ac:dyDescent="0.25">
      <c r="B43" s="256"/>
      <c r="C43" s="263"/>
      <c r="D43" s="263"/>
      <c r="E43" s="259"/>
      <c r="F43" s="260"/>
      <c r="G43" s="263"/>
    </row>
    <row r="44" spans="2:7" x14ac:dyDescent="0.25">
      <c r="B44" s="256"/>
      <c r="C44" s="263"/>
      <c r="D44" s="263"/>
      <c r="E44" s="259"/>
      <c r="F44" s="260"/>
      <c r="G44" s="263"/>
    </row>
    <row r="45" spans="2:7" x14ac:dyDescent="0.25">
      <c r="B45" s="256"/>
      <c r="C45" s="263"/>
      <c r="D45" s="263"/>
      <c r="E45" s="259"/>
      <c r="F45" s="260"/>
      <c r="G45" s="263"/>
    </row>
    <row r="46" spans="2:7" x14ac:dyDescent="0.25">
      <c r="B46" s="256"/>
      <c r="C46" s="263"/>
      <c r="D46" s="263"/>
      <c r="E46" s="259"/>
      <c r="F46" s="260"/>
      <c r="G46" s="263"/>
    </row>
    <row r="47" spans="2:7" x14ac:dyDescent="0.25">
      <c r="B47" s="256"/>
      <c r="C47" s="263"/>
      <c r="D47" s="263"/>
      <c r="E47" s="259"/>
      <c r="F47" s="260"/>
      <c r="G47" s="263"/>
    </row>
    <row r="48" spans="2:7" x14ac:dyDescent="0.25">
      <c r="B48" s="256"/>
      <c r="C48" s="263"/>
      <c r="D48" s="263"/>
      <c r="E48" s="259"/>
      <c r="F48" s="260"/>
      <c r="G48" s="263"/>
    </row>
    <row r="49" spans="2:7" x14ac:dyDescent="0.25">
      <c r="B49" s="256"/>
      <c r="C49" s="263"/>
      <c r="D49" s="263"/>
      <c r="E49" s="259"/>
      <c r="F49" s="260"/>
      <c r="G49" s="263"/>
    </row>
    <row r="50" spans="2:7" x14ac:dyDescent="0.25">
      <c r="B50" s="256"/>
      <c r="C50" s="263"/>
      <c r="D50" s="263"/>
      <c r="E50" s="259"/>
      <c r="F50" s="260"/>
      <c r="G50" s="263"/>
    </row>
    <row r="51" spans="2:7" x14ac:dyDescent="0.25">
      <c r="B51" s="256"/>
      <c r="C51" s="263"/>
      <c r="D51" s="263"/>
      <c r="E51" s="259"/>
      <c r="F51" s="260"/>
      <c r="G51" s="263"/>
    </row>
    <row r="52" spans="2:7" x14ac:dyDescent="0.25">
      <c r="B52" s="256"/>
      <c r="C52" s="263"/>
      <c r="D52" s="263"/>
      <c r="E52" s="259"/>
      <c r="F52" s="260"/>
      <c r="G52" s="263"/>
    </row>
    <row r="53" spans="2:7" x14ac:dyDescent="0.25">
      <c r="B53" s="256"/>
      <c r="C53" s="263"/>
      <c r="D53" s="263"/>
      <c r="E53" s="259"/>
      <c r="F53" s="260"/>
      <c r="G53" s="263"/>
    </row>
    <row r="54" spans="2:7" x14ac:dyDescent="0.25">
      <c r="B54" s="256"/>
      <c r="C54" s="263"/>
      <c r="D54" s="263"/>
      <c r="E54" s="259"/>
      <c r="F54" s="260"/>
      <c r="G54" s="263"/>
    </row>
    <row r="55" spans="2:7" x14ac:dyDescent="0.25">
      <c r="B55" s="256"/>
      <c r="C55" s="263"/>
      <c r="D55" s="263"/>
      <c r="E55" s="259"/>
      <c r="F55" s="260"/>
      <c r="G55" s="263"/>
    </row>
    <row r="56" spans="2:7" x14ac:dyDescent="0.25">
      <c r="B56" s="256"/>
      <c r="C56" s="263"/>
      <c r="D56" s="263"/>
      <c r="E56" s="259"/>
      <c r="F56" s="265"/>
      <c r="G56" s="263"/>
    </row>
    <row r="57" spans="2:7" x14ac:dyDescent="0.25">
      <c r="B57" s="266"/>
      <c r="C57" s="267"/>
      <c r="D57" s="267"/>
      <c r="E57" s="268"/>
      <c r="F57" s="269"/>
      <c r="G57" s="267"/>
    </row>
    <row r="58" spans="2:7" x14ac:dyDescent="0.25">
      <c r="B58" s="266"/>
      <c r="C58" s="267"/>
      <c r="D58" s="267"/>
      <c r="E58" s="268"/>
      <c r="F58" s="269"/>
      <c r="G58" s="267"/>
    </row>
    <row r="59" spans="2:7" x14ac:dyDescent="0.25">
      <c r="B59" s="266"/>
      <c r="C59" s="267"/>
      <c r="D59" s="267"/>
      <c r="E59" s="268"/>
      <c r="F59" s="269"/>
      <c r="G59" s="267"/>
    </row>
    <row r="60" spans="2:7" x14ac:dyDescent="0.25">
      <c r="B60" s="256"/>
      <c r="C60" s="263"/>
      <c r="D60" s="263"/>
      <c r="E60" s="268"/>
      <c r="F60" s="269"/>
      <c r="G60" s="263"/>
    </row>
    <row r="61" spans="2:7" x14ac:dyDescent="0.25">
      <c r="B61" s="256"/>
      <c r="C61" s="263"/>
      <c r="D61" s="263"/>
      <c r="E61" s="268"/>
      <c r="F61" s="270"/>
      <c r="G61" s="263"/>
    </row>
    <row r="62" spans="2:7" x14ac:dyDescent="0.25">
      <c r="B62" s="256"/>
      <c r="C62" s="263"/>
      <c r="D62" s="263"/>
      <c r="E62" s="268"/>
      <c r="F62" s="269"/>
      <c r="G62" s="263"/>
    </row>
    <row r="63" spans="2:7" x14ac:dyDescent="0.25">
      <c r="B63" s="256"/>
      <c r="C63" s="263"/>
      <c r="D63" s="263"/>
      <c r="E63" s="268"/>
      <c r="F63" s="269"/>
      <c r="G63" s="263"/>
    </row>
    <row r="64" spans="2:7" x14ac:dyDescent="0.25">
      <c r="B64" s="266"/>
      <c r="C64" s="267"/>
      <c r="D64" s="267"/>
      <c r="E64" s="268"/>
      <c r="F64" s="269"/>
      <c r="G64" s="263"/>
    </row>
    <row r="65" spans="2:7" x14ac:dyDescent="0.25">
      <c r="B65" s="266"/>
      <c r="C65" s="267"/>
      <c r="D65" s="267"/>
      <c r="E65" s="268"/>
      <c r="F65" s="269"/>
      <c r="G65" s="263"/>
    </row>
    <row r="66" spans="2:7" x14ac:dyDescent="0.25">
      <c r="B66" s="256"/>
      <c r="C66" s="263"/>
      <c r="D66" s="263"/>
      <c r="E66" s="268"/>
      <c r="F66" s="269"/>
      <c r="G66" s="263"/>
    </row>
    <row r="67" spans="2:7" x14ac:dyDescent="0.25">
      <c r="B67" s="256"/>
      <c r="C67" s="263"/>
      <c r="D67" s="263"/>
      <c r="E67" s="268"/>
      <c r="F67" s="269"/>
      <c r="G67" s="267"/>
    </row>
    <row r="68" spans="2:7" x14ac:dyDescent="0.25">
      <c r="B68" s="256"/>
      <c r="C68" s="263"/>
      <c r="D68" s="263"/>
      <c r="E68" s="268"/>
      <c r="F68" s="269"/>
      <c r="G68" s="267"/>
    </row>
    <row r="69" spans="2:7" x14ac:dyDescent="0.25">
      <c r="B69" s="256"/>
      <c r="C69" s="263"/>
      <c r="D69" s="263"/>
      <c r="E69" s="268"/>
      <c r="F69" s="269"/>
      <c r="G69" s="267"/>
    </row>
    <row r="70" spans="2:7" x14ac:dyDescent="0.25">
      <c r="B70" s="256"/>
      <c r="C70" s="263"/>
      <c r="D70" s="263"/>
      <c r="E70" s="268"/>
      <c r="F70" s="269"/>
      <c r="G70" s="263"/>
    </row>
    <row r="71" spans="2:7" x14ac:dyDescent="0.25">
      <c r="B71" s="256"/>
      <c r="C71" s="263"/>
      <c r="D71" s="250"/>
      <c r="E71" s="268"/>
      <c r="F71" s="269"/>
      <c r="G71" s="263"/>
    </row>
    <row r="72" spans="2:7" x14ac:dyDescent="0.25">
      <c r="B72" s="256"/>
      <c r="C72" s="263"/>
      <c r="D72" s="250"/>
      <c r="E72" s="268"/>
      <c r="F72" s="269"/>
      <c r="G72" s="263"/>
    </row>
    <row r="73" spans="2:7" x14ac:dyDescent="0.25">
      <c r="B73" s="256"/>
      <c r="C73" s="263"/>
      <c r="D73" s="250"/>
      <c r="E73" s="268"/>
      <c r="F73" s="269"/>
      <c r="G73" s="263"/>
    </row>
    <row r="74" spans="2:7" x14ac:dyDescent="0.25">
      <c r="B74" s="256"/>
      <c r="C74" s="263"/>
      <c r="D74" s="250"/>
      <c r="E74" s="268"/>
      <c r="F74" s="269"/>
      <c r="G74" s="263"/>
    </row>
    <row r="75" spans="2:7" x14ac:dyDescent="0.25">
      <c r="B75" s="256"/>
      <c r="C75" s="267"/>
      <c r="D75" s="273"/>
      <c r="E75" s="259"/>
      <c r="F75" s="269"/>
      <c r="G75" s="267"/>
    </row>
    <row r="76" spans="2:7" x14ac:dyDescent="0.25">
      <c r="B76" s="256"/>
      <c r="C76" s="263"/>
      <c r="D76" s="250"/>
      <c r="E76" s="268"/>
      <c r="F76" s="260"/>
      <c r="G76" s="263"/>
    </row>
  </sheetData>
  <mergeCells count="1">
    <mergeCell ref="B5:G5"/>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5:M19"/>
  <sheetViews>
    <sheetView showGridLines="0" zoomScale="85" zoomScaleNormal="85" workbookViewId="0">
      <pane xSplit="2" ySplit="7" topLeftCell="C8" activePane="bottomRight" state="frozen"/>
      <selection pane="topRight" activeCell="C1" sqref="C1"/>
      <selection pane="bottomLeft" activeCell="A8" sqref="A8"/>
      <selection pane="bottomRight" activeCell="B7" sqref="B7"/>
    </sheetView>
  </sheetViews>
  <sheetFormatPr defaultRowHeight="15" x14ac:dyDescent="0.25"/>
  <cols>
    <col min="2" max="2" width="60.42578125" bestFit="1" customWidth="1"/>
    <col min="3" max="4" width="13.42578125" bestFit="1" customWidth="1"/>
    <col min="5" max="7" width="14.7109375" bestFit="1" customWidth="1"/>
    <col min="8" max="13" width="14.7109375" style="451" bestFit="1" customWidth="1"/>
  </cols>
  <sheetData>
    <row r="5" spans="2:13" x14ac:dyDescent="0.25">
      <c r="C5" s="819" t="s">
        <v>344</v>
      </c>
      <c r="D5" s="819"/>
      <c r="E5" s="819"/>
      <c r="F5" s="819"/>
      <c r="G5" s="819"/>
      <c r="H5" s="819"/>
      <c r="I5" s="820" t="s">
        <v>240</v>
      </c>
      <c r="J5" s="820"/>
      <c r="K5" s="820"/>
      <c r="L5" s="820"/>
      <c r="M5" s="820"/>
    </row>
    <row r="6" spans="2:13" s="451" customFormat="1" x14ac:dyDescent="0.25">
      <c r="C6" s="458" t="s">
        <v>399</v>
      </c>
      <c r="D6" s="818" t="s">
        <v>400</v>
      </c>
      <c r="E6" s="818"/>
      <c r="F6" s="818"/>
      <c r="G6" s="818"/>
      <c r="H6" s="818"/>
      <c r="I6" s="818" t="s">
        <v>399</v>
      </c>
      <c r="J6" s="818"/>
      <c r="K6" s="818"/>
      <c r="L6" s="818"/>
      <c r="M6" s="818"/>
    </row>
    <row r="7" spans="2:13" x14ac:dyDescent="0.25">
      <c r="B7" s="486" t="s">
        <v>458</v>
      </c>
      <c r="C7" s="487">
        <v>44141</v>
      </c>
      <c r="D7" s="487">
        <v>44144</v>
      </c>
      <c r="E7" s="487">
        <v>44145</v>
      </c>
      <c r="F7" s="487">
        <v>44146</v>
      </c>
      <c r="G7" s="487">
        <v>44147</v>
      </c>
      <c r="H7" s="487">
        <v>44148</v>
      </c>
      <c r="I7" s="487">
        <v>44151</v>
      </c>
      <c r="J7" s="456">
        <f>I7+1</f>
        <v>44152</v>
      </c>
      <c r="K7" s="456">
        <f t="shared" ref="K7:M7" si="0">J7+1</f>
        <v>44153</v>
      </c>
      <c r="L7" s="456">
        <f t="shared" si="0"/>
        <v>44154</v>
      </c>
      <c r="M7" s="456">
        <f t="shared" si="0"/>
        <v>44155</v>
      </c>
    </row>
    <row r="8" spans="2:13" x14ac:dyDescent="0.25">
      <c r="B8" s="239" t="s">
        <v>443</v>
      </c>
      <c r="C8" s="488">
        <v>5</v>
      </c>
      <c r="D8" s="488">
        <v>2</v>
      </c>
      <c r="E8" s="488">
        <v>5</v>
      </c>
      <c r="F8" s="488">
        <v>2</v>
      </c>
      <c r="G8" s="488">
        <v>3</v>
      </c>
      <c r="H8" s="488">
        <v>3</v>
      </c>
      <c r="I8" s="488">
        <f>SUM(C8:H8)</f>
        <v>20</v>
      </c>
      <c r="J8" s="457"/>
      <c r="K8" s="457"/>
      <c r="L8" s="457"/>
      <c r="M8" s="457"/>
    </row>
    <row r="9" spans="2:13" x14ac:dyDescent="0.25">
      <c r="B9" s="239" t="s">
        <v>444</v>
      </c>
      <c r="C9" s="488">
        <v>1</v>
      </c>
      <c r="D9" s="488"/>
      <c r="E9" s="488"/>
      <c r="F9" s="488"/>
      <c r="G9" s="488"/>
      <c r="H9" s="488"/>
      <c r="I9" s="488"/>
      <c r="J9" s="457"/>
      <c r="K9" s="457"/>
      <c r="L9" s="457"/>
      <c r="M9" s="457"/>
    </row>
    <row r="10" spans="2:13" x14ac:dyDescent="0.25">
      <c r="B10" s="239" t="s">
        <v>445</v>
      </c>
      <c r="C10" s="488">
        <v>1</v>
      </c>
      <c r="D10" s="488">
        <v>1</v>
      </c>
      <c r="E10" s="488"/>
      <c r="F10" s="488">
        <v>1</v>
      </c>
      <c r="G10" s="488">
        <v>1</v>
      </c>
      <c r="H10" s="488"/>
      <c r="I10" s="488">
        <v>1</v>
      </c>
      <c r="J10" s="457"/>
      <c r="K10" s="457"/>
      <c r="L10" s="457"/>
      <c r="M10" s="457"/>
    </row>
    <row r="11" spans="2:13" x14ac:dyDescent="0.25">
      <c r="B11" s="239" t="s">
        <v>446</v>
      </c>
      <c r="C11" s="488">
        <v>5</v>
      </c>
      <c r="D11" s="488">
        <v>3</v>
      </c>
      <c r="E11" s="488">
        <v>7</v>
      </c>
      <c r="F11" s="488">
        <v>2</v>
      </c>
      <c r="G11" s="488">
        <v>8</v>
      </c>
      <c r="H11" s="488">
        <v>2</v>
      </c>
      <c r="I11" s="488">
        <v>2</v>
      </c>
      <c r="J11" s="457"/>
      <c r="K11" s="457"/>
      <c r="L11" s="457"/>
      <c r="M11" s="457"/>
    </row>
    <row r="12" spans="2:13" x14ac:dyDescent="0.25">
      <c r="B12" s="239" t="s">
        <v>447</v>
      </c>
      <c r="C12" s="488">
        <v>1</v>
      </c>
      <c r="D12" s="488">
        <v>2</v>
      </c>
      <c r="E12" s="488">
        <v>2</v>
      </c>
      <c r="F12" s="488">
        <v>2</v>
      </c>
      <c r="G12" s="488"/>
      <c r="H12" s="488"/>
      <c r="I12" s="488">
        <v>1</v>
      </c>
      <c r="J12" s="457"/>
      <c r="K12" s="457"/>
      <c r="L12" s="457"/>
      <c r="M12" s="457"/>
    </row>
    <row r="13" spans="2:13" x14ac:dyDescent="0.25">
      <c r="B13" s="239" t="s">
        <v>459</v>
      </c>
      <c r="C13" s="488">
        <v>2</v>
      </c>
      <c r="D13" s="488"/>
      <c r="E13" s="488"/>
      <c r="F13" s="488"/>
      <c r="G13" s="488"/>
      <c r="H13" s="488"/>
      <c r="I13" s="488">
        <v>1</v>
      </c>
      <c r="J13" s="457"/>
      <c r="K13" s="457"/>
      <c r="L13" s="457"/>
      <c r="M13" s="457"/>
    </row>
    <row r="14" spans="2:13" x14ac:dyDescent="0.25">
      <c r="B14" s="239" t="s">
        <v>460</v>
      </c>
      <c r="C14" s="488">
        <v>3</v>
      </c>
      <c r="D14" s="488">
        <v>1</v>
      </c>
      <c r="E14" s="488">
        <v>2</v>
      </c>
      <c r="F14" s="488"/>
      <c r="G14" s="488">
        <v>1</v>
      </c>
      <c r="H14" s="488"/>
      <c r="I14" s="488"/>
      <c r="J14" s="457"/>
      <c r="K14" s="457"/>
      <c r="L14" s="457"/>
      <c r="M14" s="457"/>
    </row>
    <row r="15" spans="2:13" x14ac:dyDescent="0.25">
      <c r="B15" s="239" t="s">
        <v>461</v>
      </c>
      <c r="C15" s="488"/>
      <c r="D15" s="488">
        <v>2</v>
      </c>
      <c r="E15" s="488">
        <v>2</v>
      </c>
      <c r="F15" s="488"/>
      <c r="G15" s="488">
        <v>1</v>
      </c>
      <c r="H15" s="488">
        <v>1</v>
      </c>
      <c r="I15" s="488">
        <v>1</v>
      </c>
      <c r="J15" s="457"/>
      <c r="K15" s="457"/>
      <c r="L15" s="457"/>
      <c r="M15" s="457"/>
    </row>
    <row r="16" spans="2:13" x14ac:dyDescent="0.25">
      <c r="B16" s="239" t="s">
        <v>462</v>
      </c>
      <c r="C16" s="488">
        <v>2</v>
      </c>
      <c r="D16" s="488">
        <v>1</v>
      </c>
      <c r="E16" s="488"/>
      <c r="F16" s="488">
        <v>2</v>
      </c>
      <c r="G16" s="488"/>
      <c r="H16" s="488"/>
      <c r="I16" s="488">
        <v>1</v>
      </c>
      <c r="J16" s="457"/>
      <c r="K16" s="457"/>
      <c r="L16" s="457"/>
      <c r="M16" s="457"/>
    </row>
    <row r="17" spans="2:13" x14ac:dyDescent="0.25">
      <c r="B17" s="239" t="s">
        <v>448</v>
      </c>
      <c r="C17" s="488">
        <v>9</v>
      </c>
      <c r="D17" s="488">
        <v>2</v>
      </c>
      <c r="E17" s="488">
        <v>5</v>
      </c>
      <c r="F17" s="488">
        <v>10</v>
      </c>
      <c r="G17" s="488"/>
      <c r="H17" s="488"/>
      <c r="I17" s="488"/>
      <c r="J17" s="457"/>
      <c r="K17" s="457"/>
      <c r="L17" s="457"/>
      <c r="M17" s="457"/>
    </row>
    <row r="18" spans="2:13" x14ac:dyDescent="0.25">
      <c r="B18" s="239" t="s">
        <v>449</v>
      </c>
      <c r="C18" s="488">
        <v>3</v>
      </c>
      <c r="D18" s="488">
        <v>3</v>
      </c>
      <c r="E18" s="488">
        <v>9</v>
      </c>
      <c r="F18" s="488">
        <v>6</v>
      </c>
      <c r="G18" s="488">
        <v>3</v>
      </c>
      <c r="H18" s="488">
        <v>1</v>
      </c>
      <c r="I18" s="488">
        <v>7</v>
      </c>
      <c r="J18" s="457"/>
      <c r="K18" s="457"/>
      <c r="L18" s="457"/>
      <c r="M18" s="457"/>
    </row>
    <row r="19" spans="2:13" x14ac:dyDescent="0.25">
      <c r="B19" s="486" t="s">
        <v>220</v>
      </c>
      <c r="C19" s="489">
        <f>SUM(C8:C18)</f>
        <v>32</v>
      </c>
      <c r="D19" s="489">
        <f>SUM(D8:D18)</f>
        <v>17</v>
      </c>
      <c r="E19" s="489">
        <f t="shared" ref="E19:I19" si="1">SUM(E8:E18)</f>
        <v>32</v>
      </c>
      <c r="F19" s="489">
        <f t="shared" si="1"/>
        <v>25</v>
      </c>
      <c r="G19" s="489">
        <f t="shared" si="1"/>
        <v>17</v>
      </c>
      <c r="H19" s="489">
        <f t="shared" si="1"/>
        <v>7</v>
      </c>
      <c r="I19" s="489">
        <f t="shared" si="1"/>
        <v>34</v>
      </c>
      <c r="J19" s="457"/>
      <c r="K19" s="457"/>
      <c r="L19" s="457"/>
      <c r="M19" s="457"/>
    </row>
  </sheetData>
  <sortState ref="B7:E18">
    <sortCondition ref="B7:B18"/>
  </sortState>
  <mergeCells count="4">
    <mergeCell ref="D6:H6"/>
    <mergeCell ref="I6:M6"/>
    <mergeCell ref="C5:H5"/>
    <mergeCell ref="I5:M5"/>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5:J9"/>
  <sheetViews>
    <sheetView showGridLines="0" zoomScale="85" zoomScaleNormal="85" workbookViewId="0">
      <pane ySplit="6" topLeftCell="A7" activePane="bottomLeft" state="frozen"/>
      <selection pane="bottomLeft"/>
    </sheetView>
  </sheetViews>
  <sheetFormatPr defaultRowHeight="15" x14ac:dyDescent="0.25"/>
  <cols>
    <col min="1" max="1" width="2.85546875" customWidth="1"/>
    <col min="2" max="2" width="6.7109375" customWidth="1"/>
    <col min="3" max="3" width="10.85546875" customWidth="1"/>
    <col min="4" max="4" width="18.140625" customWidth="1"/>
    <col min="5" max="5" width="11.85546875" customWidth="1"/>
    <col min="6" max="6" width="58.42578125" customWidth="1"/>
    <col min="7" max="7" width="18.140625" customWidth="1"/>
    <col min="8" max="8" width="17.140625" customWidth="1"/>
    <col min="9" max="9" width="19.28515625" customWidth="1"/>
    <col min="10" max="10" width="40.85546875" style="275" customWidth="1"/>
  </cols>
  <sheetData>
    <row r="5" spans="2:10" ht="24.75" customHeight="1" x14ac:dyDescent="0.25">
      <c r="B5" s="773" t="s">
        <v>342</v>
      </c>
      <c r="C5" s="773"/>
      <c r="D5" s="773"/>
      <c r="E5" s="773"/>
      <c r="F5" s="773"/>
      <c r="G5" s="773"/>
      <c r="H5" s="773"/>
      <c r="I5" s="773"/>
      <c r="J5" s="773"/>
    </row>
    <row r="6" spans="2:10" ht="30" x14ac:dyDescent="0.25">
      <c r="B6" s="195" t="s">
        <v>23</v>
      </c>
      <c r="C6" s="79" t="s">
        <v>24</v>
      </c>
      <c r="D6" s="274" t="s">
        <v>97</v>
      </c>
      <c r="E6" s="79" t="s">
        <v>26</v>
      </c>
      <c r="F6" s="92" t="s">
        <v>27</v>
      </c>
      <c r="G6" s="42" t="s">
        <v>28</v>
      </c>
      <c r="H6" s="42" t="s">
        <v>4</v>
      </c>
      <c r="I6" s="42" t="s">
        <v>29</v>
      </c>
      <c r="J6" s="42" t="s">
        <v>3</v>
      </c>
    </row>
    <row r="8" spans="2:10" ht="15.75" x14ac:dyDescent="0.25">
      <c r="B8" s="773" t="s">
        <v>31</v>
      </c>
      <c r="C8" s="773"/>
      <c r="D8" s="773"/>
      <c r="E8" s="773"/>
      <c r="F8" s="773"/>
      <c r="G8" s="773"/>
      <c r="H8" s="773"/>
      <c r="I8" s="773"/>
      <c r="J8" s="773"/>
    </row>
    <row r="9" spans="2:10" ht="30" x14ac:dyDescent="0.25">
      <c r="B9" s="195" t="s">
        <v>23</v>
      </c>
      <c r="C9" s="79" t="s">
        <v>24</v>
      </c>
      <c r="D9" s="274" t="s">
        <v>94</v>
      </c>
      <c r="E9" s="79" t="s">
        <v>26</v>
      </c>
      <c r="F9" s="92" t="s">
        <v>27</v>
      </c>
      <c r="G9" s="42" t="s">
        <v>28</v>
      </c>
      <c r="H9" s="42" t="s">
        <v>4</v>
      </c>
      <c r="I9" s="42" t="s">
        <v>29</v>
      </c>
      <c r="J9" s="92" t="s">
        <v>3</v>
      </c>
    </row>
  </sheetData>
  <sortState ref="B7:J21">
    <sortCondition ref="I7"/>
  </sortState>
  <mergeCells count="2">
    <mergeCell ref="B5:J5"/>
    <mergeCell ref="B8:J8"/>
  </mergeCell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5:I33"/>
  <sheetViews>
    <sheetView showGridLines="0" zoomScale="85" zoomScaleNormal="85" workbookViewId="0">
      <pane xSplit="3" ySplit="6" topLeftCell="D7" activePane="bottomRight" state="frozen"/>
      <selection pane="topRight" activeCell="D1" sqref="D1"/>
      <selection pane="bottomLeft" activeCell="A7" sqref="A7"/>
      <selection pane="bottomRight"/>
    </sheetView>
  </sheetViews>
  <sheetFormatPr defaultColWidth="8" defaultRowHeight="15" x14ac:dyDescent="0.25"/>
  <cols>
    <col min="1" max="1" width="5.5703125" style="72" customWidth="1"/>
    <col min="2" max="2" width="8.7109375" style="72" customWidth="1"/>
    <col min="3" max="3" width="34.7109375" style="72" customWidth="1"/>
    <col min="4" max="6" width="23.28515625" style="72" customWidth="1"/>
    <col min="7" max="7" width="30.7109375" style="72" customWidth="1"/>
    <col min="8" max="8" width="23.28515625" style="72" customWidth="1"/>
    <col min="9" max="9" width="24.28515625" style="72" customWidth="1"/>
    <col min="10" max="16384" width="8" style="72"/>
  </cols>
  <sheetData>
    <row r="5" spans="2:9" ht="15.75" x14ac:dyDescent="0.25">
      <c r="B5" s="821" t="s">
        <v>396</v>
      </c>
      <c r="C5" s="821"/>
      <c r="D5" s="822"/>
      <c r="E5" s="823"/>
      <c r="F5" s="823"/>
      <c r="G5" s="823"/>
      <c r="H5" s="823"/>
      <c r="I5" s="823"/>
    </row>
    <row r="6" spans="2:9" s="73" customFormat="1" ht="35.25" customHeight="1" x14ac:dyDescent="0.25">
      <c r="B6" s="359" t="s">
        <v>23</v>
      </c>
      <c r="C6" s="359" t="s">
        <v>82</v>
      </c>
      <c r="D6" s="380" t="s">
        <v>1175</v>
      </c>
      <c r="E6" s="380" t="s">
        <v>1176</v>
      </c>
      <c r="F6" s="380" t="s">
        <v>1177</v>
      </c>
      <c r="G6" s="380" t="s">
        <v>1178</v>
      </c>
      <c r="H6" s="380" t="s">
        <v>1179</v>
      </c>
      <c r="I6" s="380" t="s">
        <v>1370</v>
      </c>
    </row>
    <row r="7" spans="2:9" s="74" customFormat="1" x14ac:dyDescent="0.2">
      <c r="B7" s="317">
        <v>1</v>
      </c>
      <c r="C7" s="682" t="s">
        <v>1020</v>
      </c>
      <c r="D7" s="681">
        <v>1</v>
      </c>
      <c r="E7" s="681">
        <v>1</v>
      </c>
      <c r="F7" s="681">
        <v>1</v>
      </c>
      <c r="G7" s="681">
        <v>1</v>
      </c>
      <c r="H7" s="681">
        <v>1</v>
      </c>
      <c r="I7" s="681">
        <v>1</v>
      </c>
    </row>
    <row r="8" spans="2:9" s="74" customFormat="1" x14ac:dyDescent="0.2">
      <c r="B8" s="317">
        <v>2</v>
      </c>
      <c r="C8" s="682" t="s">
        <v>1006</v>
      </c>
      <c r="D8" s="681">
        <v>1</v>
      </c>
      <c r="E8" s="681">
        <v>1</v>
      </c>
      <c r="F8" s="681">
        <v>1</v>
      </c>
      <c r="G8" s="681">
        <v>1</v>
      </c>
      <c r="H8" s="681">
        <v>1</v>
      </c>
      <c r="I8" s="681">
        <v>1</v>
      </c>
    </row>
    <row r="9" spans="2:9" s="74" customFormat="1" x14ac:dyDescent="0.2">
      <c r="B9" s="317">
        <v>3</v>
      </c>
      <c r="C9" s="682" t="s">
        <v>1007</v>
      </c>
      <c r="D9" s="681">
        <v>1</v>
      </c>
      <c r="E9" s="681">
        <v>1</v>
      </c>
      <c r="F9" s="681">
        <v>1</v>
      </c>
      <c r="G9" s="681">
        <v>1</v>
      </c>
      <c r="H9" s="681">
        <v>1</v>
      </c>
      <c r="I9" s="681">
        <v>1</v>
      </c>
    </row>
    <row r="10" spans="2:9" s="74" customFormat="1" x14ac:dyDescent="0.2">
      <c r="B10" s="317">
        <v>4</v>
      </c>
      <c r="C10" s="682" t="s">
        <v>1008</v>
      </c>
      <c r="D10" s="681">
        <v>1</v>
      </c>
      <c r="E10" s="681">
        <v>1</v>
      </c>
      <c r="F10" s="681">
        <v>1</v>
      </c>
      <c r="G10" s="681">
        <v>1</v>
      </c>
      <c r="H10" s="681">
        <v>1</v>
      </c>
      <c r="I10" s="681">
        <v>1</v>
      </c>
    </row>
    <row r="11" spans="2:9" s="74" customFormat="1" x14ac:dyDescent="0.2">
      <c r="B11" s="317">
        <v>5</v>
      </c>
      <c r="C11" s="682" t="s">
        <v>1009</v>
      </c>
      <c r="D11" s="681">
        <v>1</v>
      </c>
      <c r="E11" s="681">
        <v>1</v>
      </c>
      <c r="F11" s="681">
        <v>1</v>
      </c>
      <c r="G11" s="681">
        <v>1</v>
      </c>
      <c r="H11" s="681">
        <v>1</v>
      </c>
      <c r="I11" s="681">
        <v>1</v>
      </c>
    </row>
    <row r="12" spans="2:9" s="74" customFormat="1" x14ac:dyDescent="0.2">
      <c r="B12" s="317">
        <v>6</v>
      </c>
      <c r="C12" s="682" t="s">
        <v>1010</v>
      </c>
      <c r="D12" s="681">
        <v>1</v>
      </c>
      <c r="E12" s="681">
        <v>1</v>
      </c>
      <c r="F12" s="681">
        <v>1</v>
      </c>
      <c r="G12" s="681">
        <v>1</v>
      </c>
      <c r="H12" s="681">
        <v>1</v>
      </c>
      <c r="I12" s="681">
        <v>1</v>
      </c>
    </row>
    <row r="13" spans="2:9" s="74" customFormat="1" x14ac:dyDescent="0.2">
      <c r="B13" s="317">
        <v>7</v>
      </c>
      <c r="C13" s="682" t="s">
        <v>1011</v>
      </c>
      <c r="D13" s="681">
        <v>1</v>
      </c>
      <c r="E13" s="681">
        <v>1</v>
      </c>
      <c r="F13" s="681">
        <v>1</v>
      </c>
      <c r="G13" s="681">
        <v>1</v>
      </c>
      <c r="H13" s="681">
        <v>1</v>
      </c>
      <c r="I13" s="681">
        <v>1</v>
      </c>
    </row>
    <row r="14" spans="2:9" s="74" customFormat="1" x14ac:dyDescent="0.2">
      <c r="B14" s="317">
        <v>8</v>
      </c>
      <c r="C14" s="682" t="s">
        <v>1012</v>
      </c>
      <c r="D14" s="681">
        <v>1</v>
      </c>
      <c r="E14" s="681">
        <v>1</v>
      </c>
      <c r="F14" s="681">
        <v>1</v>
      </c>
      <c r="G14" s="681">
        <v>1</v>
      </c>
      <c r="H14" s="681">
        <v>1</v>
      </c>
      <c r="I14" s="681">
        <v>1</v>
      </c>
    </row>
    <row r="15" spans="2:9" s="74" customFormat="1" x14ac:dyDescent="0.2">
      <c r="B15" s="317">
        <v>9</v>
      </c>
      <c r="C15" s="682" t="s">
        <v>1013</v>
      </c>
      <c r="D15" s="681">
        <v>1</v>
      </c>
      <c r="E15" s="681">
        <v>1</v>
      </c>
      <c r="F15" s="681">
        <v>1</v>
      </c>
      <c r="G15" s="681">
        <v>1</v>
      </c>
      <c r="H15" s="681">
        <v>1</v>
      </c>
      <c r="I15" s="681">
        <v>1</v>
      </c>
    </row>
    <row r="16" spans="2:9" s="74" customFormat="1" x14ac:dyDescent="0.2">
      <c r="B16" s="317">
        <v>10</v>
      </c>
      <c r="C16" s="682" t="s">
        <v>1014</v>
      </c>
      <c r="D16" s="681">
        <v>1</v>
      </c>
      <c r="E16" s="681">
        <v>1</v>
      </c>
      <c r="F16" s="681">
        <v>1</v>
      </c>
      <c r="G16" s="681">
        <v>1</v>
      </c>
      <c r="H16" s="681">
        <v>1</v>
      </c>
      <c r="I16" s="681">
        <v>1</v>
      </c>
    </row>
    <row r="17" spans="2:9" s="74" customFormat="1" x14ac:dyDescent="0.2">
      <c r="B17" s="317">
        <v>11</v>
      </c>
      <c r="C17" s="682" t="s">
        <v>1015</v>
      </c>
      <c r="D17" s="681">
        <v>1</v>
      </c>
      <c r="E17" s="681">
        <v>1</v>
      </c>
      <c r="F17" s="681">
        <v>1</v>
      </c>
      <c r="G17" s="681">
        <v>1</v>
      </c>
      <c r="H17" s="681">
        <v>1</v>
      </c>
      <c r="I17" s="681">
        <v>1</v>
      </c>
    </row>
    <row r="18" spans="2:9" s="74" customFormat="1" x14ac:dyDescent="0.2">
      <c r="B18" s="317">
        <v>12</v>
      </c>
      <c r="C18" s="682" t="s">
        <v>1022</v>
      </c>
      <c r="D18" s="681">
        <v>0.95</v>
      </c>
      <c r="E18" s="681">
        <v>1</v>
      </c>
      <c r="F18" s="681">
        <v>1</v>
      </c>
      <c r="G18" s="681">
        <v>1</v>
      </c>
      <c r="H18" s="681">
        <v>1</v>
      </c>
      <c r="I18" s="681">
        <v>1</v>
      </c>
    </row>
    <row r="19" spans="2:9" s="74" customFormat="1" x14ac:dyDescent="0.2">
      <c r="B19" s="317">
        <v>13</v>
      </c>
      <c r="C19" s="682" t="s">
        <v>1023</v>
      </c>
      <c r="D19" s="681">
        <v>1</v>
      </c>
      <c r="E19" s="681">
        <v>1</v>
      </c>
      <c r="F19" s="681">
        <v>1</v>
      </c>
      <c r="G19" s="681">
        <v>1</v>
      </c>
      <c r="H19" s="681">
        <v>1</v>
      </c>
      <c r="I19" s="681">
        <v>1</v>
      </c>
    </row>
    <row r="20" spans="2:9" s="74" customFormat="1" x14ac:dyDescent="0.2">
      <c r="B20" s="317">
        <v>14</v>
      </c>
      <c r="C20" s="682" t="s">
        <v>1016</v>
      </c>
      <c r="D20" s="681">
        <v>0.95</v>
      </c>
      <c r="E20" s="681">
        <v>1</v>
      </c>
      <c r="F20" s="681">
        <v>1</v>
      </c>
      <c r="G20" s="681">
        <v>1</v>
      </c>
      <c r="H20" s="681">
        <v>1</v>
      </c>
      <c r="I20" s="681">
        <v>1</v>
      </c>
    </row>
    <row r="21" spans="2:9" s="74" customFormat="1" x14ac:dyDescent="0.2">
      <c r="B21" s="317">
        <v>15</v>
      </c>
      <c r="C21" s="682" t="s">
        <v>1017</v>
      </c>
      <c r="D21" s="681">
        <v>1</v>
      </c>
      <c r="E21" s="681">
        <v>1</v>
      </c>
      <c r="F21" s="681">
        <v>1</v>
      </c>
      <c r="G21" s="681">
        <v>1</v>
      </c>
      <c r="H21" s="681">
        <v>1</v>
      </c>
      <c r="I21" s="681">
        <v>1</v>
      </c>
    </row>
    <row r="22" spans="2:9" s="74" customFormat="1" x14ac:dyDescent="0.2">
      <c r="B22" s="317">
        <v>16</v>
      </c>
      <c r="C22" s="682" t="s">
        <v>1018</v>
      </c>
      <c r="D22" s="681">
        <v>1</v>
      </c>
      <c r="E22" s="681">
        <v>1</v>
      </c>
      <c r="F22" s="681">
        <v>1</v>
      </c>
      <c r="G22" s="681">
        <v>1</v>
      </c>
      <c r="H22" s="681">
        <v>1</v>
      </c>
      <c r="I22" s="681">
        <v>1</v>
      </c>
    </row>
    <row r="23" spans="2:9" s="74" customFormat="1" x14ac:dyDescent="0.2">
      <c r="B23" s="317">
        <v>17</v>
      </c>
      <c r="C23" s="682" t="s">
        <v>1025</v>
      </c>
      <c r="D23" s="681">
        <v>0.95</v>
      </c>
      <c r="E23" s="681">
        <v>1</v>
      </c>
      <c r="F23" s="681">
        <v>1</v>
      </c>
      <c r="G23" s="681">
        <v>1</v>
      </c>
      <c r="H23" s="681">
        <v>1</v>
      </c>
      <c r="I23" s="681">
        <v>1</v>
      </c>
    </row>
    <row r="33" spans="7:7" x14ac:dyDescent="0.25">
      <c r="G33" s="722"/>
    </row>
  </sheetData>
  <mergeCells count="2">
    <mergeCell ref="B5:C5"/>
    <mergeCell ref="D5:I5"/>
  </mergeCell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2:AH22"/>
  <sheetViews>
    <sheetView showGridLines="0" zoomScale="90" zoomScaleNormal="90" workbookViewId="0"/>
  </sheetViews>
  <sheetFormatPr defaultColWidth="8" defaultRowHeight="15" x14ac:dyDescent="0.25"/>
  <cols>
    <col min="1" max="1" width="9.28515625" style="72" customWidth="1"/>
    <col min="2" max="2" width="14.85546875" style="72" customWidth="1"/>
    <col min="3" max="8" width="10.42578125" style="72" customWidth="1"/>
    <col min="9" max="10" width="15.42578125" style="72" customWidth="1"/>
    <col min="11" max="11" width="18.140625" style="72" customWidth="1"/>
    <col min="12" max="12" width="17.5703125" style="72" customWidth="1"/>
    <col min="13" max="13" width="10.42578125" style="72" customWidth="1"/>
    <col min="14" max="14" width="14.42578125" style="72" customWidth="1"/>
    <col min="15" max="16" width="10.42578125" style="72" customWidth="1"/>
    <col min="17" max="17" width="13.28515625" style="72" customWidth="1"/>
    <col min="18" max="19" width="10.42578125" style="72" customWidth="1"/>
    <col min="20" max="20" width="14.42578125" style="72" customWidth="1"/>
    <col min="21" max="22" width="10.42578125" style="72" customWidth="1"/>
    <col min="23" max="23" width="13.28515625" style="72" customWidth="1"/>
    <col min="24" max="25" width="10.42578125" style="72" customWidth="1"/>
    <col min="26" max="26" width="14.42578125" style="72" customWidth="1"/>
    <col min="27" max="28" width="10.42578125" style="72" customWidth="1"/>
    <col min="29" max="29" width="13.28515625" style="72" customWidth="1"/>
    <col min="30" max="30" width="10.42578125" style="72" customWidth="1"/>
    <col min="31" max="31" width="12.42578125" style="72" customWidth="1"/>
    <col min="32" max="32" width="17.42578125" style="72" customWidth="1"/>
    <col min="33" max="33" width="10.42578125" style="72" customWidth="1"/>
    <col min="34" max="34" width="26.7109375" style="72" customWidth="1"/>
    <col min="35" max="16384" width="8" style="72"/>
  </cols>
  <sheetData>
    <row r="2" spans="1:34" x14ac:dyDescent="0.25">
      <c r="N2" s="434"/>
      <c r="T2" s="434"/>
      <c r="Z2" s="434"/>
    </row>
    <row r="5" spans="1:34" x14ac:dyDescent="0.25">
      <c r="A5" s="434" t="s">
        <v>1461</v>
      </c>
    </row>
    <row r="6" spans="1:34" ht="22.5" customHeight="1" x14ac:dyDescent="0.25">
      <c r="A6" s="841" t="s">
        <v>1462</v>
      </c>
      <c r="B6" s="841"/>
      <c r="C6" s="841"/>
      <c r="D6" s="841"/>
      <c r="E6" s="841"/>
      <c r="F6" s="841"/>
      <c r="G6" s="841"/>
      <c r="H6" s="841"/>
      <c r="I6" s="841"/>
      <c r="J6" s="841"/>
      <c r="K6" s="841"/>
      <c r="L6" s="841"/>
      <c r="M6" s="841"/>
      <c r="N6" s="841"/>
      <c r="O6" s="841"/>
      <c r="P6" s="841"/>
      <c r="Q6" s="841"/>
      <c r="R6" s="841"/>
      <c r="S6" s="841"/>
      <c r="T6" s="841"/>
      <c r="U6" s="841"/>
      <c r="V6" s="841"/>
      <c r="W6" s="841"/>
      <c r="X6" s="841"/>
      <c r="Y6" s="841"/>
      <c r="Z6" s="841"/>
      <c r="AA6" s="841"/>
      <c r="AB6" s="841"/>
      <c r="AC6" s="841"/>
      <c r="AD6" s="841"/>
      <c r="AE6" s="841"/>
      <c r="AF6" s="841"/>
      <c r="AG6" s="841"/>
      <c r="AH6" s="841"/>
    </row>
    <row r="7" spans="1:34" x14ac:dyDescent="0.25">
      <c r="A7" s="451"/>
      <c r="B7" s="451"/>
      <c r="C7" s="451"/>
      <c r="D7" s="451"/>
      <c r="E7" s="451"/>
      <c r="F7" s="451"/>
      <c r="G7" s="451"/>
      <c r="H7" s="451"/>
      <c r="I7" s="451"/>
      <c r="J7" s="451"/>
      <c r="K7" s="451"/>
      <c r="L7" s="451"/>
    </row>
    <row r="8" spans="1:34" ht="23.25" customHeight="1" x14ac:dyDescent="0.25">
      <c r="A8" s="831" t="s">
        <v>1455</v>
      </c>
      <c r="B8" s="834" t="s">
        <v>2</v>
      </c>
      <c r="C8" s="837" t="s">
        <v>1464</v>
      </c>
      <c r="D8" s="838"/>
      <c r="E8" s="838"/>
      <c r="F8" s="838"/>
      <c r="G8" s="838"/>
      <c r="H8" s="839"/>
      <c r="I8" s="840" t="s">
        <v>1463</v>
      </c>
      <c r="J8" s="840"/>
      <c r="K8" s="840"/>
      <c r="L8" s="840"/>
      <c r="M8" s="840"/>
      <c r="N8" s="840"/>
      <c r="O8" s="840"/>
      <c r="P8" s="840"/>
      <c r="Q8" s="840"/>
      <c r="R8" s="840"/>
      <c r="S8" s="840"/>
      <c r="T8" s="840"/>
      <c r="U8" s="840"/>
      <c r="V8" s="840"/>
      <c r="W8" s="840"/>
      <c r="X8" s="840"/>
      <c r="Y8" s="840"/>
      <c r="Z8" s="840"/>
      <c r="AA8" s="840"/>
      <c r="AB8" s="840"/>
      <c r="AC8" s="840"/>
      <c r="AD8" s="840"/>
      <c r="AE8" s="840"/>
      <c r="AF8" s="840"/>
      <c r="AG8" s="840"/>
      <c r="AH8" s="840"/>
    </row>
    <row r="9" spans="1:34" ht="21.75" customHeight="1" x14ac:dyDescent="0.25">
      <c r="A9" s="832"/>
      <c r="B9" s="835"/>
      <c r="C9" s="825" t="s">
        <v>1448</v>
      </c>
      <c r="D9" s="825"/>
      <c r="E9" s="825"/>
      <c r="F9" s="825"/>
      <c r="G9" s="825"/>
      <c r="H9" s="825"/>
      <c r="I9" s="825" t="s">
        <v>1449</v>
      </c>
      <c r="J9" s="825"/>
      <c r="K9" s="825"/>
      <c r="L9" s="825"/>
      <c r="M9" s="825" t="s">
        <v>186</v>
      </c>
      <c r="N9" s="825"/>
      <c r="O9" s="825"/>
      <c r="P9" s="825"/>
      <c r="Q9" s="825"/>
      <c r="R9" s="825"/>
      <c r="S9" s="825"/>
      <c r="T9" s="825"/>
      <c r="U9" s="825"/>
      <c r="V9" s="825"/>
      <c r="W9" s="825"/>
      <c r="X9" s="825"/>
      <c r="Y9" s="825"/>
      <c r="Z9" s="825"/>
      <c r="AA9" s="825"/>
      <c r="AB9" s="825"/>
      <c r="AC9" s="825"/>
      <c r="AD9" s="825"/>
      <c r="AE9" s="825"/>
      <c r="AF9" s="825"/>
      <c r="AG9" s="825"/>
      <c r="AH9" s="825"/>
    </row>
    <row r="10" spans="1:34" ht="16.5" customHeight="1" x14ac:dyDescent="0.25">
      <c r="A10" s="832"/>
      <c r="B10" s="835"/>
      <c r="C10" s="826" t="s">
        <v>1450</v>
      </c>
      <c r="D10" s="826"/>
      <c r="E10" s="826" t="s">
        <v>1451</v>
      </c>
      <c r="F10" s="826"/>
      <c r="G10" s="826" t="s">
        <v>1452</v>
      </c>
      <c r="H10" s="826"/>
      <c r="I10" s="826" t="s">
        <v>1450</v>
      </c>
      <c r="J10" s="826"/>
      <c r="K10" s="826" t="s">
        <v>1451</v>
      </c>
      <c r="L10" s="826" t="s">
        <v>1452</v>
      </c>
      <c r="M10" s="827" t="s">
        <v>1468</v>
      </c>
      <c r="N10" s="827"/>
      <c r="O10" s="827"/>
      <c r="P10" s="827" t="s">
        <v>1469</v>
      </c>
      <c r="Q10" s="827"/>
      <c r="R10" s="827"/>
      <c r="S10" s="827" t="s">
        <v>1470</v>
      </c>
      <c r="T10" s="827"/>
      <c r="U10" s="827"/>
      <c r="V10" s="827" t="s">
        <v>1471</v>
      </c>
      <c r="W10" s="827"/>
      <c r="X10" s="827"/>
      <c r="Y10" s="827" t="s">
        <v>1472</v>
      </c>
      <c r="Z10" s="827"/>
      <c r="AA10" s="827"/>
      <c r="AB10" s="827" t="s">
        <v>1473</v>
      </c>
      <c r="AC10" s="827"/>
      <c r="AD10" s="827"/>
      <c r="AE10" s="827" t="s">
        <v>44</v>
      </c>
      <c r="AF10" s="827"/>
      <c r="AG10" s="827"/>
      <c r="AH10" s="828" t="s">
        <v>3</v>
      </c>
    </row>
    <row r="11" spans="1:34" ht="15.75" customHeight="1" x14ac:dyDescent="0.25">
      <c r="A11" s="832"/>
      <c r="B11" s="835"/>
      <c r="C11" s="826"/>
      <c r="D11" s="826"/>
      <c r="E11" s="826"/>
      <c r="F11" s="826"/>
      <c r="G11" s="826"/>
      <c r="H11" s="826"/>
      <c r="I11" s="745" t="s">
        <v>1460</v>
      </c>
      <c r="J11" s="746" t="s">
        <v>1459</v>
      </c>
      <c r="K11" s="826"/>
      <c r="L11" s="826"/>
      <c r="M11" s="827"/>
      <c r="N11" s="827"/>
      <c r="O11" s="827"/>
      <c r="P11" s="827"/>
      <c r="Q11" s="827"/>
      <c r="R11" s="827"/>
      <c r="S11" s="827"/>
      <c r="T11" s="827"/>
      <c r="U11" s="827"/>
      <c r="V11" s="827"/>
      <c r="W11" s="827"/>
      <c r="X11" s="827"/>
      <c r="Y11" s="827"/>
      <c r="Z11" s="827"/>
      <c r="AA11" s="827"/>
      <c r="AB11" s="827"/>
      <c r="AC11" s="827"/>
      <c r="AD11" s="827"/>
      <c r="AE11" s="827"/>
      <c r="AF11" s="827"/>
      <c r="AG11" s="827"/>
      <c r="AH11" s="829"/>
    </row>
    <row r="12" spans="1:34" ht="32.25" customHeight="1" x14ac:dyDescent="0.25">
      <c r="A12" s="833"/>
      <c r="B12" s="836"/>
      <c r="C12" s="750" t="s">
        <v>1453</v>
      </c>
      <c r="D12" s="750" t="s">
        <v>1454</v>
      </c>
      <c r="E12" s="750" t="s">
        <v>1453</v>
      </c>
      <c r="F12" s="750" t="s">
        <v>1454</v>
      </c>
      <c r="G12" s="750" t="s">
        <v>1453</v>
      </c>
      <c r="H12" s="750" t="s">
        <v>1454</v>
      </c>
      <c r="I12" s="750" t="s">
        <v>1454</v>
      </c>
      <c r="J12" s="750" t="s">
        <v>1454</v>
      </c>
      <c r="K12" s="750" t="s">
        <v>1454</v>
      </c>
      <c r="L12" s="750" t="s">
        <v>1454</v>
      </c>
      <c r="M12" s="750" t="s">
        <v>1456</v>
      </c>
      <c r="N12" s="750" t="s">
        <v>1457</v>
      </c>
      <c r="O12" s="750" t="s">
        <v>1458</v>
      </c>
      <c r="P12" s="750" t="s">
        <v>1456</v>
      </c>
      <c r="Q12" s="750" t="s">
        <v>1457</v>
      </c>
      <c r="R12" s="750" t="s">
        <v>1458</v>
      </c>
      <c r="S12" s="750" t="s">
        <v>1456</v>
      </c>
      <c r="T12" s="750" t="s">
        <v>1457</v>
      </c>
      <c r="U12" s="750" t="s">
        <v>1458</v>
      </c>
      <c r="V12" s="750" t="s">
        <v>1456</v>
      </c>
      <c r="W12" s="750" t="s">
        <v>1457</v>
      </c>
      <c r="X12" s="750" t="s">
        <v>1458</v>
      </c>
      <c r="Y12" s="750" t="s">
        <v>1456</v>
      </c>
      <c r="Z12" s="750" t="s">
        <v>1457</v>
      </c>
      <c r="AA12" s="750" t="s">
        <v>1458</v>
      </c>
      <c r="AB12" s="750" t="s">
        <v>1456</v>
      </c>
      <c r="AC12" s="750" t="s">
        <v>1457</v>
      </c>
      <c r="AD12" s="750" t="s">
        <v>1458</v>
      </c>
      <c r="AE12" s="750" t="s">
        <v>1456</v>
      </c>
      <c r="AF12" s="750" t="s">
        <v>1457</v>
      </c>
      <c r="AG12" s="750" t="s">
        <v>1458</v>
      </c>
      <c r="AH12" s="830"/>
    </row>
    <row r="13" spans="1:34" ht="15.75" x14ac:dyDescent="0.25">
      <c r="A13" s="824" t="s">
        <v>1175</v>
      </c>
      <c r="B13" s="741">
        <v>44403</v>
      </c>
      <c r="C13" s="747">
        <f>47/5</f>
        <v>9.4</v>
      </c>
      <c r="D13" s="757">
        <v>3</v>
      </c>
      <c r="E13" s="757">
        <f>25/5</f>
        <v>5</v>
      </c>
      <c r="F13" s="757">
        <v>2</v>
      </c>
      <c r="G13" s="757">
        <f>28/5</f>
        <v>5.6</v>
      </c>
      <c r="H13" s="757">
        <v>2</v>
      </c>
      <c r="I13" s="748"/>
      <c r="J13" s="748" t="str">
        <f>IFERROR(1-#REF!/D13,"-")</f>
        <v>-</v>
      </c>
      <c r="K13" s="748" t="str">
        <f>IFERROR(1-#REF!/F13,"-")</f>
        <v>-</v>
      </c>
      <c r="L13" s="748" t="str">
        <f>IFERROR(1-#REF!/H13,"-")</f>
        <v>-</v>
      </c>
      <c r="M13" s="747">
        <f>23/5</f>
        <v>4.5999999999999996</v>
      </c>
      <c r="N13" s="751"/>
      <c r="O13" s="752"/>
      <c r="P13" s="747">
        <f>23/5</f>
        <v>4.5999999999999996</v>
      </c>
      <c r="Q13" s="751">
        <v>2</v>
      </c>
      <c r="R13" s="752">
        <v>1</v>
      </c>
      <c r="S13" s="747">
        <v>1.5</v>
      </c>
      <c r="T13" s="751"/>
      <c r="U13" s="752"/>
      <c r="V13" s="747">
        <v>1.5</v>
      </c>
      <c r="W13" s="751">
        <v>1</v>
      </c>
      <c r="X13" s="752">
        <v>1</v>
      </c>
      <c r="Y13" s="747">
        <v>1</v>
      </c>
      <c r="Z13" s="751"/>
      <c r="AA13" s="752"/>
      <c r="AB13" s="747">
        <v>1</v>
      </c>
      <c r="AC13" s="751">
        <v>2</v>
      </c>
      <c r="AD13" s="752">
        <v>1</v>
      </c>
      <c r="AE13" s="747">
        <f>M13+P13</f>
        <v>9.1999999999999993</v>
      </c>
      <c r="AF13" s="753">
        <f>N13+Q13</f>
        <v>2</v>
      </c>
      <c r="AG13" s="752">
        <v>1</v>
      </c>
      <c r="AH13" s="752" t="s">
        <v>1467</v>
      </c>
    </row>
    <row r="14" spans="1:34" ht="15.75" x14ac:dyDescent="0.25">
      <c r="A14" s="824"/>
      <c r="B14" s="741">
        <v>44404</v>
      </c>
      <c r="C14" s="747">
        <f t="shared" ref="C14:C17" si="0">47/5</f>
        <v>9.4</v>
      </c>
      <c r="D14" s="757">
        <v>2</v>
      </c>
      <c r="E14" s="757">
        <f t="shared" ref="E14:E17" si="1">25/5</f>
        <v>5</v>
      </c>
      <c r="F14" s="757">
        <v>3</v>
      </c>
      <c r="G14" s="757">
        <f t="shared" ref="G14:G17" si="2">28/5</f>
        <v>5.6</v>
      </c>
      <c r="H14" s="757">
        <v>9</v>
      </c>
      <c r="I14" s="748">
        <v>0.8</v>
      </c>
      <c r="J14" s="749">
        <v>1</v>
      </c>
      <c r="K14" s="749">
        <v>0.87</v>
      </c>
      <c r="L14" s="749">
        <v>1</v>
      </c>
      <c r="M14" s="747">
        <f t="shared" ref="M14:M17" si="3">23/5</f>
        <v>4.5999999999999996</v>
      </c>
      <c r="N14" s="751"/>
      <c r="O14" s="752"/>
      <c r="P14" s="747">
        <f t="shared" ref="P14:P17" si="4">23/5</f>
        <v>4.5999999999999996</v>
      </c>
      <c r="Q14" s="751">
        <v>1</v>
      </c>
      <c r="R14" s="752">
        <v>1</v>
      </c>
      <c r="S14" s="747">
        <f t="shared" ref="S14:S17" si="5">7/5</f>
        <v>1.4</v>
      </c>
      <c r="T14" s="751"/>
      <c r="U14" s="752"/>
      <c r="V14" s="747">
        <f t="shared" ref="V14:V17" si="6">7/5</f>
        <v>1.4</v>
      </c>
      <c r="W14" s="751">
        <v>2</v>
      </c>
      <c r="X14" s="752">
        <v>1</v>
      </c>
      <c r="Y14" s="747">
        <v>0</v>
      </c>
      <c r="Z14" s="751"/>
      <c r="AA14" s="752"/>
      <c r="AB14" s="747">
        <v>0</v>
      </c>
      <c r="AC14" s="751">
        <v>9</v>
      </c>
      <c r="AD14" s="752">
        <v>0.995</v>
      </c>
      <c r="AE14" s="747">
        <f t="shared" ref="AE14:AE17" si="7">M14+P14</f>
        <v>9.1999999999999993</v>
      </c>
      <c r="AF14" s="753">
        <f t="shared" ref="AF14:AF17" si="8">N14+Q14</f>
        <v>1</v>
      </c>
      <c r="AG14" s="752">
        <v>0.997</v>
      </c>
      <c r="AH14" s="752" t="s">
        <v>1467</v>
      </c>
    </row>
    <row r="15" spans="1:34" ht="15.75" x14ac:dyDescent="0.25">
      <c r="A15" s="824"/>
      <c r="B15" s="741">
        <v>44405</v>
      </c>
      <c r="C15" s="747">
        <f t="shared" si="0"/>
        <v>9.4</v>
      </c>
      <c r="D15" s="757">
        <v>0</v>
      </c>
      <c r="E15" s="757">
        <f t="shared" si="1"/>
        <v>5</v>
      </c>
      <c r="F15" s="757">
        <v>2</v>
      </c>
      <c r="G15" s="757">
        <f t="shared" si="2"/>
        <v>5.6</v>
      </c>
      <c r="H15" s="757">
        <v>2</v>
      </c>
      <c r="I15" s="748" t="str">
        <f>IFERROR(1-#REF!/D15,"-")</f>
        <v>-</v>
      </c>
      <c r="J15" s="749" t="str">
        <f>IFERROR(1-#REF!/D15,"-")</f>
        <v>-</v>
      </c>
      <c r="K15" s="749" t="str">
        <f>IFERROR(1-#REF!/F15,"-")</f>
        <v>-</v>
      </c>
      <c r="L15" s="749" t="str">
        <f>IFERROR(1-#REF!/H15,"-")</f>
        <v>-</v>
      </c>
      <c r="M15" s="747">
        <f t="shared" si="3"/>
        <v>4.5999999999999996</v>
      </c>
      <c r="N15" s="754"/>
      <c r="O15" s="752"/>
      <c r="P15" s="747">
        <f t="shared" si="4"/>
        <v>4.5999999999999996</v>
      </c>
      <c r="Q15" s="754"/>
      <c r="R15" s="752"/>
      <c r="S15" s="747">
        <f t="shared" si="5"/>
        <v>1.4</v>
      </c>
      <c r="T15" s="754"/>
      <c r="U15" s="752"/>
      <c r="V15" s="747">
        <f t="shared" si="6"/>
        <v>1.4</v>
      </c>
      <c r="W15" s="754">
        <v>2</v>
      </c>
      <c r="X15" s="752">
        <v>1</v>
      </c>
      <c r="Y15" s="747">
        <v>1</v>
      </c>
      <c r="Z15" s="754"/>
      <c r="AA15" s="752"/>
      <c r="AB15" s="747">
        <v>1</v>
      </c>
      <c r="AC15" s="754">
        <v>3</v>
      </c>
      <c r="AD15" s="752">
        <v>0.98499999999999999</v>
      </c>
      <c r="AE15" s="747">
        <f t="shared" si="7"/>
        <v>9.1999999999999993</v>
      </c>
      <c r="AF15" s="753">
        <f t="shared" si="8"/>
        <v>0</v>
      </c>
      <c r="AG15" s="752">
        <v>0.98899999999999999</v>
      </c>
      <c r="AH15" s="752" t="s">
        <v>1467</v>
      </c>
    </row>
    <row r="16" spans="1:34" ht="15.75" x14ac:dyDescent="0.25">
      <c r="A16" s="824"/>
      <c r="B16" s="741">
        <v>44406</v>
      </c>
      <c r="C16" s="747">
        <f t="shared" si="0"/>
        <v>9.4</v>
      </c>
      <c r="D16" s="757">
        <v>1</v>
      </c>
      <c r="E16" s="757">
        <f t="shared" si="1"/>
        <v>5</v>
      </c>
      <c r="F16" s="757">
        <v>2</v>
      </c>
      <c r="G16" s="757">
        <f t="shared" si="2"/>
        <v>5.6</v>
      </c>
      <c r="H16" s="757">
        <v>6</v>
      </c>
      <c r="I16" s="748" t="str">
        <f>IFERROR(1-#REF!/D16,"-")</f>
        <v>-</v>
      </c>
      <c r="J16" s="749" t="str">
        <f>IFERROR(1-#REF!/D16,"-")</f>
        <v>-</v>
      </c>
      <c r="K16" s="749" t="str">
        <f>IFERROR(1-#REF!/F16,"-")</f>
        <v>-</v>
      </c>
      <c r="L16" s="749" t="str">
        <f>IFERROR(1-#REF!/H16,"-")</f>
        <v>-</v>
      </c>
      <c r="M16" s="747">
        <f t="shared" si="3"/>
        <v>4.5999999999999996</v>
      </c>
      <c r="N16" s="754"/>
      <c r="O16" s="752"/>
      <c r="P16" s="747">
        <f t="shared" si="4"/>
        <v>4.5999999999999996</v>
      </c>
      <c r="Q16" s="754"/>
      <c r="R16" s="752"/>
      <c r="S16" s="747">
        <f t="shared" si="5"/>
        <v>1.4</v>
      </c>
      <c r="T16" s="754"/>
      <c r="U16" s="752"/>
      <c r="V16" s="747">
        <f t="shared" si="6"/>
        <v>1.4</v>
      </c>
      <c r="W16" s="754"/>
      <c r="X16" s="752"/>
      <c r="Y16" s="747">
        <v>0</v>
      </c>
      <c r="Z16" s="754"/>
      <c r="AA16" s="752"/>
      <c r="AB16" s="747">
        <v>0</v>
      </c>
      <c r="AC16" s="754"/>
      <c r="AD16" s="752"/>
      <c r="AE16" s="747">
        <f t="shared" si="7"/>
        <v>9.1999999999999993</v>
      </c>
      <c r="AF16" s="753">
        <f t="shared" si="8"/>
        <v>0</v>
      </c>
      <c r="AG16" s="752"/>
      <c r="AH16" s="755"/>
    </row>
    <row r="17" spans="1:34" ht="15.75" x14ac:dyDescent="0.25">
      <c r="A17" s="824"/>
      <c r="B17" s="741">
        <v>44407</v>
      </c>
      <c r="C17" s="747">
        <f t="shared" si="0"/>
        <v>9.4</v>
      </c>
      <c r="D17" s="757"/>
      <c r="E17" s="757">
        <f t="shared" si="1"/>
        <v>5</v>
      </c>
      <c r="F17" s="757"/>
      <c r="G17" s="757">
        <f t="shared" si="2"/>
        <v>5.6</v>
      </c>
      <c r="H17" s="757"/>
      <c r="I17" s="748" t="str">
        <f>IFERROR(1-#REF!/D17,"-")</f>
        <v>-</v>
      </c>
      <c r="J17" s="749" t="str">
        <f>IFERROR(1-#REF!/D17,"-")</f>
        <v>-</v>
      </c>
      <c r="K17" s="749" t="str">
        <f>IFERROR(1-#REF!/F17,"-")</f>
        <v>-</v>
      </c>
      <c r="L17" s="749" t="str">
        <f>IFERROR(1-#REF!/H17,"-")</f>
        <v>-</v>
      </c>
      <c r="M17" s="747">
        <f t="shared" si="3"/>
        <v>4.5999999999999996</v>
      </c>
      <c r="N17" s="754"/>
      <c r="O17" s="752"/>
      <c r="P17" s="747">
        <f t="shared" si="4"/>
        <v>4.5999999999999996</v>
      </c>
      <c r="Q17" s="754"/>
      <c r="R17" s="752"/>
      <c r="S17" s="747">
        <f t="shared" si="5"/>
        <v>1.4</v>
      </c>
      <c r="T17" s="754"/>
      <c r="U17" s="752"/>
      <c r="V17" s="747">
        <f t="shared" si="6"/>
        <v>1.4</v>
      </c>
      <c r="W17" s="754"/>
      <c r="X17" s="752"/>
      <c r="Y17" s="747">
        <v>1</v>
      </c>
      <c r="Z17" s="754"/>
      <c r="AA17" s="752"/>
      <c r="AB17" s="747">
        <v>1</v>
      </c>
      <c r="AC17" s="754"/>
      <c r="AD17" s="752"/>
      <c r="AE17" s="747">
        <f t="shared" si="7"/>
        <v>9.1999999999999993</v>
      </c>
      <c r="AF17" s="753">
        <f t="shared" si="8"/>
        <v>0</v>
      </c>
      <c r="AG17" s="752"/>
      <c r="AH17" s="755"/>
    </row>
    <row r="18" spans="1:34" ht="15.75" x14ac:dyDescent="0.25">
      <c r="A18" s="824"/>
      <c r="B18" s="742" t="s">
        <v>415</v>
      </c>
      <c r="C18" s="743">
        <f>SUM(C13:C17)</f>
        <v>47</v>
      </c>
      <c r="D18" s="743">
        <f t="shared" ref="D18:AG18" si="9">SUM(D13:D17)</f>
        <v>6</v>
      </c>
      <c r="E18" s="743">
        <f t="shared" si="9"/>
        <v>25</v>
      </c>
      <c r="F18" s="743">
        <f t="shared" si="9"/>
        <v>9</v>
      </c>
      <c r="G18" s="743">
        <f t="shared" si="9"/>
        <v>28</v>
      </c>
      <c r="H18" s="743">
        <f t="shared" si="9"/>
        <v>19</v>
      </c>
      <c r="I18" s="758">
        <f t="shared" si="9"/>
        <v>0.8</v>
      </c>
      <c r="J18" s="758">
        <f t="shared" si="9"/>
        <v>1</v>
      </c>
      <c r="K18" s="758">
        <f t="shared" si="9"/>
        <v>0.87</v>
      </c>
      <c r="L18" s="758">
        <f t="shared" si="9"/>
        <v>1</v>
      </c>
      <c r="M18" s="743">
        <f t="shared" si="9"/>
        <v>23</v>
      </c>
      <c r="N18" s="743">
        <f t="shared" si="9"/>
        <v>0</v>
      </c>
      <c r="O18" s="743">
        <f t="shared" si="9"/>
        <v>0</v>
      </c>
      <c r="P18" s="743">
        <f t="shared" si="9"/>
        <v>23</v>
      </c>
      <c r="Q18" s="743">
        <f t="shared" si="9"/>
        <v>3</v>
      </c>
      <c r="R18" s="743">
        <f t="shared" si="9"/>
        <v>2</v>
      </c>
      <c r="S18" s="743">
        <f t="shared" ref="S18:X18" si="10">SUM(S13:S17)</f>
        <v>7.1</v>
      </c>
      <c r="T18" s="743">
        <f t="shared" si="10"/>
        <v>0</v>
      </c>
      <c r="U18" s="743">
        <f t="shared" si="10"/>
        <v>0</v>
      </c>
      <c r="V18" s="743">
        <f t="shared" si="10"/>
        <v>7.1</v>
      </c>
      <c r="W18" s="743">
        <f t="shared" si="10"/>
        <v>5</v>
      </c>
      <c r="X18" s="743">
        <f t="shared" si="10"/>
        <v>3</v>
      </c>
      <c r="Y18" s="743">
        <f t="shared" ref="Y18:AD18" si="11">SUM(Y13:Y17)</f>
        <v>3</v>
      </c>
      <c r="Z18" s="743">
        <f t="shared" si="11"/>
        <v>0</v>
      </c>
      <c r="AA18" s="743">
        <f t="shared" si="11"/>
        <v>0</v>
      </c>
      <c r="AB18" s="743">
        <f t="shared" si="11"/>
        <v>3</v>
      </c>
      <c r="AC18" s="743">
        <f t="shared" si="11"/>
        <v>14</v>
      </c>
      <c r="AD18" s="743">
        <f t="shared" si="11"/>
        <v>2.98</v>
      </c>
      <c r="AE18" s="743">
        <f t="shared" si="9"/>
        <v>46</v>
      </c>
      <c r="AF18" s="743">
        <f t="shared" si="9"/>
        <v>3</v>
      </c>
      <c r="AG18" s="743">
        <f t="shared" si="9"/>
        <v>2.9859999999999998</v>
      </c>
      <c r="AH18" s="756"/>
    </row>
    <row r="21" spans="1:34" x14ac:dyDescent="0.25">
      <c r="H21" s="744"/>
      <c r="I21" s="434"/>
    </row>
    <row r="22" spans="1:34" x14ac:dyDescent="0.25">
      <c r="I22" s="434"/>
    </row>
  </sheetData>
  <mergeCells count="23">
    <mergeCell ref="I9:L9"/>
    <mergeCell ref="C10:D11"/>
    <mergeCell ref="A6:AH6"/>
    <mergeCell ref="Y10:AA11"/>
    <mergeCell ref="AB10:AD11"/>
    <mergeCell ref="S10:U11"/>
    <mergeCell ref="V10:X11"/>
    <mergeCell ref="A13:A18"/>
    <mergeCell ref="M9:AH9"/>
    <mergeCell ref="E10:F11"/>
    <mergeCell ref="G10:H11"/>
    <mergeCell ref="I10:J10"/>
    <mergeCell ref="K10:K11"/>
    <mergeCell ref="L10:L11"/>
    <mergeCell ref="M10:O11"/>
    <mergeCell ref="P10:R11"/>
    <mergeCell ref="AE10:AG11"/>
    <mergeCell ref="AH10:AH12"/>
    <mergeCell ref="A8:A12"/>
    <mergeCell ref="B8:B12"/>
    <mergeCell ref="C8:H8"/>
    <mergeCell ref="I8:AH8"/>
    <mergeCell ref="C9:H9"/>
  </mergeCells>
  <conditionalFormatting sqref="D13:D17">
    <cfRule type="cellIs" dxfId="1" priority="3" operator="lessThan">
      <formula>C13</formula>
    </cfRule>
  </conditionalFormatting>
  <conditionalFormatting sqref="F13:F17 H13:H17">
    <cfRule type="cellIs" dxfId="0" priority="1" operator="lessThan">
      <formula>E13</formula>
    </cfRule>
  </conditionalFormatting>
  <pageMargins left="0.7" right="0.7" top="0.75" bottom="0.75" header="0.3" footer="0.3"/>
  <pageSetup orientation="portrait" r:id="rId1"/>
  <ignoredErrors>
    <ignoredError sqref="J13 J15:J17" formula="1"/>
  </ignoredErrors>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AG80"/>
  <sheetViews>
    <sheetView topLeftCell="N53" zoomScale="85" zoomScaleNormal="85" workbookViewId="0">
      <selection activeCell="V59" sqref="V59"/>
    </sheetView>
  </sheetViews>
  <sheetFormatPr defaultColWidth="9.140625" defaultRowHeight="12.75" x14ac:dyDescent="0.2"/>
  <cols>
    <col min="1" max="1" width="0" style="276" hidden="1" customWidth="1"/>
    <col min="2" max="2" width="4" style="276" hidden="1" customWidth="1"/>
    <col min="3" max="3" width="60.5703125" style="277" bestFit="1" customWidth="1"/>
    <col min="4" max="4" width="11.42578125" style="276" customWidth="1"/>
    <col min="5" max="10" width="10.7109375" style="276" hidden="1" customWidth="1"/>
    <col min="11" max="16" width="10.7109375" style="276" customWidth="1"/>
    <col min="17" max="20" width="11.7109375" style="278" bestFit="1" customWidth="1"/>
    <col min="21" max="21" width="9.140625" style="394"/>
    <col min="22" max="22" width="28.5703125" style="278" customWidth="1"/>
    <col min="23" max="23" width="9.140625" style="278" customWidth="1"/>
    <col min="24" max="24" width="10.5703125" style="278" customWidth="1"/>
    <col min="25" max="26" width="9.140625" style="278" customWidth="1"/>
    <col min="27" max="27" width="23" style="278" bestFit="1" customWidth="1"/>
    <col min="28" max="28" width="14.5703125" style="278" bestFit="1" customWidth="1"/>
    <col min="29" max="29" width="10.140625" style="278" bestFit="1" customWidth="1"/>
    <col min="30" max="30" width="16.140625" style="278" customWidth="1"/>
    <col min="31" max="31" width="12.28515625" style="278" customWidth="1"/>
    <col min="32" max="32" width="10.5703125" style="278" customWidth="1"/>
    <col min="33" max="16384" width="9.140625" style="278"/>
  </cols>
  <sheetData>
    <row r="1" spans="1:32" ht="13.5" thickBot="1" x14ac:dyDescent="0.25"/>
    <row r="2" spans="1:32" ht="13.5" thickBot="1" x14ac:dyDescent="0.25">
      <c r="C2" s="861" t="s">
        <v>440</v>
      </c>
      <c r="D2" s="862"/>
      <c r="E2" s="435">
        <v>1</v>
      </c>
      <c r="F2" s="435">
        <f>+E2+1</f>
        <v>2</v>
      </c>
      <c r="G2" s="435">
        <f t="shared" ref="G2:P2" si="0">+F2+1</f>
        <v>3</v>
      </c>
      <c r="H2" s="435">
        <f t="shared" si="0"/>
        <v>4</v>
      </c>
      <c r="I2" s="435">
        <f t="shared" si="0"/>
        <v>5</v>
      </c>
      <c r="J2" s="435">
        <f t="shared" si="0"/>
        <v>6</v>
      </c>
      <c r="K2" s="435">
        <v>0</v>
      </c>
      <c r="L2" s="435">
        <v>0</v>
      </c>
      <c r="M2" s="435">
        <f t="shared" si="0"/>
        <v>1</v>
      </c>
      <c r="N2" s="435">
        <f t="shared" si="0"/>
        <v>2</v>
      </c>
      <c r="O2" s="435">
        <f t="shared" si="0"/>
        <v>3</v>
      </c>
      <c r="P2" s="435">
        <f t="shared" si="0"/>
        <v>4</v>
      </c>
      <c r="Q2" s="435">
        <f>+P2+1</f>
        <v>5</v>
      </c>
      <c r="R2" s="435">
        <f>+Q2+1</f>
        <v>6</v>
      </c>
      <c r="S2" s="435">
        <f>+R2+1</f>
        <v>7</v>
      </c>
      <c r="T2" s="435">
        <v>1</v>
      </c>
    </row>
    <row r="3" spans="1:32" s="281" customFormat="1" ht="57" customHeight="1" thickBot="1" x14ac:dyDescent="0.3">
      <c r="A3" s="863"/>
      <c r="B3" s="864"/>
      <c r="C3" s="865" t="s">
        <v>343</v>
      </c>
      <c r="D3" s="866"/>
      <c r="E3" s="279">
        <v>44095</v>
      </c>
      <c r="F3" s="279">
        <f>E3+7</f>
        <v>44102</v>
      </c>
      <c r="G3" s="279">
        <f t="shared" ref="G3:P3" si="1">F3+7</f>
        <v>44109</v>
      </c>
      <c r="H3" s="279">
        <f t="shared" si="1"/>
        <v>44116</v>
      </c>
      <c r="I3" s="279">
        <f t="shared" si="1"/>
        <v>44123</v>
      </c>
      <c r="J3" s="279">
        <f t="shared" si="1"/>
        <v>44130</v>
      </c>
      <c r="K3" s="383">
        <f t="shared" si="1"/>
        <v>44137</v>
      </c>
      <c r="L3" s="384">
        <f t="shared" si="1"/>
        <v>44144</v>
      </c>
      <c r="M3" s="280">
        <f t="shared" si="1"/>
        <v>44151</v>
      </c>
      <c r="N3" s="280">
        <f t="shared" si="1"/>
        <v>44158</v>
      </c>
      <c r="O3" s="280">
        <f t="shared" si="1"/>
        <v>44165</v>
      </c>
      <c r="P3" s="280">
        <f t="shared" si="1"/>
        <v>44172</v>
      </c>
      <c r="Q3" s="280">
        <f>P3+7</f>
        <v>44179</v>
      </c>
      <c r="R3" s="280">
        <f>Q3+7</f>
        <v>44186</v>
      </c>
      <c r="S3" s="280">
        <f>R3+7</f>
        <v>44193</v>
      </c>
      <c r="T3" s="385">
        <f>S3+7</f>
        <v>44200</v>
      </c>
      <c r="U3" s="394"/>
    </row>
    <row r="4" spans="1:32" ht="12.75" customHeight="1" thickBot="1" x14ac:dyDescent="0.3">
      <c r="A4" s="869"/>
      <c r="B4" s="870"/>
      <c r="C4" s="867"/>
      <c r="D4" s="868"/>
      <c r="E4" s="871" t="s">
        <v>274</v>
      </c>
      <c r="F4" s="872"/>
      <c r="G4" s="872"/>
      <c r="H4" s="872"/>
      <c r="I4" s="872"/>
      <c r="J4" s="872"/>
      <c r="K4" s="860" t="s">
        <v>344</v>
      </c>
      <c r="L4" s="860"/>
      <c r="M4" s="845" t="s">
        <v>240</v>
      </c>
      <c r="N4" s="845"/>
      <c r="O4" s="845"/>
      <c r="P4" s="845"/>
      <c r="Q4" s="845"/>
      <c r="R4" s="845"/>
      <c r="S4" s="846"/>
      <c r="T4" s="386" t="s">
        <v>398</v>
      </c>
      <c r="V4" s="847" t="s">
        <v>345</v>
      </c>
      <c r="W4" s="847"/>
      <c r="X4" s="847"/>
      <c r="Y4" s="847"/>
      <c r="Z4" s="847"/>
      <c r="AA4" s="847"/>
      <c r="AB4" s="847"/>
      <c r="AC4" s="847"/>
      <c r="AD4" s="847"/>
      <c r="AE4" s="847"/>
      <c r="AF4" s="847"/>
    </row>
    <row r="5" spans="1:32" ht="12.75" customHeight="1" thickBot="1" x14ac:dyDescent="0.3">
      <c r="A5" s="436"/>
      <c r="B5" s="436"/>
      <c r="C5" s="282"/>
      <c r="D5" s="283"/>
      <c r="E5" s="284"/>
      <c r="F5" s="284"/>
      <c r="G5" s="284"/>
      <c r="H5" s="284"/>
      <c r="I5" s="284"/>
      <c r="J5" s="284"/>
      <c r="K5" s="284"/>
      <c r="L5" s="284"/>
      <c r="M5" s="284"/>
      <c r="N5" s="284"/>
      <c r="O5" s="284"/>
      <c r="P5" s="284"/>
      <c r="Q5" s="284"/>
      <c r="R5" s="284"/>
      <c r="S5" s="284"/>
      <c r="V5" s="396"/>
      <c r="W5" s="396"/>
      <c r="X5" s="396"/>
      <c r="Y5" s="396"/>
      <c r="Z5" s="396"/>
      <c r="AA5" s="396"/>
      <c r="AB5" s="396"/>
      <c r="AC5" s="396"/>
      <c r="AD5" s="396"/>
      <c r="AE5" s="396"/>
      <c r="AF5" s="396"/>
    </row>
    <row r="6" spans="1:32" ht="12.75" customHeight="1" thickBot="1" x14ac:dyDescent="0.3">
      <c r="A6" s="436"/>
      <c r="B6" s="436"/>
      <c r="C6" s="285"/>
      <c r="D6" s="286" t="s">
        <v>346</v>
      </c>
      <c r="E6" s="848" t="s">
        <v>347</v>
      </c>
      <c r="F6" s="849"/>
      <c r="G6" s="849"/>
      <c r="H6" s="849"/>
      <c r="I6" s="849"/>
      <c r="J6" s="849"/>
      <c r="K6" s="849"/>
      <c r="L6" s="849"/>
      <c r="M6" s="849"/>
      <c r="N6" s="849"/>
      <c r="O6" s="849"/>
      <c r="P6" s="849"/>
      <c r="Q6" s="849"/>
      <c r="R6" s="849"/>
      <c r="S6" s="849"/>
      <c r="T6" s="849"/>
      <c r="V6" s="396"/>
      <c r="W6" s="396"/>
      <c r="X6" s="396"/>
      <c r="Y6" s="396"/>
      <c r="Z6" s="396"/>
      <c r="AA6" s="396"/>
      <c r="AB6" s="396"/>
      <c r="AC6" s="396"/>
      <c r="AD6" s="396"/>
      <c r="AE6" s="396"/>
      <c r="AF6" s="396"/>
    </row>
    <row r="7" spans="1:32" ht="12.75" hidden="1" customHeight="1" x14ac:dyDescent="0.25">
      <c r="A7" s="436"/>
      <c r="B7" s="436"/>
      <c r="C7" s="437" t="s">
        <v>441</v>
      </c>
      <c r="D7" s="438">
        <v>13</v>
      </c>
      <c r="E7" s="439"/>
      <c r="K7" s="440">
        <v>2</v>
      </c>
      <c r="L7" s="440">
        <v>2</v>
      </c>
      <c r="M7" s="440">
        <v>2</v>
      </c>
      <c r="N7" s="440">
        <v>1.85</v>
      </c>
      <c r="O7" s="440">
        <v>1.7</v>
      </c>
      <c r="P7" s="440">
        <v>1.55</v>
      </c>
      <c r="Q7" s="440">
        <v>1.4</v>
      </c>
      <c r="R7" s="440">
        <v>1.25</v>
      </c>
      <c r="S7" s="440">
        <v>1.1000000000000001</v>
      </c>
      <c r="T7" s="440">
        <v>1.1000000000000001</v>
      </c>
      <c r="V7" s="396"/>
      <c r="W7" s="396"/>
      <c r="X7" s="396"/>
      <c r="Y7" s="396"/>
      <c r="Z7" s="396"/>
      <c r="AA7" s="396"/>
      <c r="AB7" s="396"/>
      <c r="AC7" s="396"/>
      <c r="AD7" s="396"/>
      <c r="AE7" s="396"/>
      <c r="AF7" s="396"/>
    </row>
    <row r="8" spans="1:32" ht="12.75" customHeight="1" x14ac:dyDescent="0.25">
      <c r="A8" s="436"/>
      <c r="B8" s="436"/>
      <c r="C8" s="287" t="s">
        <v>348</v>
      </c>
      <c r="D8" s="850">
        <v>13</v>
      </c>
      <c r="E8" s="397" t="e">
        <f>$Y$29*#REF!</f>
        <v>#REF!</v>
      </c>
      <c r="F8" s="288" t="e">
        <f>$Y$29*#REF!</f>
        <v>#REF!</v>
      </c>
      <c r="G8" s="288" t="e">
        <f>$Y$29*#REF!</f>
        <v>#REF!</v>
      </c>
      <c r="H8" s="288" t="e">
        <f>$Y$29*#REF!</f>
        <v>#REF!</v>
      </c>
      <c r="I8" s="288" t="e">
        <f>$Y$29*#REF!</f>
        <v>#REF!</v>
      </c>
      <c r="J8" s="288" t="e">
        <f>$Y$29*#REF!</f>
        <v>#REF!</v>
      </c>
      <c r="K8" s="288">
        <v>20</v>
      </c>
      <c r="L8" s="288">
        <v>20</v>
      </c>
      <c r="M8" s="288">
        <v>20</v>
      </c>
      <c r="N8" s="288">
        <v>18.5</v>
      </c>
      <c r="O8" s="288">
        <v>17</v>
      </c>
      <c r="P8" s="288">
        <v>15.5</v>
      </c>
      <c r="Q8" s="288">
        <v>14</v>
      </c>
      <c r="R8" s="288">
        <v>12.5</v>
      </c>
      <c r="S8" s="288">
        <v>11</v>
      </c>
      <c r="T8" s="288">
        <v>11</v>
      </c>
      <c r="V8" s="387"/>
      <c r="W8" s="396"/>
      <c r="X8" s="396"/>
      <c r="Y8" s="396"/>
      <c r="Z8" s="396"/>
      <c r="AA8" s="396"/>
      <c r="AB8" s="396"/>
      <c r="AC8" s="396"/>
      <c r="AD8" s="396"/>
      <c r="AE8" s="396"/>
      <c r="AF8" s="396"/>
    </row>
    <row r="9" spans="1:32" ht="12.75" customHeight="1" x14ac:dyDescent="0.25">
      <c r="A9" s="436"/>
      <c r="B9" s="436"/>
      <c r="C9" s="287" t="s">
        <v>349</v>
      </c>
      <c r="D9" s="850"/>
      <c r="E9" s="397" t="e">
        <f>$Y$32*#REF!</f>
        <v>#REF!</v>
      </c>
      <c r="F9" s="288" t="e">
        <f>$Y$32*#REF!</f>
        <v>#REF!</v>
      </c>
      <c r="G9" s="288" t="e">
        <f>$Y$32*#REF!</f>
        <v>#REF!</v>
      </c>
      <c r="H9" s="288" t="e">
        <f>$Y$32*#REF!</f>
        <v>#REF!</v>
      </c>
      <c r="I9" s="288" t="e">
        <f>$Y$32*#REF!</f>
        <v>#REF!</v>
      </c>
      <c r="J9" s="288" t="e">
        <f>$Y$32*#REF!</f>
        <v>#REF!</v>
      </c>
      <c r="K9" s="288">
        <v>30</v>
      </c>
      <c r="L9" s="288">
        <v>30</v>
      </c>
      <c r="M9" s="288">
        <v>30</v>
      </c>
      <c r="N9" s="288">
        <v>27.75</v>
      </c>
      <c r="O9" s="288">
        <v>25.5</v>
      </c>
      <c r="P9" s="288">
        <v>23.25</v>
      </c>
      <c r="Q9" s="288">
        <v>21</v>
      </c>
      <c r="R9" s="288">
        <v>18.75</v>
      </c>
      <c r="S9" s="288">
        <v>16.5</v>
      </c>
      <c r="T9" s="288">
        <v>16.5</v>
      </c>
      <c r="V9" s="396"/>
      <c r="W9" s="396"/>
      <c r="X9" s="396"/>
      <c r="Y9" s="396"/>
      <c r="Z9" s="396"/>
      <c r="AA9" s="396"/>
      <c r="AB9" s="396"/>
      <c r="AC9" s="396"/>
      <c r="AD9" s="396"/>
      <c r="AE9" s="396"/>
      <c r="AF9" s="396"/>
    </row>
    <row r="10" spans="1:32" ht="12.75" customHeight="1" x14ac:dyDescent="0.25">
      <c r="A10" s="436"/>
      <c r="B10" s="436"/>
      <c r="C10" s="287" t="s">
        <v>304</v>
      </c>
      <c r="D10" s="850"/>
      <c r="E10" s="397" t="e">
        <f>$Y$30*#REF!</f>
        <v>#REF!</v>
      </c>
      <c r="F10" s="288" t="e">
        <f>$Y$30*#REF!</f>
        <v>#REF!</v>
      </c>
      <c r="G10" s="288" t="e">
        <f>$Y$30*#REF!</f>
        <v>#REF!</v>
      </c>
      <c r="H10" s="288" t="e">
        <f>$Y$30*#REF!</f>
        <v>#REF!</v>
      </c>
      <c r="I10" s="288" t="e">
        <f>$Y$30*#REF!</f>
        <v>#REF!</v>
      </c>
      <c r="J10" s="288" t="e">
        <f>$Y$30*#REF!</f>
        <v>#REF!</v>
      </c>
      <c r="K10" s="288">
        <v>80</v>
      </c>
      <c r="L10" s="288">
        <v>80</v>
      </c>
      <c r="M10" s="288">
        <v>80</v>
      </c>
      <c r="N10" s="288">
        <v>74</v>
      </c>
      <c r="O10" s="288">
        <v>68</v>
      </c>
      <c r="P10" s="288">
        <v>62</v>
      </c>
      <c r="Q10" s="288">
        <v>56</v>
      </c>
      <c r="R10" s="288">
        <v>50</v>
      </c>
      <c r="S10" s="288">
        <v>44</v>
      </c>
      <c r="T10" s="288">
        <v>44</v>
      </c>
      <c r="V10" s="396"/>
      <c r="W10" s="396"/>
      <c r="X10" s="396"/>
      <c r="Y10" s="396"/>
      <c r="Z10" s="396"/>
      <c r="AA10" s="396"/>
      <c r="AB10" s="396"/>
      <c r="AC10" s="396"/>
      <c r="AD10" s="396"/>
      <c r="AE10" s="396"/>
      <c r="AF10" s="396"/>
    </row>
    <row r="11" spans="1:32" ht="12.75" customHeight="1" x14ac:dyDescent="0.25">
      <c r="A11" s="436"/>
      <c r="B11" s="436"/>
      <c r="C11" s="287" t="s">
        <v>335</v>
      </c>
      <c r="D11" s="850"/>
      <c r="E11" s="397" t="e">
        <f>$Y$31*#REF!</f>
        <v>#REF!</v>
      </c>
      <c r="F11" s="288" t="e">
        <f>$Y$31*#REF!</f>
        <v>#REF!</v>
      </c>
      <c r="G11" s="288" t="e">
        <f>$Y$31*#REF!</f>
        <v>#REF!</v>
      </c>
      <c r="H11" s="288" t="e">
        <f>$Y$31*#REF!</f>
        <v>#REF!</v>
      </c>
      <c r="I11" s="288" t="e">
        <f>$Y$31*#REF!</f>
        <v>#REF!</v>
      </c>
      <c r="J11" s="288" t="e">
        <f>$Y$31*#REF!</f>
        <v>#REF!</v>
      </c>
      <c r="K11" s="288">
        <v>20</v>
      </c>
      <c r="L11" s="288">
        <v>20</v>
      </c>
      <c r="M11" s="288">
        <v>20</v>
      </c>
      <c r="N11" s="288">
        <v>18.5</v>
      </c>
      <c r="O11" s="288">
        <v>17</v>
      </c>
      <c r="P11" s="288">
        <v>15.5</v>
      </c>
      <c r="Q11" s="288">
        <v>14</v>
      </c>
      <c r="R11" s="288">
        <v>12.5</v>
      </c>
      <c r="S11" s="288">
        <v>11</v>
      </c>
      <c r="T11" s="288">
        <v>11</v>
      </c>
      <c r="V11" s="396"/>
      <c r="W11" s="396"/>
      <c r="X11" s="396"/>
      <c r="Y11" s="396"/>
      <c r="Z11" s="396"/>
      <c r="AA11" s="396"/>
      <c r="AB11" s="396"/>
      <c r="AC11" s="396"/>
      <c r="AD11" s="396"/>
      <c r="AE11" s="396"/>
      <c r="AF11" s="396"/>
    </row>
    <row r="12" spans="1:32" ht="12.75" customHeight="1" x14ac:dyDescent="0.25">
      <c r="A12" s="436"/>
      <c r="B12" s="436"/>
      <c r="C12" s="287" t="s">
        <v>336</v>
      </c>
      <c r="D12" s="850"/>
      <c r="E12" s="397" t="e">
        <f>$Y$33*#REF!</f>
        <v>#REF!</v>
      </c>
      <c r="F12" s="288" t="e">
        <f>$Y$33*#REF!</f>
        <v>#REF!</v>
      </c>
      <c r="G12" s="288" t="e">
        <f>$Y$33*#REF!</f>
        <v>#REF!</v>
      </c>
      <c r="H12" s="288" t="e">
        <f>$Y$33*#REF!</f>
        <v>#REF!</v>
      </c>
      <c r="I12" s="288" t="e">
        <f>$Y$33*#REF!</f>
        <v>#REF!</v>
      </c>
      <c r="J12" s="288" t="e">
        <f>$Y$33*#REF!</f>
        <v>#REF!</v>
      </c>
      <c r="K12" s="288">
        <v>30</v>
      </c>
      <c r="L12" s="288">
        <v>30</v>
      </c>
      <c r="M12" s="288">
        <v>30</v>
      </c>
      <c r="N12" s="288">
        <v>27.75</v>
      </c>
      <c r="O12" s="288">
        <v>25.5</v>
      </c>
      <c r="P12" s="288">
        <v>23.25</v>
      </c>
      <c r="Q12" s="288">
        <v>21</v>
      </c>
      <c r="R12" s="288">
        <v>18.75</v>
      </c>
      <c r="S12" s="288">
        <v>16.5</v>
      </c>
      <c r="T12" s="288">
        <v>16.5</v>
      </c>
      <c r="V12" s="396"/>
      <c r="W12" s="396"/>
      <c r="X12" s="396"/>
      <c r="Y12" s="396"/>
      <c r="Z12" s="396"/>
      <c r="AA12" s="396"/>
      <c r="AB12" s="396"/>
      <c r="AC12" s="396"/>
      <c r="AD12" s="396"/>
      <c r="AE12" s="396"/>
      <c r="AF12" s="396"/>
    </row>
    <row r="13" spans="1:32" ht="12.75" customHeight="1" x14ac:dyDescent="0.25">
      <c r="A13" s="436"/>
      <c r="B13" s="436"/>
      <c r="C13" s="287" t="s">
        <v>338</v>
      </c>
      <c r="D13" s="850"/>
      <c r="E13" s="397" t="e">
        <f>$Y$34*#REF!</f>
        <v>#REF!</v>
      </c>
      <c r="F13" s="288" t="e">
        <f>$Y$34*#REF!</f>
        <v>#REF!</v>
      </c>
      <c r="G13" s="288" t="e">
        <f>$Y$34*#REF!</f>
        <v>#REF!</v>
      </c>
      <c r="H13" s="288" t="e">
        <f>$Y$34*#REF!</f>
        <v>#REF!</v>
      </c>
      <c r="I13" s="288" t="e">
        <f>$Y$34*#REF!</f>
        <v>#REF!</v>
      </c>
      <c r="J13" s="288" t="e">
        <f>$Y$34*#REF!</f>
        <v>#REF!</v>
      </c>
      <c r="K13" s="288">
        <v>10</v>
      </c>
      <c r="L13" s="288">
        <v>10</v>
      </c>
      <c r="M13" s="288">
        <v>10</v>
      </c>
      <c r="N13" s="288">
        <v>9.25</v>
      </c>
      <c r="O13" s="288">
        <v>8.5</v>
      </c>
      <c r="P13" s="288">
        <v>7.75</v>
      </c>
      <c r="Q13" s="288">
        <v>7</v>
      </c>
      <c r="R13" s="288">
        <v>6.25</v>
      </c>
      <c r="S13" s="288">
        <v>5.5</v>
      </c>
      <c r="T13" s="288">
        <v>5.5</v>
      </c>
      <c r="V13" s="396"/>
      <c r="W13" s="396"/>
      <c r="X13" s="396"/>
      <c r="Y13" s="396"/>
      <c r="Z13" s="396"/>
      <c r="AA13" s="396"/>
      <c r="AB13" s="396"/>
      <c r="AC13" s="396"/>
      <c r="AD13" s="396"/>
      <c r="AE13" s="396"/>
      <c r="AF13" s="396"/>
    </row>
    <row r="14" spans="1:32" ht="12.75" customHeight="1" x14ac:dyDescent="0.25">
      <c r="A14" s="436"/>
      <c r="B14" s="436"/>
      <c r="C14" s="287" t="s">
        <v>350</v>
      </c>
      <c r="D14" s="850"/>
      <c r="E14" s="397" t="e">
        <f>$Y$35*#REF!</f>
        <v>#REF!</v>
      </c>
      <c r="F14" s="288" t="e">
        <f>$Y$35*#REF!</f>
        <v>#REF!</v>
      </c>
      <c r="G14" s="288" t="e">
        <f>$Y$35*#REF!</f>
        <v>#REF!</v>
      </c>
      <c r="H14" s="288" t="e">
        <f>$Y$35*#REF!</f>
        <v>#REF!</v>
      </c>
      <c r="I14" s="288" t="e">
        <f>$Y$35*#REF!</f>
        <v>#REF!</v>
      </c>
      <c r="J14" s="288" t="e">
        <f>$Y$35*#REF!</f>
        <v>#REF!</v>
      </c>
      <c r="K14" s="288">
        <v>10</v>
      </c>
      <c r="L14" s="288">
        <v>10</v>
      </c>
      <c r="M14" s="288">
        <v>10</v>
      </c>
      <c r="N14" s="288">
        <v>9.25</v>
      </c>
      <c r="O14" s="288">
        <v>8.5</v>
      </c>
      <c r="P14" s="288">
        <v>7.75</v>
      </c>
      <c r="Q14" s="288">
        <v>7</v>
      </c>
      <c r="R14" s="288">
        <v>6.25</v>
      </c>
      <c r="S14" s="288">
        <v>5.5</v>
      </c>
      <c r="T14" s="288">
        <v>5.5</v>
      </c>
      <c r="V14" s="396"/>
      <c r="W14" s="396"/>
      <c r="X14" s="396"/>
      <c r="Y14" s="396"/>
      <c r="Z14" s="396"/>
      <c r="AA14" s="396"/>
      <c r="AB14" s="396"/>
      <c r="AC14" s="396"/>
      <c r="AD14" s="396"/>
      <c r="AE14" s="396"/>
      <c r="AF14" s="396"/>
    </row>
    <row r="15" spans="1:32" ht="12.75" customHeight="1" x14ac:dyDescent="0.25">
      <c r="A15" s="436"/>
      <c r="B15" s="436"/>
      <c r="C15" s="287" t="s">
        <v>337</v>
      </c>
      <c r="D15" s="850"/>
      <c r="E15" s="397" t="e">
        <f>$Y$36*#REF!</f>
        <v>#REF!</v>
      </c>
      <c r="F15" s="288" t="e">
        <f>$Y$36*#REF!</f>
        <v>#REF!</v>
      </c>
      <c r="G15" s="288" t="e">
        <f>$Y$36*#REF!</f>
        <v>#REF!</v>
      </c>
      <c r="H15" s="288" t="e">
        <f>$Y$36*#REF!</f>
        <v>#REF!</v>
      </c>
      <c r="I15" s="288" t="e">
        <f>$Y$36*#REF!</f>
        <v>#REF!</v>
      </c>
      <c r="J15" s="288" t="e">
        <f>$Y$36*#REF!</f>
        <v>#REF!</v>
      </c>
      <c r="K15" s="288">
        <v>20</v>
      </c>
      <c r="L15" s="288">
        <v>20</v>
      </c>
      <c r="M15" s="288">
        <v>20</v>
      </c>
      <c r="N15" s="288">
        <v>18.5</v>
      </c>
      <c r="O15" s="288">
        <v>17</v>
      </c>
      <c r="P15" s="288">
        <v>15.5</v>
      </c>
      <c r="Q15" s="288">
        <v>14</v>
      </c>
      <c r="R15" s="288">
        <v>12.5</v>
      </c>
      <c r="S15" s="288">
        <v>11</v>
      </c>
      <c r="T15" s="288">
        <v>11</v>
      </c>
      <c r="V15" s="396"/>
      <c r="W15" s="396"/>
      <c r="X15" s="396"/>
      <c r="Y15" s="396"/>
      <c r="Z15" s="396"/>
      <c r="AA15" s="396"/>
      <c r="AB15" s="396"/>
      <c r="AC15" s="396"/>
      <c r="AD15" s="396"/>
      <c r="AE15" s="396"/>
      <c r="AF15" s="396"/>
    </row>
    <row r="16" spans="1:32" ht="12.75" customHeight="1" x14ac:dyDescent="0.25">
      <c r="A16" s="436"/>
      <c r="B16" s="436"/>
      <c r="D16" s="850"/>
      <c r="V16" s="396"/>
      <c r="W16" s="396"/>
      <c r="X16" s="396"/>
      <c r="Y16" s="396"/>
      <c r="Z16" s="396"/>
      <c r="AA16" s="396"/>
      <c r="AB16" s="396"/>
      <c r="AC16" s="396"/>
      <c r="AD16" s="396"/>
      <c r="AE16" s="396"/>
      <c r="AF16" s="396"/>
    </row>
    <row r="17" spans="1:32" ht="12.75" customHeight="1" thickBot="1" x14ac:dyDescent="0.3">
      <c r="A17" s="436"/>
      <c r="B17" s="436"/>
      <c r="C17" s="287" t="s">
        <v>351</v>
      </c>
      <c r="D17" s="851"/>
      <c r="E17" s="289"/>
      <c r="F17" s="290"/>
      <c r="G17" s="290"/>
      <c r="H17" s="290"/>
      <c r="I17" s="290"/>
      <c r="J17" s="290"/>
      <c r="K17" s="290">
        <f>$D$7*7.14*0.75*5</f>
        <v>348.07499999999999</v>
      </c>
      <c r="L17" s="290">
        <f>$D$7*7.14*0.75*5</f>
        <v>348.07499999999999</v>
      </c>
      <c r="M17" s="290">
        <f>$D$7*7.14*5*0.8</f>
        <v>371.28</v>
      </c>
      <c r="N17" s="290">
        <f>$D$7*7.14*4*0.8</f>
        <v>297.024</v>
      </c>
      <c r="O17" s="290">
        <f>$D$7*7.14*5*0.8</f>
        <v>371.28</v>
      </c>
      <c r="P17" s="290">
        <f>$D$7*7.14*5*0.85</f>
        <v>394.48499999999996</v>
      </c>
      <c r="Q17" s="290">
        <f>$D$7*7.14*5*0.85</f>
        <v>394.48499999999996</v>
      </c>
      <c r="R17" s="290">
        <f>$D$7*7.14*4*0.95</f>
        <v>352.71599999999995</v>
      </c>
      <c r="S17" s="290">
        <f>$D$7*7.14*4</f>
        <v>371.28</v>
      </c>
      <c r="T17" s="290">
        <f t="shared" ref="T17" si="2">$D$7*7.14*5</f>
        <v>464.09999999999997</v>
      </c>
      <c r="V17" s="396"/>
      <c r="W17" s="396"/>
      <c r="X17" s="396"/>
      <c r="Y17" s="396"/>
      <c r="Z17" s="396"/>
      <c r="AA17" s="396"/>
      <c r="AB17" s="396"/>
      <c r="AC17" s="396"/>
      <c r="AD17" s="396"/>
      <c r="AE17" s="396"/>
      <c r="AF17" s="396"/>
    </row>
    <row r="18" spans="1:32" ht="12.75" customHeight="1" x14ac:dyDescent="0.25">
      <c r="A18" s="436"/>
      <c r="B18" s="436"/>
      <c r="C18" s="291" t="s">
        <v>352</v>
      </c>
      <c r="V18" s="396"/>
      <c r="W18" s="396"/>
      <c r="X18" s="396"/>
      <c r="Y18" s="396"/>
      <c r="Z18" s="396"/>
      <c r="AA18" s="396"/>
      <c r="AB18" s="396"/>
      <c r="AC18" s="396"/>
      <c r="AD18" s="396"/>
      <c r="AE18" s="396"/>
      <c r="AF18" s="396"/>
    </row>
    <row r="19" spans="1:32" ht="12.75" customHeight="1" x14ac:dyDescent="0.25">
      <c r="A19" s="436"/>
      <c r="B19" s="436"/>
      <c r="C19" s="292" t="s">
        <v>348</v>
      </c>
      <c r="E19" s="293">
        <f>$AF$29</f>
        <v>0.25826833469318161</v>
      </c>
      <c r="F19" s="293">
        <f t="shared" ref="F19:J19" si="3">$AF$29</f>
        <v>0.25826833469318161</v>
      </c>
      <c r="G19" s="293">
        <f t="shared" si="3"/>
        <v>0.25826833469318161</v>
      </c>
      <c r="H19" s="293">
        <f t="shared" si="3"/>
        <v>0.25826833469318161</v>
      </c>
      <c r="I19" s="293">
        <f t="shared" si="3"/>
        <v>0.25826833469318161</v>
      </c>
      <c r="J19" s="293">
        <f t="shared" si="3"/>
        <v>0.25826833469318161</v>
      </c>
      <c r="K19" s="293">
        <v>1</v>
      </c>
      <c r="L19" s="293">
        <v>0.43204515848892738</v>
      </c>
      <c r="M19" s="293">
        <v>0.27539446699870257</v>
      </c>
      <c r="N19" s="293">
        <v>0.15756536767575405</v>
      </c>
      <c r="O19" s="293">
        <v>0.25496091401082377</v>
      </c>
      <c r="P19" s="293">
        <v>0.19035028160714976</v>
      </c>
      <c r="Q19" s="293">
        <v>0.18802750956571357</v>
      </c>
      <c r="R19" s="293">
        <v>6.8453144938373553E-2</v>
      </c>
      <c r="S19" s="293">
        <v>0.19120908172080742</v>
      </c>
      <c r="T19" s="293">
        <v>0.13323976312967517</v>
      </c>
      <c r="V19" s="396"/>
      <c r="W19" s="396"/>
      <c r="X19" s="396"/>
      <c r="Y19" s="396"/>
      <c r="Z19" s="396"/>
      <c r="AA19" s="396"/>
      <c r="AB19" s="396"/>
      <c r="AC19" s="396"/>
      <c r="AD19" s="396"/>
      <c r="AE19" s="396"/>
      <c r="AF19" s="396"/>
    </row>
    <row r="20" spans="1:32" ht="12.75" customHeight="1" x14ac:dyDescent="0.25">
      <c r="A20" s="436"/>
      <c r="B20" s="436"/>
      <c r="C20" s="292" t="s">
        <v>349</v>
      </c>
      <c r="E20" s="293">
        <f>$AF$32</f>
        <v>0.28335771667920451</v>
      </c>
      <c r="F20" s="293">
        <f t="shared" ref="F20:J20" si="4">$AF$32</f>
        <v>0.28335771667920451</v>
      </c>
      <c r="G20" s="293">
        <f t="shared" si="4"/>
        <v>0.28335771667920451</v>
      </c>
      <c r="H20" s="293">
        <f t="shared" si="4"/>
        <v>0.28335771667920451</v>
      </c>
      <c r="I20" s="293">
        <f t="shared" si="4"/>
        <v>0.28335771667920451</v>
      </c>
      <c r="J20" s="293">
        <f t="shared" si="4"/>
        <v>0.28335771667920451</v>
      </c>
      <c r="K20" s="293">
        <v>0</v>
      </c>
      <c r="L20" s="293">
        <v>0.56795484151107256</v>
      </c>
      <c r="M20" s="293">
        <v>0.29983677227639899</v>
      </c>
      <c r="N20" s="293">
        <v>0.33295347274783782</v>
      </c>
      <c r="O20" s="293">
        <v>0.19032931272328535</v>
      </c>
      <c r="P20" s="293">
        <v>0.25871366998573264</v>
      </c>
      <c r="Q20" s="293">
        <v>0.23679559450056745</v>
      </c>
      <c r="R20" s="293">
        <v>0.27071730711280262</v>
      </c>
      <c r="S20" s="293">
        <v>0.15912342263610302</v>
      </c>
      <c r="T20" s="293">
        <v>0.23348181481825664</v>
      </c>
      <c r="V20" s="396"/>
      <c r="W20" s="396"/>
      <c r="X20" s="396"/>
      <c r="Y20" s="396"/>
      <c r="Z20" s="396"/>
      <c r="AA20" s="396"/>
      <c r="AB20" s="396"/>
      <c r="AC20" s="396"/>
      <c r="AD20" s="396"/>
      <c r="AE20" s="396"/>
      <c r="AF20" s="396"/>
    </row>
    <row r="21" spans="1:32" ht="12.75" customHeight="1" x14ac:dyDescent="0.25">
      <c r="A21" s="436"/>
      <c r="B21" s="436"/>
      <c r="C21" s="292" t="s">
        <v>304</v>
      </c>
      <c r="E21" s="293">
        <f>$AF$30</f>
        <v>0.21649714917676757</v>
      </c>
      <c r="F21" s="293">
        <f t="shared" ref="F21:J21" si="5">$AF$30</f>
        <v>0.21649714917676757</v>
      </c>
      <c r="G21" s="293">
        <f t="shared" si="5"/>
        <v>0.21649714917676757</v>
      </c>
      <c r="H21" s="293">
        <f t="shared" si="5"/>
        <v>0.21649714917676757</v>
      </c>
      <c r="I21" s="293">
        <f t="shared" si="5"/>
        <v>0.21649714917676757</v>
      </c>
      <c r="J21" s="293">
        <f t="shared" si="5"/>
        <v>0.21649714917676757</v>
      </c>
      <c r="K21" s="293">
        <v>0</v>
      </c>
      <c r="L21" s="293">
        <v>0</v>
      </c>
      <c r="M21" s="293">
        <v>0.14991838613819947</v>
      </c>
      <c r="N21" s="293">
        <v>0.16647673637391891</v>
      </c>
      <c r="O21" s="293">
        <v>9.5164656361642674E-2</v>
      </c>
      <c r="P21" s="293">
        <v>0.12935683499286632</v>
      </c>
      <c r="Q21" s="293">
        <v>0.11839779725028372</v>
      </c>
      <c r="R21" s="293">
        <v>0.13535865355640131</v>
      </c>
      <c r="S21" s="293">
        <v>7.9561711318051495E-2</v>
      </c>
      <c r="T21" s="293">
        <v>0.11674090740912832</v>
      </c>
      <c r="V21" s="396"/>
      <c r="W21" s="396"/>
      <c r="X21" s="396"/>
      <c r="Y21" s="396"/>
      <c r="Z21" s="396"/>
      <c r="AA21" s="396"/>
      <c r="AB21" s="396"/>
      <c r="AC21" s="396"/>
      <c r="AD21" s="396"/>
      <c r="AE21" s="396"/>
      <c r="AF21" s="396"/>
    </row>
    <row r="22" spans="1:32" ht="12.75" customHeight="1" x14ac:dyDescent="0.25">
      <c r="A22" s="436"/>
      <c r="B22" s="436"/>
      <c r="C22" s="292" t="s">
        <v>335</v>
      </c>
      <c r="E22" s="293">
        <f t="shared" ref="E22:J22" si="6">$AF$31</f>
        <v>4.7156816045933803E-2</v>
      </c>
      <c r="F22" s="293">
        <f t="shared" si="6"/>
        <v>4.7156816045933803E-2</v>
      </c>
      <c r="G22" s="293">
        <f t="shared" si="6"/>
        <v>4.7156816045933803E-2</v>
      </c>
      <c r="H22" s="293">
        <f t="shared" si="6"/>
        <v>4.7156816045933803E-2</v>
      </c>
      <c r="I22" s="293">
        <f t="shared" si="6"/>
        <v>4.7156816045933803E-2</v>
      </c>
      <c r="J22" s="293">
        <f t="shared" si="6"/>
        <v>4.7156816045933803E-2</v>
      </c>
      <c r="K22" s="293">
        <v>0</v>
      </c>
      <c r="L22" s="293">
        <v>0</v>
      </c>
      <c r="M22" s="293">
        <v>4.9972795379399838E-2</v>
      </c>
      <c r="N22" s="293">
        <v>5.5492245457972968E-2</v>
      </c>
      <c r="O22" s="293">
        <v>3.1721552120547558E-2</v>
      </c>
      <c r="P22" s="293">
        <v>4.3118944997622109E-2</v>
      </c>
      <c r="Q22" s="293">
        <v>3.9465932416761239E-2</v>
      </c>
      <c r="R22" s="293">
        <v>4.5119551185467101E-2</v>
      </c>
      <c r="S22" s="293">
        <v>2.6520570439350508E-2</v>
      </c>
      <c r="T22" s="293">
        <v>3.8913635803042773E-2</v>
      </c>
      <c r="V22" s="396"/>
      <c r="W22" s="396"/>
      <c r="X22" s="396"/>
      <c r="Y22" s="396"/>
      <c r="Z22" s="396"/>
      <c r="AA22" s="396"/>
      <c r="AB22" s="396"/>
      <c r="AC22" s="396"/>
      <c r="AD22" s="396"/>
      <c r="AE22" s="396"/>
      <c r="AF22" s="396"/>
    </row>
    <row r="23" spans="1:32" ht="12.75" customHeight="1" x14ac:dyDescent="0.25">
      <c r="A23" s="436"/>
      <c r="B23" s="436"/>
      <c r="C23" s="292" t="s">
        <v>336</v>
      </c>
      <c r="E23" s="293">
        <f>$AF$33</f>
        <v>4.7156816045933803E-2</v>
      </c>
      <c r="F23" s="293">
        <f t="shared" ref="F23:J23" si="7">$AF$33</f>
        <v>4.7156816045933803E-2</v>
      </c>
      <c r="G23" s="293">
        <f t="shared" si="7"/>
        <v>4.7156816045933803E-2</v>
      </c>
      <c r="H23" s="293">
        <f t="shared" si="7"/>
        <v>4.7156816045933803E-2</v>
      </c>
      <c r="I23" s="293">
        <f t="shared" si="7"/>
        <v>4.7156816045933803E-2</v>
      </c>
      <c r="J23" s="293">
        <f t="shared" si="7"/>
        <v>4.7156816045933803E-2</v>
      </c>
      <c r="K23" s="293">
        <v>0</v>
      </c>
      <c r="L23" s="293">
        <v>0</v>
      </c>
      <c r="M23" s="293">
        <v>0.22487757920729926</v>
      </c>
      <c r="N23" s="293">
        <v>0.24971510456087839</v>
      </c>
      <c r="O23" s="293">
        <v>0.14274698454246401</v>
      </c>
      <c r="P23" s="293">
        <v>0.19403525248929951</v>
      </c>
      <c r="Q23" s="293">
        <v>0.17759669587542556</v>
      </c>
      <c r="R23" s="293">
        <v>0.20303798033460199</v>
      </c>
      <c r="S23" s="293">
        <v>0.11934256697707728</v>
      </c>
      <c r="T23" s="293">
        <v>0.17511136111369249</v>
      </c>
      <c r="V23" s="396"/>
      <c r="W23" s="396"/>
      <c r="X23" s="396"/>
      <c r="Y23" s="396"/>
      <c r="Z23" s="396"/>
      <c r="AA23" s="396"/>
      <c r="AB23" s="396"/>
      <c r="AC23" s="396"/>
      <c r="AD23" s="396"/>
      <c r="AE23" s="396"/>
      <c r="AF23" s="396"/>
    </row>
    <row r="24" spans="1:32" ht="12.75" customHeight="1" x14ac:dyDescent="0.25">
      <c r="A24" s="436"/>
      <c r="B24" s="436"/>
      <c r="C24" s="292" t="s">
        <v>338</v>
      </c>
      <c r="E24" s="293">
        <f>$AF$34</f>
        <v>8.3558402586812686E-2</v>
      </c>
      <c r="F24" s="293">
        <f t="shared" ref="F24:J24" si="8">$AF$34</f>
        <v>8.3558402586812686E-2</v>
      </c>
      <c r="G24" s="293">
        <f t="shared" si="8"/>
        <v>8.3558402586812686E-2</v>
      </c>
      <c r="H24" s="293">
        <f t="shared" si="8"/>
        <v>8.3558402586812686E-2</v>
      </c>
      <c r="I24" s="293">
        <f t="shared" si="8"/>
        <v>8.3558402586812686E-2</v>
      </c>
      <c r="J24" s="293">
        <f t="shared" si="8"/>
        <v>8.3558402586812686E-2</v>
      </c>
      <c r="K24" s="293">
        <v>0</v>
      </c>
      <c r="L24" s="293">
        <v>0</v>
      </c>
      <c r="M24" s="293">
        <v>0</v>
      </c>
      <c r="N24" s="293">
        <v>0</v>
      </c>
      <c r="O24" s="293">
        <v>0.14663082310494854</v>
      </c>
      <c r="P24" s="293">
        <v>7.0412256117440494E-2</v>
      </c>
      <c r="Q24" s="293">
        <v>0.11733735186322115</v>
      </c>
      <c r="R24" s="293">
        <v>0.12429826225739125</v>
      </c>
      <c r="S24" s="293">
        <v>0.22943176100738119</v>
      </c>
      <c r="T24" s="293">
        <v>7.08394967816139E-2</v>
      </c>
      <c r="V24" s="396"/>
      <c r="W24" s="396"/>
      <c r="X24" s="396"/>
      <c r="Y24" s="396"/>
      <c r="Z24" s="396"/>
      <c r="AA24" s="396"/>
      <c r="AB24" s="396"/>
      <c r="AC24" s="396"/>
      <c r="AD24" s="396"/>
      <c r="AE24" s="396"/>
      <c r="AF24" s="396"/>
    </row>
    <row r="25" spans="1:32" ht="12.75" customHeight="1" x14ac:dyDescent="0.25">
      <c r="A25" s="436"/>
      <c r="B25" s="436"/>
      <c r="C25" s="292" t="s">
        <v>350</v>
      </c>
      <c r="E25" s="293">
        <f>$AF$35</f>
        <v>4.7973210787486939E-2</v>
      </c>
      <c r="F25" s="293">
        <f t="shared" ref="F25:J25" si="9">$AF$35</f>
        <v>4.7973210787486939E-2</v>
      </c>
      <c r="G25" s="293">
        <f t="shared" si="9"/>
        <v>4.7973210787486939E-2</v>
      </c>
      <c r="H25" s="293">
        <f t="shared" si="9"/>
        <v>4.7973210787486939E-2</v>
      </c>
      <c r="I25" s="293">
        <f t="shared" si="9"/>
        <v>4.7973210787486939E-2</v>
      </c>
      <c r="J25" s="293">
        <f t="shared" si="9"/>
        <v>4.7973210787486939E-2</v>
      </c>
      <c r="K25" s="293">
        <v>0</v>
      </c>
      <c r="L25" s="293">
        <v>0</v>
      </c>
      <c r="M25" s="293">
        <v>0</v>
      </c>
      <c r="N25" s="293">
        <v>0</v>
      </c>
      <c r="O25" s="293">
        <v>9.6551236249159914E-2</v>
      </c>
      <c r="P25" s="293">
        <v>9.3894972347763145E-2</v>
      </c>
      <c r="Q25" s="293">
        <v>8.8854160852821357E-2</v>
      </c>
      <c r="R25" s="293">
        <v>0.11750131139856471</v>
      </c>
      <c r="S25" s="293">
        <v>0.12925895418483443</v>
      </c>
      <c r="T25" s="293">
        <v>0.21143316472127244</v>
      </c>
      <c r="V25" s="396"/>
      <c r="W25" s="396"/>
      <c r="X25" s="396"/>
      <c r="Y25" s="396"/>
      <c r="Z25" s="396"/>
      <c r="AA25" s="396"/>
      <c r="AB25" s="396"/>
      <c r="AC25" s="396"/>
      <c r="AD25" s="396"/>
      <c r="AE25" s="396"/>
      <c r="AF25" s="396"/>
    </row>
    <row r="26" spans="1:32" ht="16.5" customHeight="1" x14ac:dyDescent="0.25">
      <c r="A26" s="436"/>
      <c r="B26" s="436"/>
      <c r="C26" s="292" t="s">
        <v>337</v>
      </c>
      <c r="E26" s="293">
        <f>$AF$36</f>
        <v>1.6031553984679179E-2</v>
      </c>
      <c r="F26" s="293">
        <f t="shared" ref="F26:J26" si="10">$AF$36</f>
        <v>1.6031553984679179E-2</v>
      </c>
      <c r="G26" s="293">
        <f t="shared" si="10"/>
        <v>1.6031553984679179E-2</v>
      </c>
      <c r="H26" s="293">
        <f t="shared" si="10"/>
        <v>1.6031553984679179E-2</v>
      </c>
      <c r="I26" s="293">
        <f t="shared" si="10"/>
        <v>1.6031553984679179E-2</v>
      </c>
      <c r="J26" s="293">
        <f t="shared" si="10"/>
        <v>1.6031553984679179E-2</v>
      </c>
      <c r="K26" s="293">
        <v>0</v>
      </c>
      <c r="L26" s="293">
        <v>0</v>
      </c>
      <c r="M26" s="293">
        <v>0</v>
      </c>
      <c r="N26" s="293">
        <v>3.7797073183638029E-2</v>
      </c>
      <c r="O26" s="293">
        <v>4.1894520887128153E-2</v>
      </c>
      <c r="P26" s="293">
        <v>2.0117787462125857E-2</v>
      </c>
      <c r="Q26" s="293">
        <v>3.3524957675206045E-2</v>
      </c>
      <c r="R26" s="293">
        <v>3.5513789216397501E-2</v>
      </c>
      <c r="S26" s="293">
        <v>6.5551931716394618E-2</v>
      </c>
      <c r="T26" s="293">
        <v>2.0239856223318253E-2</v>
      </c>
      <c r="V26" s="396"/>
      <c r="W26" s="396"/>
      <c r="X26" s="396"/>
      <c r="Y26" s="396"/>
      <c r="Z26" s="396"/>
      <c r="AA26" s="396"/>
      <c r="AB26" s="396"/>
      <c r="AC26" s="396"/>
      <c r="AD26" s="396"/>
      <c r="AE26" s="396"/>
      <c r="AF26" s="396"/>
    </row>
    <row r="27" spans="1:32" ht="12.75" customHeight="1" thickBot="1" x14ac:dyDescent="0.3">
      <c r="A27" s="436"/>
      <c r="B27" s="436"/>
      <c r="V27" s="396"/>
      <c r="W27" s="396"/>
      <c r="X27" s="396"/>
      <c r="Y27" s="396"/>
      <c r="Z27" s="396"/>
      <c r="AA27" s="396"/>
      <c r="AB27" s="396"/>
      <c r="AC27" s="396"/>
      <c r="AD27" s="396"/>
      <c r="AE27" s="396"/>
      <c r="AF27" s="396"/>
    </row>
    <row r="28" spans="1:32" ht="15" customHeight="1" thickBot="1" x14ac:dyDescent="0.25">
      <c r="A28" s="436"/>
      <c r="B28" s="436"/>
      <c r="C28" s="294"/>
      <c r="D28" s="295"/>
      <c r="E28" s="295"/>
      <c r="F28" s="295"/>
      <c r="G28" s="295"/>
      <c r="H28" s="295"/>
      <c r="I28" s="295"/>
      <c r="J28" s="295"/>
      <c r="K28" s="295"/>
      <c r="L28" s="295"/>
      <c r="M28" s="295"/>
      <c r="N28" s="295"/>
      <c r="O28" s="295"/>
      <c r="P28" s="295"/>
      <c r="Q28" s="295"/>
      <c r="R28" s="295"/>
      <c r="S28" s="295"/>
      <c r="T28" s="296"/>
      <c r="V28" s="297" t="s">
        <v>353</v>
      </c>
      <c r="W28" s="298" t="s">
        <v>354</v>
      </c>
      <c r="X28" s="298" t="s">
        <v>355</v>
      </c>
      <c r="Y28" s="298" t="s">
        <v>356</v>
      </c>
      <c r="Z28" s="298" t="s">
        <v>357</v>
      </c>
      <c r="AA28" s="298" t="s">
        <v>358</v>
      </c>
      <c r="AB28" s="298" t="s">
        <v>359</v>
      </c>
      <c r="AC28" s="298" t="s">
        <v>360</v>
      </c>
      <c r="AD28" s="298" t="s">
        <v>361</v>
      </c>
      <c r="AE28" s="298" t="s">
        <v>362</v>
      </c>
      <c r="AF28" s="298" t="s">
        <v>363</v>
      </c>
    </row>
    <row r="29" spans="1:32" ht="15" customHeight="1" thickBot="1" x14ac:dyDescent="0.25">
      <c r="C29" s="299" t="s">
        <v>364</v>
      </c>
      <c r="D29" s="286" t="s">
        <v>346</v>
      </c>
      <c r="E29" s="300"/>
      <c r="F29" s="301"/>
      <c r="G29" s="301"/>
      <c r="H29" s="301"/>
      <c r="I29" s="301"/>
      <c r="J29" s="301"/>
      <c r="K29" s="301"/>
      <c r="L29" s="301"/>
      <c r="M29" s="301"/>
      <c r="N29" s="301"/>
      <c r="O29" s="301"/>
      <c r="P29" s="301"/>
      <c r="Q29" s="301"/>
      <c r="R29" s="301"/>
      <c r="S29" s="301"/>
      <c r="V29" s="302" t="s">
        <v>348</v>
      </c>
      <c r="W29" s="303">
        <v>2</v>
      </c>
      <c r="X29" s="304">
        <f t="shared" ref="X29:X36" si="11">W29/$W$37</f>
        <v>0.18181818181818182</v>
      </c>
      <c r="Y29" s="388">
        <v>21.48</v>
      </c>
      <c r="Z29" s="305">
        <f>Y29*0.75</f>
        <v>16.11</v>
      </c>
      <c r="AA29" s="306">
        <f t="shared" ref="AA29:AA36" si="12">Y29/$Y$37</f>
        <v>0.13888529678003364</v>
      </c>
      <c r="AB29" s="307"/>
      <c r="AC29" s="307"/>
      <c r="AD29" s="303">
        <v>1980</v>
      </c>
      <c r="AE29" s="308">
        <f t="shared" ref="AE29:AE36" si="13">AD29*Y29</f>
        <v>42530.400000000001</v>
      </c>
      <c r="AF29" s="304">
        <f t="shared" ref="AF29:AF36" si="14">AE29/$AE$37</f>
        <v>0.25826833469318161</v>
      </c>
    </row>
    <row r="30" spans="1:32" ht="15" customHeight="1" x14ac:dyDescent="0.2">
      <c r="C30" s="292" t="s">
        <v>365</v>
      </c>
      <c r="D30" s="852">
        <v>13</v>
      </c>
      <c r="E30" s="309">
        <v>0</v>
      </c>
      <c r="F30" s="309">
        <f>2*18</f>
        <v>36</v>
      </c>
      <c r="G30" s="309">
        <v>0</v>
      </c>
      <c r="H30" s="309">
        <f>6*18</f>
        <v>108</v>
      </c>
      <c r="I30" s="309">
        <v>0</v>
      </c>
      <c r="J30" s="309">
        <v>0</v>
      </c>
      <c r="K30" s="290">
        <v>437.77125000000001</v>
      </c>
      <c r="L30" s="290">
        <v>399.61687499999999</v>
      </c>
      <c r="M30" s="290">
        <v>306.74537312183486</v>
      </c>
      <c r="N30" s="290">
        <v>151.79153556480193</v>
      </c>
      <c r="O30" s="290">
        <v>334.10078171978347</v>
      </c>
      <c r="P30" s="290">
        <v>290.67224841211532</v>
      </c>
      <c r="Q30" s="290">
        <v>317.88870904727361</v>
      </c>
      <c r="R30" s="290">
        <v>102.6375</v>
      </c>
      <c r="S30" s="290">
        <v>148</v>
      </c>
      <c r="T30" s="290">
        <v>101.35</v>
      </c>
      <c r="V30" s="302" t="s">
        <v>304</v>
      </c>
      <c r="W30" s="303">
        <v>1</v>
      </c>
      <c r="X30" s="304">
        <f t="shared" si="11"/>
        <v>9.0909090909090912E-2</v>
      </c>
      <c r="Y30" s="388">
        <v>40.33</v>
      </c>
      <c r="Z30" s="305">
        <f>Y30*0.5</f>
        <v>20.164999999999999</v>
      </c>
      <c r="AA30" s="306">
        <f t="shared" si="12"/>
        <v>0.26076555023923442</v>
      </c>
      <c r="AB30" s="307"/>
      <c r="AC30" s="307"/>
      <c r="AD30" s="303">
        <v>884</v>
      </c>
      <c r="AE30" s="308">
        <f t="shared" si="13"/>
        <v>35651.72</v>
      </c>
      <c r="AF30" s="304">
        <f t="shared" si="14"/>
        <v>0.21649714917676757</v>
      </c>
    </row>
    <row r="31" spans="1:32" ht="15" customHeight="1" x14ac:dyDescent="0.2">
      <c r="C31" s="292" t="s">
        <v>367</v>
      </c>
      <c r="D31" s="853"/>
      <c r="E31" s="309">
        <v>0</v>
      </c>
      <c r="F31" s="309">
        <f>1*18</f>
        <v>18</v>
      </c>
      <c r="G31" s="309">
        <f>8*18</f>
        <v>144</v>
      </c>
      <c r="H31" s="309">
        <f>8*18</f>
        <v>144</v>
      </c>
      <c r="I31" s="309">
        <v>0</v>
      </c>
      <c r="J31" s="309">
        <v>0</v>
      </c>
      <c r="K31" s="290">
        <v>0</v>
      </c>
      <c r="L31" s="290">
        <v>350.21700000000004</v>
      </c>
      <c r="M31" s="290">
        <v>222.64679362156281</v>
      </c>
      <c r="N31" s="290">
        <v>213.83514091341229</v>
      </c>
      <c r="O31" s="290">
        <v>166.27168759506205</v>
      </c>
      <c r="P31" s="290">
        <v>263.37719252728186</v>
      </c>
      <c r="Q31" s="290">
        <v>266.8923145615895</v>
      </c>
      <c r="R31" s="290">
        <v>270.60600000000005</v>
      </c>
      <c r="S31" s="290">
        <v>82.110000000000014</v>
      </c>
      <c r="T31" s="290">
        <v>118.4</v>
      </c>
      <c r="V31" s="302" t="s">
        <v>335</v>
      </c>
      <c r="W31" s="303">
        <v>1</v>
      </c>
      <c r="X31" s="304">
        <f t="shared" si="11"/>
        <v>9.0909090909090912E-2</v>
      </c>
      <c r="Y31" s="388">
        <v>17.489999999999998</v>
      </c>
      <c r="Z31" s="305">
        <f>Y31*0.75</f>
        <v>13.1175</v>
      </c>
      <c r="AA31" s="306">
        <f t="shared" si="12"/>
        <v>0.11308677098150782</v>
      </c>
      <c r="AB31" s="310">
        <v>0.95</v>
      </c>
      <c r="AC31" s="307">
        <v>1.96</v>
      </c>
      <c r="AD31" s="303">
        <f>888/2</f>
        <v>444</v>
      </c>
      <c r="AE31" s="308">
        <f>AD31*Y31</f>
        <v>7765.5599999999995</v>
      </c>
      <c r="AF31" s="304">
        <f t="shared" si="14"/>
        <v>4.7156816045933803E-2</v>
      </c>
    </row>
    <row r="32" spans="1:32" ht="15" customHeight="1" x14ac:dyDescent="0.2">
      <c r="C32" s="292" t="s">
        <v>366</v>
      </c>
      <c r="D32" s="853"/>
      <c r="E32" s="309">
        <v>0</v>
      </c>
      <c r="F32" s="309">
        <f>3*18</f>
        <v>54</v>
      </c>
      <c r="G32" s="309">
        <v>0</v>
      </c>
      <c r="H32" s="309">
        <v>0</v>
      </c>
      <c r="I32" s="309">
        <v>0</v>
      </c>
      <c r="J32" s="309">
        <v>0</v>
      </c>
      <c r="K32" s="290">
        <v>0</v>
      </c>
      <c r="L32" s="290">
        <v>0</v>
      </c>
      <c r="M32" s="290">
        <v>25.04776428242581</v>
      </c>
      <c r="N32" s="290">
        <v>40.094088921264806</v>
      </c>
      <c r="O32" s="290">
        <v>31.175941424074132</v>
      </c>
      <c r="P32" s="290">
        <v>49.383223598865349</v>
      </c>
      <c r="Q32" s="290">
        <v>50.042308980298039</v>
      </c>
      <c r="R32" s="290">
        <v>50.738625000000006</v>
      </c>
      <c r="S32" s="290">
        <v>15.395624999999999</v>
      </c>
      <c r="T32" s="290">
        <v>22.2</v>
      </c>
      <c r="V32" s="302" t="s">
        <v>349</v>
      </c>
      <c r="W32" s="303">
        <v>3</v>
      </c>
      <c r="X32" s="304">
        <f t="shared" si="11"/>
        <v>0.27272727272727271</v>
      </c>
      <c r="Y32" s="388">
        <v>21.21</v>
      </c>
      <c r="Z32" s="305">
        <f t="shared" ref="Z32:Z36" si="15">Y32*0.75</f>
        <v>15.907500000000001</v>
      </c>
      <c r="AA32" s="306">
        <f t="shared" si="12"/>
        <v>0.13713953187637398</v>
      </c>
      <c r="AB32" s="310">
        <v>0.9</v>
      </c>
      <c r="AC32" s="307">
        <v>1.65</v>
      </c>
      <c r="AD32" s="303">
        <v>2200</v>
      </c>
      <c r="AE32" s="308">
        <f t="shared" si="13"/>
        <v>46662</v>
      </c>
      <c r="AF32" s="304">
        <f t="shared" si="14"/>
        <v>0.28335771667920451</v>
      </c>
    </row>
    <row r="33" spans="3:32" ht="15" customHeight="1" x14ac:dyDescent="0.2">
      <c r="C33" s="292" t="s">
        <v>368</v>
      </c>
      <c r="D33" s="853"/>
      <c r="E33" s="309">
        <v>0</v>
      </c>
      <c r="F33" s="309">
        <v>0</v>
      </c>
      <c r="G33" s="309">
        <v>0</v>
      </c>
      <c r="H33" s="309">
        <v>0</v>
      </c>
      <c r="I33" s="309">
        <f>2*18</f>
        <v>36</v>
      </c>
      <c r="J33" s="309">
        <v>0</v>
      </c>
      <c r="K33" s="290">
        <v>0</v>
      </c>
      <c r="L33" s="290">
        <v>0</v>
      </c>
      <c r="M33" s="290">
        <v>33.397019043234422</v>
      </c>
      <c r="N33" s="290">
        <v>53.458785228353079</v>
      </c>
      <c r="O33" s="290">
        <v>41.567921898765519</v>
      </c>
      <c r="P33" s="290">
        <v>65.844298131820466</v>
      </c>
      <c r="Q33" s="290">
        <v>66.723078640397375</v>
      </c>
      <c r="R33" s="290">
        <v>67.651500000000013</v>
      </c>
      <c r="S33" s="290">
        <v>20.527500000000003</v>
      </c>
      <c r="T33" s="290">
        <v>29.6</v>
      </c>
      <c r="V33" s="302" t="s">
        <v>336</v>
      </c>
      <c r="W33" s="303">
        <v>1</v>
      </c>
      <c r="X33" s="304">
        <f t="shared" si="11"/>
        <v>9.0909090909090912E-2</v>
      </c>
      <c r="Y33" s="388">
        <v>17.489999999999998</v>
      </c>
      <c r="Z33" s="305">
        <f t="shared" si="15"/>
        <v>13.1175</v>
      </c>
      <c r="AA33" s="306">
        <f t="shared" si="12"/>
        <v>0.11308677098150782</v>
      </c>
      <c r="AB33" s="310">
        <v>0.98</v>
      </c>
      <c r="AC33" s="307">
        <v>2.33</v>
      </c>
      <c r="AD33" s="303">
        <f>888/2</f>
        <v>444</v>
      </c>
      <c r="AE33" s="308">
        <f t="shared" si="13"/>
        <v>7765.5599999999995</v>
      </c>
      <c r="AF33" s="304">
        <f t="shared" si="14"/>
        <v>4.7156816045933803E-2</v>
      </c>
    </row>
    <row r="34" spans="3:32" ht="15" customHeight="1" x14ac:dyDescent="0.2">
      <c r="C34" s="292" t="s">
        <v>369</v>
      </c>
      <c r="D34" s="853"/>
      <c r="E34" s="309">
        <v>0</v>
      </c>
      <c r="F34" s="309">
        <v>0</v>
      </c>
      <c r="G34" s="309">
        <v>0</v>
      </c>
      <c r="H34" s="309">
        <v>0</v>
      </c>
      <c r="I34" s="309">
        <f>2*18</f>
        <v>36</v>
      </c>
      <c r="J34" s="309">
        <v>0</v>
      </c>
      <c r="K34" s="290">
        <v>0</v>
      </c>
      <c r="L34" s="290">
        <v>0</v>
      </c>
      <c r="M34" s="290">
        <v>100.19105712970324</v>
      </c>
      <c r="N34" s="290">
        <v>160.37635568505922</v>
      </c>
      <c r="O34" s="290">
        <v>124.70376569629654</v>
      </c>
      <c r="P34" s="290">
        <v>197.53289439546143</v>
      </c>
      <c r="Q34" s="290">
        <v>200.16923592119215</v>
      </c>
      <c r="R34" s="290">
        <v>202.95450000000005</v>
      </c>
      <c r="S34" s="290">
        <v>61.58250000000001</v>
      </c>
      <c r="T34" s="290">
        <v>88.800000000000011</v>
      </c>
      <c r="V34" s="302" t="s">
        <v>338</v>
      </c>
      <c r="W34" s="303">
        <v>1</v>
      </c>
      <c r="X34" s="304">
        <f t="shared" si="11"/>
        <v>9.0909090909090912E-2</v>
      </c>
      <c r="Y34" s="388">
        <v>13.76</v>
      </c>
      <c r="Z34" s="305">
        <f t="shared" si="15"/>
        <v>10.32</v>
      </c>
      <c r="AA34" s="306">
        <f t="shared" si="12"/>
        <v>8.8969352127246867E-2</v>
      </c>
      <c r="AB34" s="310">
        <v>0.99</v>
      </c>
      <c r="AC34" s="307">
        <v>2.58</v>
      </c>
      <c r="AD34" s="303">
        <v>1000</v>
      </c>
      <c r="AE34" s="308">
        <f t="shared" si="13"/>
        <v>13760</v>
      </c>
      <c r="AF34" s="304">
        <f t="shared" si="14"/>
        <v>8.3558402586812686E-2</v>
      </c>
    </row>
    <row r="35" spans="3:32" ht="15" customHeight="1" x14ac:dyDescent="0.2">
      <c r="C35" s="292" t="s">
        <v>370</v>
      </c>
      <c r="D35" s="853"/>
      <c r="E35" s="309">
        <v>0</v>
      </c>
      <c r="F35" s="309">
        <v>0</v>
      </c>
      <c r="G35" s="309">
        <v>0</v>
      </c>
      <c r="H35" s="309">
        <v>0</v>
      </c>
      <c r="I35" s="309">
        <v>0</v>
      </c>
      <c r="J35" s="309">
        <f>2*18</f>
        <v>36</v>
      </c>
      <c r="K35" s="290">
        <v>0</v>
      </c>
      <c r="L35" s="290">
        <v>0</v>
      </c>
      <c r="M35" s="290">
        <v>0</v>
      </c>
      <c r="N35" s="290">
        <v>0</v>
      </c>
      <c r="O35" s="290">
        <v>384.29006119344911</v>
      </c>
      <c r="P35" s="290">
        <v>215.04448145410458</v>
      </c>
      <c r="Q35" s="290">
        <v>396.7527878551096</v>
      </c>
      <c r="R35" s="290">
        <v>372.74146875000002</v>
      </c>
      <c r="S35" s="290">
        <v>355.17037500000009</v>
      </c>
      <c r="T35" s="290">
        <v>107.76937500000001</v>
      </c>
      <c r="V35" s="302" t="s">
        <v>350</v>
      </c>
      <c r="W35" s="303">
        <v>1</v>
      </c>
      <c r="X35" s="304">
        <f t="shared" si="11"/>
        <v>9.0909090909090912E-2</v>
      </c>
      <c r="Y35" s="388">
        <v>7.9</v>
      </c>
      <c r="Z35" s="305">
        <f t="shared" si="15"/>
        <v>5.9250000000000007</v>
      </c>
      <c r="AA35" s="306">
        <f t="shared" si="12"/>
        <v>5.1079787921893188E-2</v>
      </c>
      <c r="AB35" s="307"/>
      <c r="AC35" s="307">
        <v>1.96</v>
      </c>
      <c r="AD35" s="303">
        <v>1000</v>
      </c>
      <c r="AE35" s="308">
        <f t="shared" si="13"/>
        <v>7900</v>
      </c>
      <c r="AF35" s="304">
        <f t="shared" si="14"/>
        <v>4.7973210787486939E-2</v>
      </c>
    </row>
    <row r="36" spans="3:32" ht="15" customHeight="1" x14ac:dyDescent="0.2">
      <c r="C36" s="292" t="s">
        <v>371</v>
      </c>
      <c r="D36" s="853"/>
      <c r="E36" s="309">
        <v>0</v>
      </c>
      <c r="F36" s="309">
        <v>0</v>
      </c>
      <c r="G36" s="309">
        <v>0</v>
      </c>
      <c r="H36" s="309">
        <v>0</v>
      </c>
      <c r="I36" s="309">
        <f>2*18</f>
        <v>36</v>
      </c>
      <c r="J36" s="309">
        <f>2*18</f>
        <v>36</v>
      </c>
      <c r="K36" s="290">
        <v>0</v>
      </c>
      <c r="L36" s="290">
        <v>0</v>
      </c>
      <c r="M36" s="290">
        <v>0</v>
      </c>
      <c r="N36" s="290">
        <v>0</v>
      </c>
      <c r="O36" s="290">
        <v>253.04147996179825</v>
      </c>
      <c r="P36" s="290">
        <v>286.76251483825035</v>
      </c>
      <c r="Q36" s="290">
        <v>300.44257409164481</v>
      </c>
      <c r="R36" s="290">
        <v>352.35900000000004</v>
      </c>
      <c r="S36" s="290">
        <v>200.09850000000003</v>
      </c>
      <c r="T36" s="290">
        <v>321.65699999999998</v>
      </c>
      <c r="V36" s="302" t="s">
        <v>337</v>
      </c>
      <c r="W36" s="303">
        <v>1</v>
      </c>
      <c r="X36" s="304">
        <f t="shared" si="11"/>
        <v>9.0909090909090912E-2</v>
      </c>
      <c r="Y36" s="388">
        <v>15</v>
      </c>
      <c r="Z36" s="305">
        <f t="shared" si="15"/>
        <v>11.25</v>
      </c>
      <c r="AA36" s="306">
        <f t="shared" si="12"/>
        <v>9.6986939092202254E-2</v>
      </c>
      <c r="AB36" s="307"/>
      <c r="AC36" s="307"/>
      <c r="AD36" s="303">
        <v>176</v>
      </c>
      <c r="AE36" s="308">
        <f t="shared" si="13"/>
        <v>2640</v>
      </c>
      <c r="AF36" s="304">
        <f t="shared" si="14"/>
        <v>1.6031553984679179E-2</v>
      </c>
    </row>
    <row r="37" spans="3:32" ht="15" customHeight="1" x14ac:dyDescent="0.2">
      <c r="C37" s="292" t="s">
        <v>372</v>
      </c>
      <c r="D37" s="853"/>
      <c r="E37" s="309">
        <v>0</v>
      </c>
      <c r="F37" s="309">
        <v>0</v>
      </c>
      <c r="G37" s="309">
        <v>0</v>
      </c>
      <c r="H37" s="309">
        <v>0</v>
      </c>
      <c r="I37" s="309">
        <v>0</v>
      </c>
      <c r="J37" s="309">
        <v>0</v>
      </c>
      <c r="K37" s="290">
        <v>0</v>
      </c>
      <c r="L37" s="290">
        <v>0</v>
      </c>
      <c r="M37" s="290">
        <v>0</v>
      </c>
      <c r="N37" s="290">
        <v>36.377159705159713</v>
      </c>
      <c r="O37" s="290">
        <v>54.898580170492721</v>
      </c>
      <c r="P37" s="290">
        <v>30.720640207729229</v>
      </c>
      <c r="Q37" s="290">
        <v>56.678969693587092</v>
      </c>
      <c r="R37" s="290">
        <v>53.24878125</v>
      </c>
      <c r="S37" s="290">
        <v>50.738625000000006</v>
      </c>
      <c r="T37" s="290">
        <v>15.395624999999999</v>
      </c>
      <c r="W37" s="303">
        <f>SUM(W29:W36)</f>
        <v>11</v>
      </c>
      <c r="X37" s="303"/>
      <c r="Y37" s="303">
        <f>SUM(Y29:Y36)</f>
        <v>154.66</v>
      </c>
      <c r="Z37" s="303"/>
      <c r="AA37" s="303"/>
      <c r="AB37" s="303"/>
      <c r="AC37" s="303"/>
      <c r="AD37" s="303">
        <f>SUM(AD29:AD36)</f>
        <v>8128</v>
      </c>
      <c r="AE37" s="305">
        <f>SUM(AE29:AE36)</f>
        <v>164675.24</v>
      </c>
      <c r="AF37" s="311">
        <f>SUM(AF29:AF36)</f>
        <v>1.0000000000000002</v>
      </c>
    </row>
    <row r="38" spans="3:32" ht="15" customHeight="1" x14ac:dyDescent="0.2">
      <c r="C38" s="299" t="s">
        <v>373</v>
      </c>
      <c r="D38" s="853"/>
      <c r="E38" s="312">
        <f t="shared" ref="E38:T38" si="16">SUM(E30:E37)</f>
        <v>0</v>
      </c>
      <c r="F38" s="312">
        <f t="shared" si="16"/>
        <v>108</v>
      </c>
      <c r="G38" s="312">
        <f t="shared" si="16"/>
        <v>144</v>
      </c>
      <c r="H38" s="312">
        <f t="shared" si="16"/>
        <v>252</v>
      </c>
      <c r="I38" s="312">
        <f t="shared" si="16"/>
        <v>108</v>
      </c>
      <c r="J38" s="312">
        <f t="shared" si="16"/>
        <v>72</v>
      </c>
      <c r="K38" s="389">
        <f t="shared" si="16"/>
        <v>437.77125000000001</v>
      </c>
      <c r="L38" s="389">
        <f t="shared" si="16"/>
        <v>749.83387500000003</v>
      </c>
      <c r="M38" s="389">
        <f t="shared" si="16"/>
        <v>688.02800719876109</v>
      </c>
      <c r="N38" s="389">
        <f t="shared" si="16"/>
        <v>655.93306601805102</v>
      </c>
      <c r="O38" s="389">
        <f t="shared" si="16"/>
        <v>1390.050219659722</v>
      </c>
      <c r="P38" s="389">
        <f t="shared" si="16"/>
        <v>1399.3374935656286</v>
      </c>
      <c r="Q38" s="389">
        <f t="shared" si="16"/>
        <v>1655.5899787910921</v>
      </c>
      <c r="R38" s="389">
        <f t="shared" si="16"/>
        <v>1472.9373750000002</v>
      </c>
      <c r="S38" s="389">
        <f t="shared" si="16"/>
        <v>933.62312500000007</v>
      </c>
      <c r="T38" s="389">
        <f t="shared" si="16"/>
        <v>805.17200000000003</v>
      </c>
      <c r="U38" s="446">
        <f>SUM(M38:S38)</f>
        <v>8195.4992652332548</v>
      </c>
    </row>
    <row r="39" spans="3:32" ht="15" customHeight="1" x14ac:dyDescent="0.2">
      <c r="C39" s="292" t="s">
        <v>374</v>
      </c>
      <c r="D39" s="853"/>
      <c r="E39" s="293"/>
      <c r="F39" s="293"/>
      <c r="G39" s="293"/>
      <c r="H39" s="293"/>
      <c r="I39" s="293"/>
      <c r="J39" s="293"/>
      <c r="K39" s="390">
        <v>0.05</v>
      </c>
      <c r="L39" s="390">
        <v>0.05</v>
      </c>
      <c r="M39" s="390">
        <v>0.05</v>
      </c>
      <c r="N39" s="390">
        <v>0.05</v>
      </c>
      <c r="O39" s="390">
        <v>0.05</v>
      </c>
      <c r="P39" s="390">
        <v>0.05</v>
      </c>
      <c r="Q39" s="390">
        <v>0.05</v>
      </c>
      <c r="R39" s="390">
        <v>0.05</v>
      </c>
      <c r="S39" s="390">
        <v>0.05</v>
      </c>
      <c r="T39" s="390">
        <v>0.05</v>
      </c>
      <c r="V39" s="297" t="s">
        <v>353</v>
      </c>
      <c r="W39" s="298" t="s">
        <v>354</v>
      </c>
      <c r="X39" s="298" t="s">
        <v>355</v>
      </c>
      <c r="AA39" s="463" t="s">
        <v>451</v>
      </c>
      <c r="AB39" s="464" t="s">
        <v>354</v>
      </c>
      <c r="AC39" s="464" t="s">
        <v>355</v>
      </c>
    </row>
    <row r="40" spans="3:32" ht="15" customHeight="1" x14ac:dyDescent="0.2">
      <c r="C40" s="292" t="s">
        <v>375</v>
      </c>
      <c r="D40" s="853"/>
      <c r="E40" s="293"/>
      <c r="F40" s="293"/>
      <c r="G40" s="293"/>
      <c r="H40" s="293"/>
      <c r="I40" s="293"/>
      <c r="J40" s="293"/>
      <c r="K40" s="390">
        <v>0.95</v>
      </c>
      <c r="L40" s="390">
        <v>0.95</v>
      </c>
      <c r="M40" s="390">
        <v>0.95</v>
      </c>
      <c r="N40" s="390">
        <v>0.95</v>
      </c>
      <c r="O40" s="390">
        <v>0.95</v>
      </c>
      <c r="P40" s="390">
        <v>0.95</v>
      </c>
      <c r="Q40" s="390">
        <v>0.95</v>
      </c>
      <c r="R40" s="390">
        <v>0.95</v>
      </c>
      <c r="S40" s="390">
        <v>0.95</v>
      </c>
      <c r="T40" s="390">
        <v>0.95</v>
      </c>
      <c r="V40" s="302" t="s">
        <v>348</v>
      </c>
      <c r="W40" s="303">
        <v>2</v>
      </c>
      <c r="X40" s="304">
        <f>W40/$W$47</f>
        <v>0.22222222222222221</v>
      </c>
      <c r="AA40" s="302" t="s">
        <v>348</v>
      </c>
      <c r="AB40" s="303">
        <v>2</v>
      </c>
      <c r="AC40" s="304">
        <f>AB40/$AB$45</f>
        <v>0.25</v>
      </c>
    </row>
    <row r="41" spans="3:32" ht="15" customHeight="1" x14ac:dyDescent="0.2">
      <c r="C41" s="292" t="s">
        <v>376</v>
      </c>
      <c r="D41" s="853"/>
      <c r="E41" s="293"/>
      <c r="F41" s="293"/>
      <c r="G41" s="293"/>
      <c r="H41" s="293"/>
      <c r="I41" s="293"/>
      <c r="J41" s="293"/>
      <c r="K41" s="391">
        <v>0.5</v>
      </c>
      <c r="L41" s="391">
        <v>0.5</v>
      </c>
      <c r="M41" s="391">
        <v>0.5</v>
      </c>
      <c r="N41" s="391">
        <v>0.5</v>
      </c>
      <c r="O41" s="391">
        <v>0.5</v>
      </c>
      <c r="P41" s="391">
        <v>0.5</v>
      </c>
      <c r="Q41" s="391">
        <v>0.5</v>
      </c>
      <c r="R41" s="391">
        <v>0.5</v>
      </c>
      <c r="S41" s="391">
        <v>0.5</v>
      </c>
      <c r="T41" s="391">
        <v>0.5</v>
      </c>
      <c r="V41" s="302" t="s">
        <v>304</v>
      </c>
      <c r="W41" s="303">
        <v>1</v>
      </c>
      <c r="X41" s="304">
        <f>W41/$W$47</f>
        <v>0.1111111111111111</v>
      </c>
      <c r="AA41" s="302" t="s">
        <v>304</v>
      </c>
      <c r="AB41" s="303">
        <v>1</v>
      </c>
      <c r="AC41" s="304">
        <f>AB41/$AB$45</f>
        <v>0.125</v>
      </c>
    </row>
    <row r="42" spans="3:32" ht="15" customHeight="1" x14ac:dyDescent="0.2">
      <c r="C42" s="299" t="s">
        <v>377</v>
      </c>
      <c r="D42" s="853"/>
      <c r="E42" s="313">
        <f t="shared" ref="E42:J42" si="17">E38</f>
        <v>0</v>
      </c>
      <c r="F42" s="313">
        <f t="shared" si="17"/>
        <v>108</v>
      </c>
      <c r="G42" s="313">
        <f t="shared" si="17"/>
        <v>144</v>
      </c>
      <c r="H42" s="313">
        <f t="shared" si="17"/>
        <v>252</v>
      </c>
      <c r="I42" s="313">
        <f t="shared" si="17"/>
        <v>108</v>
      </c>
      <c r="J42" s="313">
        <f t="shared" si="17"/>
        <v>72</v>
      </c>
      <c r="K42" s="392">
        <f t="shared" ref="K42:T42" si="18">IF(K38&gt;1,(K41*(1-K41))/(((K39/$AC$35)*(K39/$AC$35))+((K41*(1-K41))/K38)),K41*(1-K41)/((K39/$AC$35)*(K39/$AC$35)))</f>
        <v>204.60860126683343</v>
      </c>
      <c r="L42" s="392">
        <f t="shared" si="18"/>
        <v>254.01916868378146</v>
      </c>
      <c r="M42" s="392">
        <f t="shared" si="18"/>
        <v>246.51725021251616</v>
      </c>
      <c r="N42" s="392">
        <f t="shared" si="18"/>
        <v>242.26990340989474</v>
      </c>
      <c r="O42" s="392">
        <f t="shared" si="18"/>
        <v>300.97994390253007</v>
      </c>
      <c r="P42" s="392">
        <f t="shared" si="18"/>
        <v>301.41309055245415</v>
      </c>
      <c r="Q42" s="392">
        <f t="shared" si="18"/>
        <v>311.80853186199499</v>
      </c>
      <c r="R42" s="392">
        <f t="shared" si="18"/>
        <v>304.69248925625129</v>
      </c>
      <c r="S42" s="392">
        <f t="shared" si="18"/>
        <v>272.16971662161779</v>
      </c>
      <c r="T42" s="392">
        <f t="shared" si="18"/>
        <v>260.07445820006524</v>
      </c>
      <c r="V42" s="302" t="s">
        <v>349</v>
      </c>
      <c r="W42" s="303">
        <v>3</v>
      </c>
      <c r="X42" s="304">
        <f>W42/$W$47</f>
        <v>0.33333333333333331</v>
      </c>
      <c r="AA42" s="302" t="s">
        <v>349</v>
      </c>
      <c r="AB42" s="303">
        <v>3</v>
      </c>
      <c r="AC42" s="304">
        <f>AB42/$AB$45</f>
        <v>0.375</v>
      </c>
    </row>
    <row r="43" spans="3:32" ht="15" customHeight="1" x14ac:dyDescent="0.2">
      <c r="C43" s="292" t="s">
        <v>378</v>
      </c>
      <c r="D43" s="853"/>
      <c r="E43" s="855" t="s">
        <v>379</v>
      </c>
      <c r="F43" s="856"/>
      <c r="G43" s="856"/>
      <c r="H43" s="856"/>
      <c r="I43" s="856"/>
      <c r="J43" s="857"/>
      <c r="K43" s="858" t="s">
        <v>379</v>
      </c>
      <c r="L43" s="859"/>
      <c r="M43" s="393">
        <v>0.89</v>
      </c>
      <c r="N43" s="393">
        <v>0.9</v>
      </c>
      <c r="O43" s="393">
        <v>0.91</v>
      </c>
      <c r="P43" s="393">
        <v>0.92</v>
      </c>
      <c r="Q43" s="393">
        <v>0.93</v>
      </c>
      <c r="R43" s="393">
        <v>0.94</v>
      </c>
      <c r="S43" s="393">
        <v>0.95</v>
      </c>
      <c r="T43" s="393">
        <v>0.95</v>
      </c>
      <c r="V43" s="302" t="s">
        <v>335</v>
      </c>
      <c r="W43" s="303">
        <v>1</v>
      </c>
      <c r="X43" s="304">
        <f>W43/$W$47</f>
        <v>0.1111111111111111</v>
      </c>
      <c r="AA43" s="302" t="s">
        <v>335</v>
      </c>
      <c r="AB43" s="303">
        <v>1</v>
      </c>
      <c r="AC43" s="304">
        <f>AB43/$AB$45</f>
        <v>0.125</v>
      </c>
    </row>
    <row r="44" spans="3:32" ht="15" customHeight="1" x14ac:dyDescent="0.2">
      <c r="C44" s="299" t="s">
        <v>380</v>
      </c>
      <c r="D44" s="853"/>
      <c r="E44" s="461"/>
      <c r="F44" s="462"/>
      <c r="G44" s="462"/>
      <c r="H44" s="462"/>
      <c r="I44" s="462"/>
      <c r="J44" s="462"/>
      <c r="K44" s="478"/>
      <c r="L44" s="478"/>
      <c r="M44" s="481">
        <f>M38*20%</f>
        <v>137.60560143975223</v>
      </c>
      <c r="N44" s="481">
        <f t="shared" ref="N44:S44" si="19">N38*20%</f>
        <v>131.18661320361022</v>
      </c>
      <c r="O44" s="481">
        <f t="shared" si="19"/>
        <v>278.01004393194438</v>
      </c>
      <c r="P44" s="481">
        <f t="shared" si="19"/>
        <v>279.86749871312571</v>
      </c>
      <c r="Q44" s="481">
        <f t="shared" si="19"/>
        <v>331.11799575821846</v>
      </c>
      <c r="R44" s="481">
        <f t="shared" si="19"/>
        <v>294.58747500000004</v>
      </c>
      <c r="S44" s="481">
        <f t="shared" si="19"/>
        <v>186.72462500000003</v>
      </c>
      <c r="T44" s="482">
        <f>SUM(M44:S44)</f>
        <v>1639.0998530466511</v>
      </c>
      <c r="V44" s="302"/>
      <c r="W44" s="303"/>
      <c r="X44" s="304"/>
      <c r="AA44" s="302" t="s">
        <v>336</v>
      </c>
      <c r="AB44" s="303">
        <v>1</v>
      </c>
      <c r="AC44" s="304">
        <f>AB44/$AB$45</f>
        <v>0.125</v>
      </c>
    </row>
    <row r="45" spans="3:32" ht="15" customHeight="1" x14ac:dyDescent="0.2">
      <c r="C45" s="299"/>
      <c r="D45" s="853"/>
      <c r="E45" s="479"/>
      <c r="F45" s="480"/>
      <c r="G45" s="480"/>
      <c r="H45" s="480"/>
      <c r="I45" s="480"/>
      <c r="J45" s="480"/>
      <c r="K45" s="480"/>
      <c r="L45" s="480"/>
      <c r="M45" s="481">
        <f>M44/17</f>
        <v>8.094447143514838</v>
      </c>
      <c r="N45" s="481">
        <f t="shared" ref="N45:S45" si="20">N44/17</f>
        <v>7.7168596002123664</v>
      </c>
      <c r="O45" s="481">
        <f t="shared" si="20"/>
        <v>16.353531995996729</v>
      </c>
      <c r="P45" s="481">
        <f t="shared" si="20"/>
        <v>16.46279404194857</v>
      </c>
      <c r="Q45" s="481">
        <f t="shared" si="20"/>
        <v>19.477529162248146</v>
      </c>
      <c r="R45" s="481">
        <f t="shared" si="20"/>
        <v>17.328675000000004</v>
      </c>
      <c r="S45" s="481">
        <f t="shared" si="20"/>
        <v>10.983801470588237</v>
      </c>
      <c r="T45" s="482">
        <f>SUM(M45:S45)</f>
        <v>96.417638414508886</v>
      </c>
      <c r="U45" s="485">
        <f>T44/U38</f>
        <v>0.2</v>
      </c>
      <c r="V45" s="302" t="s">
        <v>336</v>
      </c>
      <c r="W45" s="303">
        <v>1</v>
      </c>
      <c r="X45" s="304">
        <f>W45/$W$47</f>
        <v>0.1111111111111111</v>
      </c>
      <c r="AB45" s="303">
        <f>SUM(AB40:AB44)</f>
        <v>8</v>
      </c>
    </row>
    <row r="46" spans="3:32" ht="15" customHeight="1" x14ac:dyDescent="0.2">
      <c r="C46" s="292" t="s">
        <v>348</v>
      </c>
      <c r="D46" s="853"/>
      <c r="E46" s="288">
        <f t="shared" ref="E46:J53" si="21">E30</f>
        <v>0</v>
      </c>
      <c r="F46" s="288">
        <f t="shared" si="21"/>
        <v>36</v>
      </c>
      <c r="G46" s="288">
        <f t="shared" si="21"/>
        <v>0</v>
      </c>
      <c r="H46" s="288">
        <f t="shared" si="21"/>
        <v>108</v>
      </c>
      <c r="I46" s="288">
        <f t="shared" si="21"/>
        <v>0</v>
      </c>
      <c r="J46" s="288">
        <f t="shared" si="21"/>
        <v>0</v>
      </c>
      <c r="K46" s="288">
        <f>K42</f>
        <v>204.60860126683343</v>
      </c>
      <c r="L46" s="288">
        <f>L42*X50</f>
        <v>101.60766747351259</v>
      </c>
      <c r="M46" s="288">
        <f>$M$42*AC40</f>
        <v>61.62931255312904</v>
      </c>
      <c r="N46" s="288">
        <f>$N$42*$X40</f>
        <v>53.837756313309939</v>
      </c>
      <c r="O46" s="288">
        <f t="shared" ref="O46:T46" si="22">O42*$X$29</f>
        <v>54.72362616409638</v>
      </c>
      <c r="P46" s="288">
        <f t="shared" si="22"/>
        <v>54.802380100446207</v>
      </c>
      <c r="Q46" s="288">
        <f t="shared" si="22"/>
        <v>56.692460338544542</v>
      </c>
      <c r="R46" s="288">
        <f t="shared" si="22"/>
        <v>55.398634410227508</v>
      </c>
      <c r="S46" s="288">
        <f t="shared" si="22"/>
        <v>49.48540302211233</v>
      </c>
      <c r="T46" s="288">
        <f t="shared" si="22"/>
        <v>47.286265127284587</v>
      </c>
      <c r="V46" s="302" t="s">
        <v>337</v>
      </c>
      <c r="W46" s="394">
        <v>1</v>
      </c>
      <c r="X46" s="304">
        <f>W46/$W$47</f>
        <v>0.1111111111111111</v>
      </c>
    </row>
    <row r="47" spans="3:32" ht="15" customHeight="1" x14ac:dyDescent="0.2">
      <c r="C47" s="292" t="s">
        <v>349</v>
      </c>
      <c r="D47" s="853"/>
      <c r="E47" s="288">
        <f t="shared" si="21"/>
        <v>0</v>
      </c>
      <c r="F47" s="288">
        <f t="shared" si="21"/>
        <v>18</v>
      </c>
      <c r="G47" s="288">
        <f t="shared" si="21"/>
        <v>144</v>
      </c>
      <c r="H47" s="288">
        <f t="shared" si="21"/>
        <v>144</v>
      </c>
      <c r="I47" s="288">
        <f t="shared" si="21"/>
        <v>0</v>
      </c>
      <c r="J47" s="288">
        <f t="shared" si="21"/>
        <v>0</v>
      </c>
      <c r="K47" s="288">
        <v>0</v>
      </c>
      <c r="L47" s="288">
        <f>L42*X51</f>
        <v>152.41150121026888</v>
      </c>
      <c r="M47" s="288">
        <f>M42*AC42</f>
        <v>92.44396882969356</v>
      </c>
      <c r="N47" s="288">
        <f>$N$42*$X42</f>
        <v>80.756634469964908</v>
      </c>
      <c r="O47" s="288">
        <f t="shared" ref="O47:T47" si="23">O42*$X$32</f>
        <v>82.08543924614456</v>
      </c>
      <c r="P47" s="288">
        <f t="shared" si="23"/>
        <v>82.203570150669307</v>
      </c>
      <c r="Q47" s="288">
        <f t="shared" si="23"/>
        <v>85.03869050781681</v>
      </c>
      <c r="R47" s="288">
        <f t="shared" si="23"/>
        <v>83.097951615341259</v>
      </c>
      <c r="S47" s="288">
        <f t="shared" si="23"/>
        <v>74.228104533168491</v>
      </c>
      <c r="T47" s="288">
        <f t="shared" si="23"/>
        <v>70.929397690926876</v>
      </c>
      <c r="W47" s="303">
        <f>SUM(W40:W46)</f>
        <v>9</v>
      </c>
    </row>
    <row r="48" spans="3:32" ht="15" customHeight="1" x14ac:dyDescent="0.2">
      <c r="C48" s="292" t="s">
        <v>304</v>
      </c>
      <c r="D48" s="853"/>
      <c r="E48" s="288">
        <f t="shared" si="21"/>
        <v>0</v>
      </c>
      <c r="F48" s="288">
        <f t="shared" si="21"/>
        <v>54</v>
      </c>
      <c r="G48" s="288">
        <f t="shared" si="21"/>
        <v>0</v>
      </c>
      <c r="H48" s="288">
        <f t="shared" si="21"/>
        <v>0</v>
      </c>
      <c r="I48" s="288">
        <f t="shared" si="21"/>
        <v>0</v>
      </c>
      <c r="J48" s="288">
        <f t="shared" si="21"/>
        <v>0</v>
      </c>
      <c r="K48" s="288">
        <v>0</v>
      </c>
      <c r="L48" s="288">
        <v>0</v>
      </c>
      <c r="M48" s="288">
        <f>$M$42*AC41</f>
        <v>30.81465627656452</v>
      </c>
      <c r="N48" s="288">
        <f>$N$42*$X41</f>
        <v>26.918878156654969</v>
      </c>
      <c r="O48" s="288">
        <f t="shared" ref="O48:T48" si="24">O42*$X$30</f>
        <v>27.36181308204819</v>
      </c>
      <c r="P48" s="288">
        <f t="shared" si="24"/>
        <v>27.401190050223104</v>
      </c>
      <c r="Q48" s="288">
        <f t="shared" si="24"/>
        <v>28.346230169272271</v>
      </c>
      <c r="R48" s="288">
        <f t="shared" si="24"/>
        <v>27.699317205113754</v>
      </c>
      <c r="S48" s="288">
        <f t="shared" si="24"/>
        <v>24.742701511056165</v>
      </c>
      <c r="T48" s="288">
        <f t="shared" si="24"/>
        <v>23.643132563642293</v>
      </c>
    </row>
    <row r="49" spans="3:30" ht="15" customHeight="1" x14ac:dyDescent="0.2">
      <c r="C49" s="292" t="s">
        <v>335</v>
      </c>
      <c r="D49" s="853"/>
      <c r="E49" s="288">
        <f t="shared" si="21"/>
        <v>0</v>
      </c>
      <c r="F49" s="288">
        <f t="shared" si="21"/>
        <v>0</v>
      </c>
      <c r="G49" s="288">
        <f t="shared" si="21"/>
        <v>0</v>
      </c>
      <c r="H49" s="288">
        <f t="shared" si="21"/>
        <v>0</v>
      </c>
      <c r="I49" s="288">
        <f t="shared" si="21"/>
        <v>36</v>
      </c>
      <c r="J49" s="288">
        <f t="shared" si="21"/>
        <v>0</v>
      </c>
      <c r="K49" s="288">
        <v>0</v>
      </c>
      <c r="L49" s="288">
        <v>0</v>
      </c>
      <c r="M49" s="288">
        <f>$M$42*AC43</f>
        <v>30.81465627656452</v>
      </c>
      <c r="N49" s="288">
        <f>$N$42*$X43</f>
        <v>26.918878156654969</v>
      </c>
      <c r="O49" s="288">
        <f t="shared" ref="O49:T49" si="25">O42*$X$31</f>
        <v>27.36181308204819</v>
      </c>
      <c r="P49" s="288">
        <f t="shared" si="25"/>
        <v>27.401190050223104</v>
      </c>
      <c r="Q49" s="288">
        <f t="shared" si="25"/>
        <v>28.346230169272271</v>
      </c>
      <c r="R49" s="288">
        <f t="shared" si="25"/>
        <v>27.699317205113754</v>
      </c>
      <c r="S49" s="288">
        <f t="shared" si="25"/>
        <v>24.742701511056165</v>
      </c>
      <c r="T49" s="288">
        <f t="shared" si="25"/>
        <v>23.643132563642293</v>
      </c>
      <c r="V49" s="297" t="s">
        <v>353</v>
      </c>
      <c r="W49" s="298" t="s">
        <v>354</v>
      </c>
      <c r="X49" s="298" t="s">
        <v>355</v>
      </c>
    </row>
    <row r="50" spans="3:30" ht="15" customHeight="1" x14ac:dyDescent="0.2">
      <c r="C50" s="292" t="s">
        <v>336</v>
      </c>
      <c r="D50" s="853"/>
      <c r="E50" s="288">
        <f t="shared" si="21"/>
        <v>0</v>
      </c>
      <c r="F50" s="288">
        <f t="shared" si="21"/>
        <v>0</v>
      </c>
      <c r="G50" s="288">
        <f t="shared" si="21"/>
        <v>0</v>
      </c>
      <c r="H50" s="288">
        <f t="shared" si="21"/>
        <v>0</v>
      </c>
      <c r="I50" s="288">
        <f t="shared" si="21"/>
        <v>36</v>
      </c>
      <c r="J50" s="288">
        <f t="shared" si="21"/>
        <v>0</v>
      </c>
      <c r="K50" s="288">
        <v>0</v>
      </c>
      <c r="L50" s="288">
        <v>0</v>
      </c>
      <c r="M50" s="288">
        <f>$M$42*AC44</f>
        <v>30.81465627656452</v>
      </c>
      <c r="N50" s="288">
        <f>$N$42*$X45</f>
        <v>26.918878156654969</v>
      </c>
      <c r="O50" s="288">
        <f t="shared" ref="O50:T50" si="26">O42*$X$33</f>
        <v>27.36181308204819</v>
      </c>
      <c r="P50" s="288">
        <f t="shared" si="26"/>
        <v>27.401190050223104</v>
      </c>
      <c r="Q50" s="288">
        <f t="shared" si="26"/>
        <v>28.346230169272271</v>
      </c>
      <c r="R50" s="288">
        <f t="shared" si="26"/>
        <v>27.699317205113754</v>
      </c>
      <c r="S50" s="288">
        <f t="shared" si="26"/>
        <v>24.742701511056165</v>
      </c>
      <c r="T50" s="288">
        <f t="shared" si="26"/>
        <v>23.643132563642293</v>
      </c>
      <c r="V50" s="302" t="s">
        <v>348</v>
      </c>
      <c r="W50" s="303">
        <v>2</v>
      </c>
      <c r="X50" s="304">
        <f>W50/$W$52</f>
        <v>0.4</v>
      </c>
    </row>
    <row r="51" spans="3:30" ht="15" customHeight="1" x14ac:dyDescent="0.2">
      <c r="C51" s="292" t="s">
        <v>338</v>
      </c>
      <c r="D51" s="853"/>
      <c r="E51" s="288">
        <f t="shared" si="21"/>
        <v>0</v>
      </c>
      <c r="F51" s="288">
        <f t="shared" si="21"/>
        <v>0</v>
      </c>
      <c r="G51" s="288">
        <f t="shared" si="21"/>
        <v>0</v>
      </c>
      <c r="H51" s="288">
        <f t="shared" si="21"/>
        <v>0</v>
      </c>
      <c r="I51" s="288">
        <f t="shared" si="21"/>
        <v>0</v>
      </c>
      <c r="J51" s="288">
        <f t="shared" si="21"/>
        <v>36</v>
      </c>
      <c r="K51" s="288">
        <v>0</v>
      </c>
      <c r="L51" s="288">
        <v>0</v>
      </c>
      <c r="M51" s="288">
        <v>0</v>
      </c>
      <c r="N51" s="288">
        <v>0</v>
      </c>
      <c r="O51" s="288">
        <f t="shared" ref="O51:T51" si="27">O42*$X$34</f>
        <v>27.36181308204819</v>
      </c>
      <c r="P51" s="288">
        <f t="shared" si="27"/>
        <v>27.401190050223104</v>
      </c>
      <c r="Q51" s="288">
        <f t="shared" si="27"/>
        <v>28.346230169272271</v>
      </c>
      <c r="R51" s="288">
        <f t="shared" si="27"/>
        <v>27.699317205113754</v>
      </c>
      <c r="S51" s="288">
        <f t="shared" si="27"/>
        <v>24.742701511056165</v>
      </c>
      <c r="T51" s="288">
        <f t="shared" si="27"/>
        <v>23.643132563642293</v>
      </c>
      <c r="V51" s="302" t="s">
        <v>349</v>
      </c>
      <c r="W51" s="303">
        <v>3</v>
      </c>
      <c r="X51" s="304">
        <f>W51/$W$52</f>
        <v>0.6</v>
      </c>
    </row>
    <row r="52" spans="3:30" ht="15" customHeight="1" x14ac:dyDescent="0.2">
      <c r="C52" s="292" t="s">
        <v>350</v>
      </c>
      <c r="D52" s="853"/>
      <c r="E52" s="288">
        <f t="shared" si="21"/>
        <v>0</v>
      </c>
      <c r="F52" s="288">
        <f t="shared" si="21"/>
        <v>0</v>
      </c>
      <c r="G52" s="288">
        <f t="shared" si="21"/>
        <v>0</v>
      </c>
      <c r="H52" s="288">
        <f t="shared" si="21"/>
        <v>0</v>
      </c>
      <c r="I52" s="288">
        <f t="shared" si="21"/>
        <v>36</v>
      </c>
      <c r="J52" s="288">
        <f t="shared" si="21"/>
        <v>36</v>
      </c>
      <c r="K52" s="288">
        <v>0</v>
      </c>
      <c r="L52" s="288">
        <v>0</v>
      </c>
      <c r="M52" s="288">
        <v>0</v>
      </c>
      <c r="N52" s="288">
        <v>0</v>
      </c>
      <c r="O52" s="288">
        <f t="shared" ref="O52:T52" si="28">O42*$X$35</f>
        <v>27.36181308204819</v>
      </c>
      <c r="P52" s="288">
        <f t="shared" si="28"/>
        <v>27.401190050223104</v>
      </c>
      <c r="Q52" s="288">
        <f t="shared" si="28"/>
        <v>28.346230169272271</v>
      </c>
      <c r="R52" s="288">
        <f t="shared" si="28"/>
        <v>27.699317205113754</v>
      </c>
      <c r="S52" s="288">
        <f t="shared" si="28"/>
        <v>24.742701511056165</v>
      </c>
      <c r="T52" s="288">
        <f t="shared" si="28"/>
        <v>23.643132563642293</v>
      </c>
      <c r="W52" s="303">
        <f>SUM(W50:W51)</f>
        <v>5</v>
      </c>
    </row>
    <row r="53" spans="3:30" ht="15" customHeight="1" x14ac:dyDescent="0.2">
      <c r="C53" s="292" t="s">
        <v>337</v>
      </c>
      <c r="D53" s="853"/>
      <c r="E53" s="288">
        <f t="shared" si="21"/>
        <v>0</v>
      </c>
      <c r="F53" s="288">
        <f t="shared" si="21"/>
        <v>0</v>
      </c>
      <c r="G53" s="288">
        <f t="shared" si="21"/>
        <v>0</v>
      </c>
      <c r="H53" s="288">
        <f t="shared" si="21"/>
        <v>0</v>
      </c>
      <c r="I53" s="288">
        <f t="shared" si="21"/>
        <v>0</v>
      </c>
      <c r="J53" s="288">
        <f t="shared" si="21"/>
        <v>0</v>
      </c>
      <c r="K53" s="288">
        <v>0</v>
      </c>
      <c r="L53" s="288">
        <v>0</v>
      </c>
      <c r="M53" s="288">
        <v>0</v>
      </c>
      <c r="N53" s="288">
        <f>$N$42*$X46</f>
        <v>26.918878156654969</v>
      </c>
      <c r="O53" s="288">
        <f t="shared" ref="O53:T53" si="29">O42*$X$36</f>
        <v>27.36181308204819</v>
      </c>
      <c r="P53" s="288">
        <f t="shared" si="29"/>
        <v>27.401190050223104</v>
      </c>
      <c r="Q53" s="288">
        <f t="shared" si="29"/>
        <v>28.346230169272271</v>
      </c>
      <c r="R53" s="288">
        <f t="shared" si="29"/>
        <v>27.699317205113754</v>
      </c>
      <c r="S53" s="288">
        <f t="shared" si="29"/>
        <v>24.742701511056165</v>
      </c>
      <c r="T53" s="288">
        <f t="shared" si="29"/>
        <v>23.643132563642293</v>
      </c>
    </row>
    <row r="54" spans="3:30" ht="15" customHeight="1" x14ac:dyDescent="0.2">
      <c r="C54" s="291" t="s">
        <v>381</v>
      </c>
      <c r="D54" s="853"/>
      <c r="E54" s="441"/>
      <c r="F54" s="442"/>
      <c r="G54" s="442"/>
      <c r="H54" s="442"/>
      <c r="I54" s="442"/>
      <c r="J54" s="442"/>
      <c r="K54" s="443">
        <f>SUM(K46:K53)</f>
        <v>204.60860126683343</v>
      </c>
      <c r="L54" s="443">
        <f t="shared" ref="L54:T54" si="30">SUM(L46:L53)</f>
        <v>254.01916868378146</v>
      </c>
      <c r="M54" s="443">
        <f t="shared" si="30"/>
        <v>246.5172502125161</v>
      </c>
      <c r="N54" s="443">
        <f t="shared" si="30"/>
        <v>242.26990340989465</v>
      </c>
      <c r="O54" s="443">
        <f t="shared" si="30"/>
        <v>300.97994390253012</v>
      </c>
      <c r="P54" s="443">
        <f t="shared" si="30"/>
        <v>301.41309055245409</v>
      </c>
      <c r="Q54" s="443">
        <f t="shared" si="30"/>
        <v>311.80853186199494</v>
      </c>
      <c r="R54" s="443">
        <f t="shared" si="30"/>
        <v>304.69248925625124</v>
      </c>
      <c r="S54" s="443">
        <f t="shared" si="30"/>
        <v>272.16971662161779</v>
      </c>
      <c r="T54" s="443">
        <f t="shared" si="30"/>
        <v>260.07445820006524</v>
      </c>
    </row>
    <row r="55" spans="3:30" ht="15" customHeight="1" x14ac:dyDescent="0.2">
      <c r="C55" s="292" t="s">
        <v>348</v>
      </c>
      <c r="D55" s="853"/>
      <c r="E55" s="288">
        <f>$Z$29</f>
        <v>16.11</v>
      </c>
      <c r="F55" s="288">
        <f t="shared" ref="F55:T55" si="31">$Z$29</f>
        <v>16.11</v>
      </c>
      <c r="G55" s="288">
        <f t="shared" si="31"/>
        <v>16.11</v>
      </c>
      <c r="H55" s="288">
        <f t="shared" si="31"/>
        <v>16.11</v>
      </c>
      <c r="I55" s="288">
        <f t="shared" si="31"/>
        <v>16.11</v>
      </c>
      <c r="J55" s="288">
        <f t="shared" si="31"/>
        <v>16.11</v>
      </c>
      <c r="K55" s="288">
        <f>$Z$29</f>
        <v>16.11</v>
      </c>
      <c r="L55" s="288">
        <f t="shared" si="31"/>
        <v>16.11</v>
      </c>
      <c r="M55" s="288">
        <f t="shared" si="31"/>
        <v>16.11</v>
      </c>
      <c r="N55" s="288">
        <f t="shared" si="31"/>
        <v>16.11</v>
      </c>
      <c r="O55" s="288">
        <f t="shared" si="31"/>
        <v>16.11</v>
      </c>
      <c r="P55" s="288">
        <f t="shared" si="31"/>
        <v>16.11</v>
      </c>
      <c r="Q55" s="288">
        <f t="shared" si="31"/>
        <v>16.11</v>
      </c>
      <c r="R55" s="288">
        <f t="shared" si="31"/>
        <v>16.11</v>
      </c>
      <c r="S55" s="288">
        <f t="shared" si="31"/>
        <v>16.11</v>
      </c>
      <c r="T55" s="288">
        <f t="shared" si="31"/>
        <v>16.11</v>
      </c>
    </row>
    <row r="56" spans="3:30" ht="15" customHeight="1" x14ac:dyDescent="0.2">
      <c r="C56" s="292" t="s">
        <v>349</v>
      </c>
      <c r="D56" s="853"/>
      <c r="E56" s="288">
        <f>$Z$32</f>
        <v>15.907500000000001</v>
      </c>
      <c r="F56" s="288">
        <f t="shared" ref="F56:T56" si="32">$Z$32</f>
        <v>15.907500000000001</v>
      </c>
      <c r="G56" s="288">
        <f t="shared" si="32"/>
        <v>15.907500000000001</v>
      </c>
      <c r="H56" s="288">
        <f t="shared" si="32"/>
        <v>15.907500000000001</v>
      </c>
      <c r="I56" s="288">
        <f t="shared" si="32"/>
        <v>15.907500000000001</v>
      </c>
      <c r="J56" s="288">
        <f t="shared" si="32"/>
        <v>15.907500000000001</v>
      </c>
      <c r="K56" s="288">
        <f t="shared" si="32"/>
        <v>15.907500000000001</v>
      </c>
      <c r="L56" s="288">
        <f t="shared" si="32"/>
        <v>15.907500000000001</v>
      </c>
      <c r="M56" s="288">
        <f t="shared" si="32"/>
        <v>15.907500000000001</v>
      </c>
      <c r="N56" s="288">
        <f t="shared" si="32"/>
        <v>15.907500000000001</v>
      </c>
      <c r="O56" s="288">
        <f t="shared" si="32"/>
        <v>15.907500000000001</v>
      </c>
      <c r="P56" s="288">
        <f t="shared" si="32"/>
        <v>15.907500000000001</v>
      </c>
      <c r="Q56" s="288">
        <f t="shared" si="32"/>
        <v>15.907500000000001</v>
      </c>
      <c r="R56" s="288">
        <f t="shared" si="32"/>
        <v>15.907500000000001</v>
      </c>
      <c r="S56" s="288">
        <f t="shared" si="32"/>
        <v>15.907500000000001</v>
      </c>
      <c r="T56" s="288">
        <f t="shared" si="32"/>
        <v>15.907500000000001</v>
      </c>
      <c r="AA56" s="465" t="s">
        <v>402</v>
      </c>
      <c r="AB56" s="465" t="s">
        <v>403</v>
      </c>
      <c r="AC56" s="465" t="s">
        <v>404</v>
      </c>
    </row>
    <row r="57" spans="3:30" ht="15" customHeight="1" x14ac:dyDescent="0.2">
      <c r="C57" s="292" t="s">
        <v>304</v>
      </c>
      <c r="D57" s="853"/>
      <c r="E57" s="288">
        <f>$Z$30</f>
        <v>20.164999999999999</v>
      </c>
      <c r="F57" s="288">
        <f t="shared" ref="F57:T57" si="33">$Z$30</f>
        <v>20.164999999999999</v>
      </c>
      <c r="G57" s="288">
        <f t="shared" si="33"/>
        <v>20.164999999999999</v>
      </c>
      <c r="H57" s="288">
        <f t="shared" si="33"/>
        <v>20.164999999999999</v>
      </c>
      <c r="I57" s="288">
        <f t="shared" si="33"/>
        <v>20.164999999999999</v>
      </c>
      <c r="J57" s="288">
        <f t="shared" si="33"/>
        <v>20.164999999999999</v>
      </c>
      <c r="K57" s="288">
        <f t="shared" si="33"/>
        <v>20.164999999999999</v>
      </c>
      <c r="L57" s="288">
        <f t="shared" si="33"/>
        <v>20.164999999999999</v>
      </c>
      <c r="M57" s="288">
        <f t="shared" si="33"/>
        <v>20.164999999999999</v>
      </c>
      <c r="N57" s="288">
        <f t="shared" si="33"/>
        <v>20.164999999999999</v>
      </c>
      <c r="O57" s="288">
        <f t="shared" si="33"/>
        <v>20.164999999999999</v>
      </c>
      <c r="P57" s="288">
        <f t="shared" si="33"/>
        <v>20.164999999999999</v>
      </c>
      <c r="Q57" s="288">
        <f t="shared" si="33"/>
        <v>20.164999999999999</v>
      </c>
      <c r="R57" s="288">
        <f t="shared" si="33"/>
        <v>20.164999999999999</v>
      </c>
      <c r="S57" s="288">
        <f t="shared" si="33"/>
        <v>20.164999999999999</v>
      </c>
      <c r="T57" s="288">
        <f t="shared" si="33"/>
        <v>20.164999999999999</v>
      </c>
      <c r="V57" s="297" t="s">
        <v>353</v>
      </c>
      <c r="W57" s="464" t="s">
        <v>354</v>
      </c>
      <c r="X57" s="465" t="s">
        <v>399</v>
      </c>
      <c r="Y57" s="465" t="s">
        <v>400</v>
      </c>
      <c r="Z57" s="465" t="s">
        <v>401</v>
      </c>
      <c r="AA57" s="465">
        <v>2</v>
      </c>
      <c r="AB57" s="465">
        <v>2</v>
      </c>
      <c r="AC57" s="465">
        <v>2</v>
      </c>
      <c r="AD57" s="465" t="s">
        <v>405</v>
      </c>
    </row>
    <row r="58" spans="3:30" ht="15" customHeight="1" x14ac:dyDescent="0.2">
      <c r="C58" s="292" t="s">
        <v>335</v>
      </c>
      <c r="D58" s="853"/>
      <c r="E58" s="288">
        <f t="shared" ref="E58:T58" si="34">$Z$31</f>
        <v>13.1175</v>
      </c>
      <c r="F58" s="288">
        <f t="shared" si="34"/>
        <v>13.1175</v>
      </c>
      <c r="G58" s="288">
        <f t="shared" si="34"/>
        <v>13.1175</v>
      </c>
      <c r="H58" s="288">
        <f t="shared" si="34"/>
        <v>13.1175</v>
      </c>
      <c r="I58" s="288">
        <f t="shared" si="34"/>
        <v>13.1175</v>
      </c>
      <c r="J58" s="288">
        <f t="shared" si="34"/>
        <v>13.1175</v>
      </c>
      <c r="K58" s="288">
        <f t="shared" si="34"/>
        <v>13.1175</v>
      </c>
      <c r="L58" s="288">
        <f t="shared" si="34"/>
        <v>13.1175</v>
      </c>
      <c r="M58" s="288">
        <f t="shared" si="34"/>
        <v>13.1175</v>
      </c>
      <c r="N58" s="288">
        <f t="shared" si="34"/>
        <v>13.1175</v>
      </c>
      <c r="O58" s="288">
        <f t="shared" si="34"/>
        <v>13.1175</v>
      </c>
      <c r="P58" s="288">
        <f t="shared" si="34"/>
        <v>13.1175</v>
      </c>
      <c r="Q58" s="288">
        <f t="shared" si="34"/>
        <v>13.1175</v>
      </c>
      <c r="R58" s="288">
        <f t="shared" si="34"/>
        <v>13.1175</v>
      </c>
      <c r="S58" s="288">
        <f t="shared" si="34"/>
        <v>13.1175</v>
      </c>
      <c r="T58" s="288">
        <f t="shared" si="34"/>
        <v>13.1175</v>
      </c>
      <c r="V58" s="302" t="s">
        <v>348</v>
      </c>
      <c r="W58" s="465">
        <v>2</v>
      </c>
      <c r="X58" s="465">
        <v>2</v>
      </c>
      <c r="Y58" s="465">
        <v>2</v>
      </c>
      <c r="Z58" s="465">
        <v>2</v>
      </c>
      <c r="AA58" s="465">
        <v>1</v>
      </c>
      <c r="AB58" s="465">
        <v>1</v>
      </c>
      <c r="AC58" s="465">
        <v>1</v>
      </c>
      <c r="AD58" s="465">
        <v>2</v>
      </c>
    </row>
    <row r="59" spans="3:30" ht="15" customHeight="1" x14ac:dyDescent="0.2">
      <c r="C59" s="292" t="s">
        <v>336</v>
      </c>
      <c r="D59" s="853"/>
      <c r="E59" s="288">
        <f>$Z$33</f>
        <v>13.1175</v>
      </c>
      <c r="F59" s="288">
        <f t="shared" ref="F59:T59" si="35">$Z$33</f>
        <v>13.1175</v>
      </c>
      <c r="G59" s="288">
        <f t="shared" si="35"/>
        <v>13.1175</v>
      </c>
      <c r="H59" s="288">
        <f t="shared" si="35"/>
        <v>13.1175</v>
      </c>
      <c r="I59" s="288">
        <f t="shared" si="35"/>
        <v>13.1175</v>
      </c>
      <c r="J59" s="288">
        <f t="shared" si="35"/>
        <v>13.1175</v>
      </c>
      <c r="K59" s="288">
        <f t="shared" si="35"/>
        <v>13.1175</v>
      </c>
      <c r="L59" s="288">
        <f t="shared" si="35"/>
        <v>13.1175</v>
      </c>
      <c r="M59" s="288">
        <f t="shared" si="35"/>
        <v>13.1175</v>
      </c>
      <c r="N59" s="288">
        <f t="shared" si="35"/>
        <v>13.1175</v>
      </c>
      <c r="O59" s="288">
        <f t="shared" si="35"/>
        <v>13.1175</v>
      </c>
      <c r="P59" s="288">
        <f t="shared" si="35"/>
        <v>13.1175</v>
      </c>
      <c r="Q59" s="288">
        <f t="shared" si="35"/>
        <v>13.1175</v>
      </c>
      <c r="R59" s="288">
        <f t="shared" si="35"/>
        <v>13.1175</v>
      </c>
      <c r="S59" s="288">
        <f t="shared" si="35"/>
        <v>13.1175</v>
      </c>
      <c r="T59" s="288">
        <f t="shared" si="35"/>
        <v>13.1175</v>
      </c>
      <c r="V59" s="302" t="s">
        <v>304</v>
      </c>
      <c r="W59" s="465">
        <v>1</v>
      </c>
      <c r="X59" s="465">
        <v>1</v>
      </c>
      <c r="Y59" s="465">
        <v>1</v>
      </c>
      <c r="Z59" s="465">
        <v>1</v>
      </c>
      <c r="AA59" s="465">
        <v>1</v>
      </c>
      <c r="AB59" s="465">
        <v>1</v>
      </c>
      <c r="AC59" s="465">
        <v>1</v>
      </c>
      <c r="AD59" s="465">
        <v>1</v>
      </c>
    </row>
    <row r="60" spans="3:30" ht="15" customHeight="1" x14ac:dyDescent="0.2">
      <c r="C60" s="292" t="s">
        <v>338</v>
      </c>
      <c r="D60" s="853"/>
      <c r="E60" s="288">
        <f>$Z$34</f>
        <v>10.32</v>
      </c>
      <c r="F60" s="288">
        <f t="shared" ref="F60:T60" si="36">$Z$34</f>
        <v>10.32</v>
      </c>
      <c r="G60" s="288">
        <f t="shared" si="36"/>
        <v>10.32</v>
      </c>
      <c r="H60" s="288">
        <f t="shared" si="36"/>
        <v>10.32</v>
      </c>
      <c r="I60" s="288">
        <f t="shared" si="36"/>
        <v>10.32</v>
      </c>
      <c r="J60" s="288">
        <f t="shared" si="36"/>
        <v>10.32</v>
      </c>
      <c r="K60" s="288">
        <f t="shared" si="36"/>
        <v>10.32</v>
      </c>
      <c r="L60" s="288">
        <f t="shared" si="36"/>
        <v>10.32</v>
      </c>
      <c r="M60" s="288">
        <f t="shared" si="36"/>
        <v>10.32</v>
      </c>
      <c r="N60" s="288">
        <f t="shared" si="36"/>
        <v>10.32</v>
      </c>
      <c r="O60" s="288">
        <f t="shared" si="36"/>
        <v>10.32</v>
      </c>
      <c r="P60" s="288">
        <f t="shared" si="36"/>
        <v>10.32</v>
      </c>
      <c r="Q60" s="288">
        <f t="shared" si="36"/>
        <v>10.32</v>
      </c>
      <c r="R60" s="288">
        <f t="shared" si="36"/>
        <v>10.32</v>
      </c>
      <c r="S60" s="288">
        <f t="shared" si="36"/>
        <v>10.32</v>
      </c>
      <c r="T60" s="288">
        <f t="shared" si="36"/>
        <v>10.32</v>
      </c>
      <c r="V60" s="302" t="s">
        <v>335</v>
      </c>
      <c r="W60" s="465">
        <v>1</v>
      </c>
      <c r="X60" s="465">
        <v>1</v>
      </c>
      <c r="Y60" s="465">
        <v>1</v>
      </c>
      <c r="Z60" s="465">
        <v>1</v>
      </c>
      <c r="AA60" s="465">
        <v>3</v>
      </c>
      <c r="AB60" s="465">
        <v>3</v>
      </c>
      <c r="AC60" s="465">
        <v>3</v>
      </c>
      <c r="AD60" s="465">
        <v>1</v>
      </c>
    </row>
    <row r="61" spans="3:30" ht="15" customHeight="1" x14ac:dyDescent="0.2">
      <c r="C61" s="292" t="s">
        <v>350</v>
      </c>
      <c r="D61" s="853"/>
      <c r="E61" s="288">
        <f>$Z$35</f>
        <v>5.9250000000000007</v>
      </c>
      <c r="F61" s="288">
        <f t="shared" ref="F61:T61" si="37">$Z$35</f>
        <v>5.9250000000000007</v>
      </c>
      <c r="G61" s="288">
        <f t="shared" si="37"/>
        <v>5.9250000000000007</v>
      </c>
      <c r="H61" s="288">
        <f t="shared" si="37"/>
        <v>5.9250000000000007</v>
      </c>
      <c r="I61" s="288">
        <f t="shared" si="37"/>
        <v>5.9250000000000007</v>
      </c>
      <c r="J61" s="288">
        <f t="shared" si="37"/>
        <v>5.9250000000000007</v>
      </c>
      <c r="K61" s="288">
        <f t="shared" si="37"/>
        <v>5.9250000000000007</v>
      </c>
      <c r="L61" s="288">
        <f t="shared" si="37"/>
        <v>5.9250000000000007</v>
      </c>
      <c r="M61" s="288">
        <f t="shared" si="37"/>
        <v>5.9250000000000007</v>
      </c>
      <c r="N61" s="288">
        <f t="shared" si="37"/>
        <v>5.9250000000000007</v>
      </c>
      <c r="O61" s="288">
        <f t="shared" si="37"/>
        <v>5.9250000000000007</v>
      </c>
      <c r="P61" s="288">
        <f t="shared" si="37"/>
        <v>5.9250000000000007</v>
      </c>
      <c r="Q61" s="288">
        <f t="shared" si="37"/>
        <v>5.9250000000000007</v>
      </c>
      <c r="R61" s="288">
        <f t="shared" si="37"/>
        <v>5.9250000000000007</v>
      </c>
      <c r="S61" s="288">
        <f t="shared" si="37"/>
        <v>5.9250000000000007</v>
      </c>
      <c r="T61" s="288">
        <f t="shared" si="37"/>
        <v>5.9250000000000007</v>
      </c>
      <c r="V61" s="302" t="s">
        <v>349</v>
      </c>
      <c r="W61" s="465">
        <v>3</v>
      </c>
      <c r="X61" s="465">
        <v>3</v>
      </c>
      <c r="Y61" s="465">
        <v>3</v>
      </c>
      <c r="Z61" s="465">
        <v>3</v>
      </c>
      <c r="AA61" s="465">
        <v>1</v>
      </c>
      <c r="AB61" s="465">
        <v>1</v>
      </c>
      <c r="AC61" s="465">
        <v>1</v>
      </c>
      <c r="AD61" s="465">
        <v>3</v>
      </c>
    </row>
    <row r="62" spans="3:30" ht="15" customHeight="1" x14ac:dyDescent="0.2">
      <c r="C62" s="292" t="s">
        <v>337</v>
      </c>
      <c r="D62" s="854"/>
      <c r="E62" s="288">
        <f>$Z$36</f>
        <v>11.25</v>
      </c>
      <c r="F62" s="288">
        <f t="shared" ref="F62:T62" si="38">$Z$36</f>
        <v>11.25</v>
      </c>
      <c r="G62" s="288">
        <f t="shared" si="38"/>
        <v>11.25</v>
      </c>
      <c r="H62" s="288">
        <f t="shared" si="38"/>
        <v>11.25</v>
      </c>
      <c r="I62" s="288">
        <f t="shared" si="38"/>
        <v>11.25</v>
      </c>
      <c r="J62" s="288">
        <f t="shared" si="38"/>
        <v>11.25</v>
      </c>
      <c r="K62" s="288">
        <f t="shared" si="38"/>
        <v>11.25</v>
      </c>
      <c r="L62" s="288">
        <f t="shared" si="38"/>
        <v>11.25</v>
      </c>
      <c r="M62" s="288">
        <f t="shared" si="38"/>
        <v>11.25</v>
      </c>
      <c r="N62" s="288">
        <f t="shared" si="38"/>
        <v>11.25</v>
      </c>
      <c r="O62" s="288">
        <f t="shared" si="38"/>
        <v>11.25</v>
      </c>
      <c r="P62" s="288">
        <f t="shared" si="38"/>
        <v>11.25</v>
      </c>
      <c r="Q62" s="288">
        <f t="shared" si="38"/>
        <v>11.25</v>
      </c>
      <c r="R62" s="288">
        <f t="shared" si="38"/>
        <v>11.25</v>
      </c>
      <c r="S62" s="288">
        <f t="shared" si="38"/>
        <v>11.25</v>
      </c>
      <c r="T62" s="288">
        <f t="shared" si="38"/>
        <v>11.25</v>
      </c>
      <c r="V62" s="302" t="s">
        <v>336</v>
      </c>
      <c r="W62" s="465">
        <v>1</v>
      </c>
      <c r="X62" s="465">
        <v>1</v>
      </c>
      <c r="Y62" s="465">
        <v>1</v>
      </c>
      <c r="Z62" s="465">
        <v>1</v>
      </c>
      <c r="AA62" s="465">
        <v>1</v>
      </c>
      <c r="AB62" s="465">
        <v>1</v>
      </c>
      <c r="AC62" s="465">
        <v>1</v>
      </c>
      <c r="AD62" s="465">
        <v>1</v>
      </c>
    </row>
    <row r="63" spans="3:30" ht="15" customHeight="1" x14ac:dyDescent="0.2">
      <c r="C63" s="292"/>
      <c r="D63" s="395"/>
      <c r="E63" s="293"/>
      <c r="F63" s="293"/>
      <c r="G63" s="293"/>
      <c r="H63" s="293"/>
      <c r="I63" s="293"/>
      <c r="J63" s="293"/>
      <c r="K63" s="293"/>
      <c r="L63" s="293"/>
      <c r="M63" s="293"/>
      <c r="N63" s="293"/>
      <c r="O63" s="293"/>
      <c r="P63" s="293"/>
      <c r="Q63" s="314"/>
      <c r="R63" s="314"/>
      <c r="S63" s="314"/>
      <c r="T63" s="314"/>
      <c r="V63" s="302" t="s">
        <v>338</v>
      </c>
      <c r="W63" s="465">
        <v>1</v>
      </c>
      <c r="X63" s="465"/>
      <c r="Y63" s="465"/>
      <c r="Z63" s="465">
        <v>1</v>
      </c>
      <c r="AA63" s="465">
        <v>1</v>
      </c>
      <c r="AB63" s="465">
        <v>1</v>
      </c>
      <c r="AC63" s="465">
        <v>1</v>
      </c>
      <c r="AD63" s="465">
        <v>1</v>
      </c>
    </row>
    <row r="64" spans="3:30" x14ac:dyDescent="0.2">
      <c r="C64" s="299" t="s">
        <v>382</v>
      </c>
      <c r="D64" s="395"/>
      <c r="E64" s="842"/>
      <c r="F64" s="843"/>
      <c r="G64" s="843"/>
      <c r="H64" s="843"/>
      <c r="I64" s="843"/>
      <c r="J64" s="843"/>
      <c r="K64" s="843"/>
      <c r="L64" s="843"/>
      <c r="M64" s="843"/>
      <c r="N64" s="843"/>
      <c r="O64" s="843"/>
      <c r="P64" s="843"/>
      <c r="Q64" s="843"/>
      <c r="R64" s="843"/>
      <c r="S64" s="844"/>
      <c r="V64" s="302" t="s">
        <v>350</v>
      </c>
      <c r="W64" s="465">
        <v>1</v>
      </c>
      <c r="X64" s="465"/>
      <c r="Y64" s="465"/>
      <c r="Z64" s="465">
        <v>1</v>
      </c>
      <c r="AA64" s="465">
        <v>1</v>
      </c>
      <c r="AB64" s="465">
        <v>1</v>
      </c>
      <c r="AC64" s="465">
        <v>1</v>
      </c>
      <c r="AD64" s="465">
        <v>1</v>
      </c>
    </row>
    <row r="65" spans="3:33" x14ac:dyDescent="0.2">
      <c r="C65" s="292" t="s">
        <v>348</v>
      </c>
      <c r="D65" s="395"/>
      <c r="E65" s="315">
        <f t="shared" ref="E65:Q72" si="39">(E46*E55)/(7.14*60*5)</f>
        <v>0</v>
      </c>
      <c r="F65" s="315">
        <f t="shared" si="39"/>
        <v>0.27075630252100841</v>
      </c>
      <c r="G65" s="315">
        <f t="shared" si="39"/>
        <v>0</v>
      </c>
      <c r="H65" s="315">
        <f t="shared" si="39"/>
        <v>0.81226890756302517</v>
      </c>
      <c r="I65" s="315">
        <f t="shared" si="39"/>
        <v>0</v>
      </c>
      <c r="J65" s="315">
        <f t="shared" si="39"/>
        <v>0</v>
      </c>
      <c r="K65" s="315">
        <f t="shared" si="39"/>
        <v>1.5388630095278648</v>
      </c>
      <c r="L65" s="315">
        <f t="shared" si="39"/>
        <v>0.76419212091423327</v>
      </c>
      <c r="M65" s="315">
        <f t="shared" si="39"/>
        <v>0.46351457760546633</v>
      </c>
      <c r="N65" s="315">
        <f>(N46*N55)/(7.14*60*4)</f>
        <v>0.50614277206315539</v>
      </c>
      <c r="O65" s="315">
        <f t="shared" si="39"/>
        <v>0.41157685224257362</v>
      </c>
      <c r="P65" s="315">
        <f t="shared" si="39"/>
        <v>0.41216916125965847</v>
      </c>
      <c r="Q65" s="315">
        <f t="shared" si="39"/>
        <v>0.42638447061342322</v>
      </c>
      <c r="R65" s="315">
        <f t="shared" ref="R65:S72" si="40">(R46*R55)/(7.14*60*4)</f>
        <v>0.52081699366758005</v>
      </c>
      <c r="S65" s="315">
        <f t="shared" si="40"/>
        <v>0.46522516496628719</v>
      </c>
      <c r="T65" s="315">
        <f t="shared" ref="T65:T72" si="41">(T46*T55)/(7.14*60*5)</f>
        <v>0.35564039738587988</v>
      </c>
      <c r="V65" s="302" t="s">
        <v>337</v>
      </c>
      <c r="W65" s="465">
        <v>1</v>
      </c>
      <c r="X65" s="465"/>
      <c r="Y65" s="465">
        <v>1</v>
      </c>
      <c r="Z65" s="465">
        <v>1</v>
      </c>
      <c r="AD65" s="465">
        <v>1</v>
      </c>
    </row>
    <row r="66" spans="3:33" x14ac:dyDescent="0.2">
      <c r="C66" s="292" t="s">
        <v>349</v>
      </c>
      <c r="D66" s="395"/>
      <c r="E66" s="315">
        <f t="shared" si="39"/>
        <v>0</v>
      </c>
      <c r="F66" s="315">
        <f t="shared" si="39"/>
        <v>0.13367647058823531</v>
      </c>
      <c r="G66" s="315">
        <f t="shared" si="39"/>
        <v>1.0694117647058825</v>
      </c>
      <c r="H66" s="315">
        <f t="shared" si="39"/>
        <v>1.0694117647058825</v>
      </c>
      <c r="I66" s="315">
        <f t="shared" si="39"/>
        <v>0</v>
      </c>
      <c r="J66" s="315">
        <f t="shared" si="39"/>
        <v>0</v>
      </c>
      <c r="K66" s="315">
        <f t="shared" si="39"/>
        <v>0</v>
      </c>
      <c r="L66" s="315">
        <f t="shared" si="39"/>
        <v>1.1318795310468497</v>
      </c>
      <c r="M66" s="315">
        <f t="shared" si="39"/>
        <v>0.68653241557345945</v>
      </c>
      <c r="N66" s="315">
        <f t="shared" ref="N66:N72" si="42">(N47*N56)/(7.14*60*4)</f>
        <v>0.74967096337007877</v>
      </c>
      <c r="O66" s="315">
        <f t="shared" si="39"/>
        <v>0.60960510028386772</v>
      </c>
      <c r="P66" s="315">
        <f t="shared" si="39"/>
        <v>0.61048239597188236</v>
      </c>
      <c r="Q66" s="315">
        <f t="shared" si="39"/>
        <v>0.63153733391834543</v>
      </c>
      <c r="R66" s="315">
        <f t="shared" si="40"/>
        <v>0.77140561701741428</v>
      </c>
      <c r="S66" s="315">
        <f t="shared" si="40"/>
        <v>0.68906604392003834</v>
      </c>
      <c r="T66" s="315">
        <f t="shared" si="41"/>
        <v>0.52675508579291286</v>
      </c>
      <c r="W66" s="466">
        <f>SUM(W58:W65)</f>
        <v>11</v>
      </c>
      <c r="X66" s="465">
        <f>SUM(X58:X62)</f>
        <v>8</v>
      </c>
      <c r="Y66" s="465">
        <f t="shared" ref="Y66:AD66" si="43">SUM(Y58:Y65)</f>
        <v>9</v>
      </c>
      <c r="Z66" s="465">
        <f t="shared" si="43"/>
        <v>11</v>
      </c>
      <c r="AA66" s="465">
        <f>SUM(AA57:AA64)</f>
        <v>11</v>
      </c>
      <c r="AB66" s="465">
        <f>SUM(AB57:AB64)</f>
        <v>11</v>
      </c>
      <c r="AC66" s="465">
        <f>SUM(AC57:AC64)</f>
        <v>11</v>
      </c>
      <c r="AD66" s="465">
        <f t="shared" si="43"/>
        <v>11</v>
      </c>
    </row>
    <row r="67" spans="3:33" x14ac:dyDescent="0.2">
      <c r="C67" s="292" t="s">
        <v>304</v>
      </c>
      <c r="D67" s="395"/>
      <c r="E67" s="315">
        <f t="shared" si="39"/>
        <v>0</v>
      </c>
      <c r="F67" s="315">
        <f t="shared" si="39"/>
        <v>0.50836134453781501</v>
      </c>
      <c r="G67" s="315">
        <f t="shared" si="39"/>
        <v>0</v>
      </c>
      <c r="H67" s="315">
        <f t="shared" si="39"/>
        <v>0</v>
      </c>
      <c r="I67" s="315">
        <f t="shared" si="39"/>
        <v>0</v>
      </c>
      <c r="J67" s="315">
        <f t="shared" si="39"/>
        <v>0</v>
      </c>
      <c r="K67" s="315">
        <f t="shared" si="39"/>
        <v>0</v>
      </c>
      <c r="L67" s="315">
        <f t="shared" si="39"/>
        <v>0</v>
      </c>
      <c r="M67" s="315">
        <f t="shared" si="39"/>
        <v>0.29009222400416601</v>
      </c>
      <c r="N67" s="315">
        <f t="shared" si="42"/>
        <v>0.31677122900848942</v>
      </c>
      <c r="O67" s="315">
        <f t="shared" si="39"/>
        <v>0.25758681643300735</v>
      </c>
      <c r="P67" s="315">
        <f t="shared" si="39"/>
        <v>0.25795751510865961</v>
      </c>
      <c r="Q67" s="315">
        <f t="shared" si="39"/>
        <v>0.2668542163227709</v>
      </c>
      <c r="R67" s="315">
        <f t="shared" si="40"/>
        <v>0.325955142064145</v>
      </c>
      <c r="S67" s="315">
        <f t="shared" si="40"/>
        <v>0.29116280110320236</v>
      </c>
      <c r="T67" s="315">
        <f t="shared" si="41"/>
        <v>0.22257878998405548</v>
      </c>
      <c r="U67" s="394" t="s">
        <v>452</v>
      </c>
      <c r="V67" s="468" t="s">
        <v>453</v>
      </c>
      <c r="W67" s="467" t="s">
        <v>454</v>
      </c>
    </row>
    <row r="68" spans="3:33" x14ac:dyDescent="0.2">
      <c r="C68" s="292" t="s">
        <v>335</v>
      </c>
      <c r="D68" s="395"/>
      <c r="E68" s="315">
        <f t="shared" si="39"/>
        <v>0</v>
      </c>
      <c r="F68" s="315">
        <f t="shared" si="39"/>
        <v>0</v>
      </c>
      <c r="G68" s="315">
        <f t="shared" si="39"/>
        <v>0</v>
      </c>
      <c r="H68" s="315">
        <f t="shared" si="39"/>
        <v>0</v>
      </c>
      <c r="I68" s="315">
        <f t="shared" si="39"/>
        <v>0.22046218487394958</v>
      </c>
      <c r="J68" s="315">
        <f t="shared" si="39"/>
        <v>0</v>
      </c>
      <c r="K68" s="315">
        <f t="shared" si="39"/>
        <v>0</v>
      </c>
      <c r="L68" s="315">
        <f t="shared" si="39"/>
        <v>0</v>
      </c>
      <c r="M68" s="315">
        <f t="shared" si="39"/>
        <v>0.18870740135753269</v>
      </c>
      <c r="N68" s="315">
        <f t="shared" si="42"/>
        <v>0.20606231572124276</v>
      </c>
      <c r="O68" s="315">
        <f t="shared" si="39"/>
        <v>0.16756236372724889</v>
      </c>
      <c r="P68" s="315">
        <f t="shared" si="39"/>
        <v>0.16780350629495872</v>
      </c>
      <c r="Q68" s="315">
        <f t="shared" si="39"/>
        <v>0.17359088433493416</v>
      </c>
      <c r="R68" s="315">
        <f t="shared" si="40"/>
        <v>0.21203652744985976</v>
      </c>
      <c r="S68" s="315">
        <f t="shared" si="40"/>
        <v>0.18940382065317418</v>
      </c>
      <c r="T68" s="315">
        <f t="shared" si="41"/>
        <v>0.1447893517290279</v>
      </c>
      <c r="U68" s="483">
        <f>X58/$X$66</f>
        <v>0.25</v>
      </c>
      <c r="V68" s="470">
        <f t="shared" ref="V68:V75" si="44">Y58/$Y$66</f>
        <v>0.22222222222222221</v>
      </c>
      <c r="W68" s="469">
        <f>Z58/Z66</f>
        <v>0.18181818181818182</v>
      </c>
      <c r="X68" s="305">
        <v>2.0236117858787095</v>
      </c>
      <c r="Y68" s="305">
        <v>1.7148576889360814</v>
      </c>
      <c r="Z68" s="305">
        <v>2.973369453817587</v>
      </c>
      <c r="AA68" s="305">
        <v>2.9932352803542854</v>
      </c>
      <c r="AB68" s="305">
        <v>3.5413689385905722</v>
      </c>
      <c r="AC68" s="305">
        <v>3.1506681818181828</v>
      </c>
      <c r="AD68" s="305">
        <v>1.9970548128342249</v>
      </c>
    </row>
    <row r="69" spans="3:33" x14ac:dyDescent="0.2">
      <c r="C69" s="292" t="s">
        <v>336</v>
      </c>
      <c r="D69" s="395"/>
      <c r="E69" s="315">
        <f t="shared" si="39"/>
        <v>0</v>
      </c>
      <c r="F69" s="315">
        <f t="shared" si="39"/>
        <v>0</v>
      </c>
      <c r="G69" s="315">
        <f t="shared" si="39"/>
        <v>0</v>
      </c>
      <c r="H69" s="315">
        <f t="shared" si="39"/>
        <v>0</v>
      </c>
      <c r="I69" s="315">
        <f t="shared" si="39"/>
        <v>0.22046218487394958</v>
      </c>
      <c r="J69" s="315">
        <f t="shared" si="39"/>
        <v>0</v>
      </c>
      <c r="K69" s="315">
        <f t="shared" si="39"/>
        <v>0</v>
      </c>
      <c r="L69" s="315">
        <f t="shared" si="39"/>
        <v>0</v>
      </c>
      <c r="M69" s="315">
        <f t="shared" si="39"/>
        <v>0.18870740135753269</v>
      </c>
      <c r="N69" s="315">
        <f t="shared" si="42"/>
        <v>0.20606231572124276</v>
      </c>
      <c r="O69" s="315">
        <f t="shared" si="39"/>
        <v>0.16756236372724889</v>
      </c>
      <c r="P69" s="315">
        <f t="shared" si="39"/>
        <v>0.16780350629495872</v>
      </c>
      <c r="Q69" s="315">
        <f t="shared" si="39"/>
        <v>0.17359088433493416</v>
      </c>
      <c r="R69" s="315">
        <f t="shared" si="40"/>
        <v>0.21203652744985976</v>
      </c>
      <c r="S69" s="315">
        <f t="shared" si="40"/>
        <v>0.18940382065317418</v>
      </c>
      <c r="T69" s="315">
        <f t="shared" si="41"/>
        <v>0.1447893517290279</v>
      </c>
      <c r="U69" s="483">
        <f>X59/$X$66</f>
        <v>0.125</v>
      </c>
      <c r="V69" s="470">
        <f t="shared" si="44"/>
        <v>0.1111111111111111</v>
      </c>
      <c r="W69" s="469">
        <f t="shared" ref="W69:W75" si="45">Z59/$Z$66</f>
        <v>9.0909090909090912E-2</v>
      </c>
      <c r="X69" s="305">
        <v>1.0118058929393547</v>
      </c>
      <c r="Y69" s="305">
        <v>0.85742884446804069</v>
      </c>
      <c r="Z69" s="305">
        <v>1.4866847269087935</v>
      </c>
      <c r="AA69" s="305">
        <v>1.4966176401771427</v>
      </c>
      <c r="AB69" s="305">
        <v>1.7706844692952861</v>
      </c>
      <c r="AC69" s="305">
        <v>1.5753340909090914</v>
      </c>
      <c r="AD69" s="305">
        <v>0.99852740641711246</v>
      </c>
    </row>
    <row r="70" spans="3:33" x14ac:dyDescent="0.2">
      <c r="C70" s="292" t="s">
        <v>338</v>
      </c>
      <c r="D70" s="395"/>
      <c r="E70" s="315">
        <f t="shared" si="39"/>
        <v>0</v>
      </c>
      <c r="F70" s="315">
        <f t="shared" si="39"/>
        <v>0</v>
      </c>
      <c r="G70" s="315">
        <f t="shared" si="39"/>
        <v>0</v>
      </c>
      <c r="H70" s="315">
        <f t="shared" si="39"/>
        <v>0</v>
      </c>
      <c r="I70" s="315">
        <f t="shared" si="39"/>
        <v>0</v>
      </c>
      <c r="J70" s="315">
        <f t="shared" si="39"/>
        <v>0.17344537815126049</v>
      </c>
      <c r="K70" s="315">
        <f t="shared" si="39"/>
        <v>0</v>
      </c>
      <c r="L70" s="315">
        <f t="shared" si="39"/>
        <v>0</v>
      </c>
      <c r="M70" s="315">
        <f t="shared" si="39"/>
        <v>0</v>
      </c>
      <c r="N70" s="315">
        <f t="shared" si="42"/>
        <v>0</v>
      </c>
      <c r="O70" s="315">
        <f t="shared" si="39"/>
        <v>0.13182722269222097</v>
      </c>
      <c r="P70" s="315">
        <f t="shared" si="39"/>
        <v>0.13201693805709733</v>
      </c>
      <c r="Q70" s="315">
        <f t="shared" si="39"/>
        <v>0.13657007252422496</v>
      </c>
      <c r="R70" s="315">
        <f t="shared" si="40"/>
        <v>0.16681661622127331</v>
      </c>
      <c r="S70" s="315">
        <f t="shared" si="40"/>
        <v>0.14901066736350352</v>
      </c>
      <c r="T70" s="315">
        <f t="shared" si="41"/>
        <v>0.11391089078281441</v>
      </c>
      <c r="U70" s="483">
        <f>X60/$X$66</f>
        <v>0.125</v>
      </c>
      <c r="V70" s="470">
        <f t="shared" si="44"/>
        <v>0.1111111111111111</v>
      </c>
      <c r="W70" s="469">
        <f t="shared" si="45"/>
        <v>9.0909090909090912E-2</v>
      </c>
      <c r="X70" s="305">
        <v>1.0118058929393547</v>
      </c>
      <c r="Y70" s="305">
        <v>0.85742884446804069</v>
      </c>
      <c r="Z70" s="305">
        <v>1.4866847269087935</v>
      </c>
      <c r="AA70" s="305">
        <v>1.4966176401771427</v>
      </c>
      <c r="AB70" s="305">
        <v>1.7706844692952861</v>
      </c>
      <c r="AC70" s="305">
        <v>1.5753340909090914</v>
      </c>
      <c r="AD70" s="305">
        <v>0.99852740641711246</v>
      </c>
    </row>
    <row r="71" spans="3:33" x14ac:dyDescent="0.2">
      <c r="C71" s="292" t="s">
        <v>350</v>
      </c>
      <c r="D71" s="395"/>
      <c r="E71" s="315">
        <f t="shared" si="39"/>
        <v>0</v>
      </c>
      <c r="F71" s="315">
        <f t="shared" si="39"/>
        <v>0</v>
      </c>
      <c r="G71" s="315">
        <f t="shared" si="39"/>
        <v>0</v>
      </c>
      <c r="H71" s="315">
        <f t="shared" si="39"/>
        <v>0</v>
      </c>
      <c r="I71" s="315">
        <f t="shared" si="39"/>
        <v>9.9579831932773116E-2</v>
      </c>
      <c r="J71" s="315">
        <f t="shared" si="39"/>
        <v>9.9579831932773116E-2</v>
      </c>
      <c r="K71" s="315">
        <f t="shared" si="39"/>
        <v>0</v>
      </c>
      <c r="L71" s="315">
        <f t="shared" si="39"/>
        <v>0</v>
      </c>
      <c r="M71" s="315">
        <f t="shared" si="39"/>
        <v>0</v>
      </c>
      <c r="N71" s="315">
        <f t="shared" si="42"/>
        <v>0</v>
      </c>
      <c r="O71" s="315">
        <f t="shared" si="39"/>
        <v>7.5685687446841982E-2</v>
      </c>
      <c r="P71" s="315">
        <f t="shared" si="39"/>
        <v>7.5794608332199767E-2</v>
      </c>
      <c r="Q71" s="315">
        <f t="shared" si="39"/>
        <v>7.8408689893995437E-2</v>
      </c>
      <c r="R71" s="315">
        <f t="shared" si="40"/>
        <v>9.5774074720062455E-2</v>
      </c>
      <c r="S71" s="315">
        <f t="shared" si="40"/>
        <v>8.5551182570616127E-2</v>
      </c>
      <c r="T71" s="315">
        <f t="shared" si="41"/>
        <v>6.5399421306993749E-2</v>
      </c>
      <c r="U71" s="483">
        <f>X61/$X$66</f>
        <v>0.375</v>
      </c>
      <c r="V71" s="470">
        <f t="shared" si="44"/>
        <v>0.33333333333333331</v>
      </c>
      <c r="W71" s="469">
        <f t="shared" si="45"/>
        <v>0.27272727272727271</v>
      </c>
      <c r="X71" s="305">
        <v>3.0354176788180642</v>
      </c>
      <c r="Y71" s="305">
        <v>2.5722865334041218</v>
      </c>
      <c r="Z71" s="305">
        <v>4.46005418072638</v>
      </c>
      <c r="AA71" s="305">
        <v>4.4898529205314279</v>
      </c>
      <c r="AB71" s="305">
        <v>5.3120534078858572</v>
      </c>
      <c r="AC71" s="305">
        <v>4.7260022727272739</v>
      </c>
      <c r="AD71" s="305">
        <v>2.9955822192513368</v>
      </c>
    </row>
    <row r="72" spans="3:33" x14ac:dyDescent="0.2">
      <c r="C72" s="292" t="s">
        <v>337</v>
      </c>
      <c r="D72" s="395"/>
      <c r="E72" s="315">
        <f t="shared" si="39"/>
        <v>0</v>
      </c>
      <c r="F72" s="315">
        <f t="shared" si="39"/>
        <v>0</v>
      </c>
      <c r="G72" s="315">
        <f t="shared" si="39"/>
        <v>0</v>
      </c>
      <c r="H72" s="315">
        <f t="shared" si="39"/>
        <v>0</v>
      </c>
      <c r="I72" s="315">
        <f t="shared" si="39"/>
        <v>0</v>
      </c>
      <c r="J72" s="315">
        <f t="shared" si="39"/>
        <v>0</v>
      </c>
      <c r="K72" s="315">
        <f t="shared" si="39"/>
        <v>0</v>
      </c>
      <c r="L72" s="315">
        <f t="shared" si="39"/>
        <v>0</v>
      </c>
      <c r="M72" s="315">
        <f t="shared" si="39"/>
        <v>0</v>
      </c>
      <c r="N72" s="315">
        <f t="shared" si="42"/>
        <v>0.17672582823434199</v>
      </c>
      <c r="O72" s="315">
        <f t="shared" si="39"/>
        <v>0.14370700148134552</v>
      </c>
      <c r="P72" s="315">
        <f t="shared" si="39"/>
        <v>0.14391381328898689</v>
      </c>
      <c r="Q72" s="315">
        <f t="shared" si="39"/>
        <v>0.1488772592923964</v>
      </c>
      <c r="R72" s="315">
        <f t="shared" si="40"/>
        <v>0.18184950896214389</v>
      </c>
      <c r="S72" s="315">
        <f t="shared" si="40"/>
        <v>0.16243895424800531</v>
      </c>
      <c r="T72" s="315">
        <f t="shared" si="41"/>
        <v>0.12417611640568431</v>
      </c>
      <c r="U72" s="483">
        <f>X62/$X$66</f>
        <v>0.125</v>
      </c>
      <c r="V72" s="470">
        <f t="shared" si="44"/>
        <v>0.1111111111111111</v>
      </c>
      <c r="W72" s="469">
        <f t="shared" si="45"/>
        <v>9.0909090909090912E-2</v>
      </c>
      <c r="X72" s="305">
        <v>1.0118058929393547</v>
      </c>
      <c r="Y72" s="305">
        <v>0.85742884446804069</v>
      </c>
      <c r="Z72" s="305">
        <v>1.4866847269087935</v>
      </c>
      <c r="AA72" s="305">
        <v>1.4966176401771427</v>
      </c>
      <c r="AB72" s="305">
        <v>1.7706844692952861</v>
      </c>
      <c r="AC72" s="305">
        <v>1.5753340909090914</v>
      </c>
      <c r="AD72" s="305">
        <v>0.99852740641711246</v>
      </c>
    </row>
    <row r="73" spans="3:33" x14ac:dyDescent="0.2">
      <c r="C73" s="292"/>
      <c r="D73" s="395"/>
      <c r="E73" s="306"/>
      <c r="F73" s="306"/>
      <c r="G73" s="306"/>
      <c r="H73" s="306"/>
      <c r="I73" s="306"/>
      <c r="J73" s="306"/>
      <c r="K73" s="306"/>
      <c r="L73" s="306"/>
      <c r="M73" s="306"/>
      <c r="N73" s="306"/>
      <c r="O73" s="306"/>
      <c r="P73" s="306"/>
      <c r="Q73" s="297"/>
      <c r="R73" s="297"/>
      <c r="S73" s="297"/>
      <c r="T73" s="297"/>
      <c r="U73" s="483">
        <f t="shared" ref="U73:U75" si="46">X63/$X$66</f>
        <v>0</v>
      </c>
      <c r="V73" s="470">
        <f t="shared" si="44"/>
        <v>0</v>
      </c>
      <c r="W73" s="469">
        <f t="shared" si="45"/>
        <v>9.0909090909090912E-2</v>
      </c>
      <c r="X73" s="305">
        <v>0</v>
      </c>
      <c r="Y73" s="305">
        <v>0</v>
      </c>
      <c r="Z73" s="305">
        <v>1.4866847269087935</v>
      </c>
      <c r="AA73" s="305">
        <v>1.4966176401771427</v>
      </c>
      <c r="AB73" s="305">
        <v>1.7706844692952861</v>
      </c>
      <c r="AC73" s="305">
        <v>1.5753340909090914</v>
      </c>
      <c r="AD73" s="305">
        <v>0.99852740641711246</v>
      </c>
    </row>
    <row r="74" spans="3:33" x14ac:dyDescent="0.2">
      <c r="C74" s="299" t="s">
        <v>383</v>
      </c>
      <c r="D74" s="395"/>
      <c r="E74" s="316">
        <f t="shared" ref="E74:T74" si="47">SUM(E65:E72)</f>
        <v>0</v>
      </c>
      <c r="F74" s="316">
        <f t="shared" si="47"/>
        <v>0.91279411764705876</v>
      </c>
      <c r="G74" s="316">
        <f t="shared" si="47"/>
        <v>1.0694117647058825</v>
      </c>
      <c r="H74" s="316">
        <f t="shared" si="47"/>
        <v>1.8816806722689077</v>
      </c>
      <c r="I74" s="316">
        <f t="shared" si="47"/>
        <v>0.54050420168067226</v>
      </c>
      <c r="J74" s="316">
        <f t="shared" si="47"/>
        <v>0.27302521008403358</v>
      </c>
      <c r="K74" s="316">
        <f t="shared" si="47"/>
        <v>1.5388630095278648</v>
      </c>
      <c r="L74" s="316">
        <f t="shared" si="47"/>
        <v>1.896071651961083</v>
      </c>
      <c r="M74" s="316">
        <f t="shared" si="47"/>
        <v>1.8175540198981572</v>
      </c>
      <c r="N74" s="316">
        <f t="shared" si="47"/>
        <v>2.1614354241185509</v>
      </c>
      <c r="O74" s="316">
        <f t="shared" si="47"/>
        <v>1.9651134080343551</v>
      </c>
      <c r="P74" s="316">
        <f t="shared" si="47"/>
        <v>1.9679414446084023</v>
      </c>
      <c r="Q74" s="316">
        <f t="shared" si="47"/>
        <v>2.0358138112350246</v>
      </c>
      <c r="R74" s="316">
        <f t="shared" si="47"/>
        <v>2.4866910075523383</v>
      </c>
      <c r="S74" s="316">
        <f t="shared" si="47"/>
        <v>2.2212624554780014</v>
      </c>
      <c r="T74" s="316">
        <f t="shared" si="47"/>
        <v>1.6980394051163965</v>
      </c>
      <c r="U74" s="483">
        <f t="shared" si="46"/>
        <v>0</v>
      </c>
      <c r="V74" s="470">
        <f t="shared" si="44"/>
        <v>0</v>
      </c>
      <c r="W74" s="469">
        <f t="shared" si="45"/>
        <v>9.0909090909090912E-2</v>
      </c>
      <c r="X74" s="305">
        <v>0</v>
      </c>
      <c r="Y74" s="305">
        <v>0</v>
      </c>
      <c r="Z74" s="305">
        <v>1.4866847269087935</v>
      </c>
      <c r="AA74" s="305">
        <v>1.4966176401771427</v>
      </c>
      <c r="AB74" s="305">
        <v>1.7706844692952861</v>
      </c>
      <c r="AC74" s="305">
        <v>1.5753340909090914</v>
      </c>
      <c r="AD74" s="305">
        <v>0.99852740641711246</v>
      </c>
    </row>
    <row r="75" spans="3:33" x14ac:dyDescent="0.2">
      <c r="C75" s="292" t="s">
        <v>384</v>
      </c>
      <c r="D75" s="395"/>
      <c r="E75" s="315">
        <v>12</v>
      </c>
      <c r="F75" s="315">
        <v>12</v>
      </c>
      <c r="G75" s="315">
        <v>12</v>
      </c>
      <c r="H75" s="315">
        <v>12</v>
      </c>
      <c r="I75" s="315">
        <v>12</v>
      </c>
      <c r="J75" s="315">
        <v>12</v>
      </c>
      <c r="K75" s="315">
        <v>30</v>
      </c>
      <c r="L75" s="315">
        <v>30</v>
      </c>
      <c r="M75" s="315">
        <v>45.7</v>
      </c>
      <c r="N75" s="315">
        <v>27.42</v>
      </c>
      <c r="O75" s="315">
        <v>45.7</v>
      </c>
      <c r="P75" s="315">
        <v>45.7</v>
      </c>
      <c r="Q75" s="315">
        <v>45.7</v>
      </c>
      <c r="R75" s="315">
        <v>27.42</v>
      </c>
      <c r="S75" s="315">
        <v>36.56</v>
      </c>
      <c r="T75" s="315">
        <v>36.56</v>
      </c>
      <c r="U75" s="483">
        <f t="shared" si="46"/>
        <v>0</v>
      </c>
      <c r="V75" s="470">
        <f t="shared" si="44"/>
        <v>0.1111111111111111</v>
      </c>
      <c r="W75" s="469">
        <f t="shared" si="45"/>
        <v>9.0909090909090912E-2</v>
      </c>
      <c r="X75" s="305">
        <v>0</v>
      </c>
      <c r="Y75" s="305">
        <v>0.85742884446804069</v>
      </c>
      <c r="Z75" s="305">
        <v>1.4866847269087935</v>
      </c>
      <c r="AA75" s="305">
        <v>1.4966176401771427</v>
      </c>
      <c r="AB75" s="305">
        <v>1.7706844692952861</v>
      </c>
      <c r="AC75" s="305">
        <v>1.5753340909090914</v>
      </c>
      <c r="AD75" s="305">
        <v>0.99852740641711246</v>
      </c>
    </row>
    <row r="76" spans="3:33" x14ac:dyDescent="0.2">
      <c r="C76" s="292" t="s">
        <v>385</v>
      </c>
      <c r="D76" s="395"/>
      <c r="E76" s="315">
        <f>(E75/(7.14*5))</f>
        <v>0.33613445378151263</v>
      </c>
      <c r="F76" s="315">
        <f t="shared" ref="F76:Q76" si="48">(F75/(7.14*5))</f>
        <v>0.33613445378151263</v>
      </c>
      <c r="G76" s="315">
        <f t="shared" si="48"/>
        <v>0.33613445378151263</v>
      </c>
      <c r="H76" s="315">
        <f t="shared" si="48"/>
        <v>0.33613445378151263</v>
      </c>
      <c r="I76" s="315">
        <f t="shared" si="48"/>
        <v>0.33613445378151263</v>
      </c>
      <c r="J76" s="315">
        <f t="shared" si="48"/>
        <v>0.33613445378151263</v>
      </c>
      <c r="K76" s="315">
        <f t="shared" si="48"/>
        <v>0.84033613445378164</v>
      </c>
      <c r="L76" s="315">
        <f t="shared" si="48"/>
        <v>0.84033613445378164</v>
      </c>
      <c r="M76" s="315">
        <f t="shared" si="48"/>
        <v>1.2801120448179275</v>
      </c>
      <c r="N76" s="315">
        <f>(N75/(7.14*4))</f>
        <v>0.96008403361344552</v>
      </c>
      <c r="O76" s="315">
        <f t="shared" si="48"/>
        <v>1.2801120448179275</v>
      </c>
      <c r="P76" s="315">
        <f t="shared" si="48"/>
        <v>1.2801120448179275</v>
      </c>
      <c r="Q76" s="315">
        <f t="shared" si="48"/>
        <v>1.2801120448179275</v>
      </c>
      <c r="R76" s="315">
        <f>(R75/(7.14*4))</f>
        <v>0.96008403361344552</v>
      </c>
      <c r="S76" s="315">
        <f>(S75/(7.14*4))</f>
        <v>1.2801120448179273</v>
      </c>
      <c r="T76" s="315">
        <f>(T75/(7.14*5))</f>
        <v>1.0240896358543419</v>
      </c>
    </row>
    <row r="77" spans="3:33" ht="38.25" x14ac:dyDescent="0.2">
      <c r="C77" s="299" t="s">
        <v>386</v>
      </c>
      <c r="D77" s="395"/>
      <c r="E77" s="316">
        <f>E74-E76</f>
        <v>-0.33613445378151263</v>
      </c>
      <c r="F77" s="316">
        <f t="shared" ref="F77:T77" si="49">F74-F76</f>
        <v>0.57665966386554612</v>
      </c>
      <c r="G77" s="316">
        <f t="shared" si="49"/>
        <v>0.73327731092436987</v>
      </c>
      <c r="H77" s="316">
        <f t="shared" si="49"/>
        <v>1.5455462184873952</v>
      </c>
      <c r="I77" s="316">
        <f t="shared" si="49"/>
        <v>0.20436974789915963</v>
      </c>
      <c r="J77" s="316">
        <f t="shared" si="49"/>
        <v>-6.3109243697479056E-2</v>
      </c>
      <c r="K77" s="316">
        <f t="shared" si="49"/>
        <v>0.69852687507408318</v>
      </c>
      <c r="L77" s="316">
        <f t="shared" si="49"/>
        <v>1.0557355175073013</v>
      </c>
      <c r="M77" s="316">
        <f t="shared" si="49"/>
        <v>0.53744197508022973</v>
      </c>
      <c r="N77" s="316">
        <f t="shared" si="49"/>
        <v>1.2013513905051054</v>
      </c>
      <c r="O77" s="316">
        <f t="shared" si="49"/>
        <v>0.68500136321642757</v>
      </c>
      <c r="P77" s="316">
        <f t="shared" si="49"/>
        <v>0.68782939979047475</v>
      </c>
      <c r="Q77" s="316">
        <f t="shared" si="49"/>
        <v>0.75570176641709708</v>
      </c>
      <c r="R77" s="316">
        <f t="shared" si="49"/>
        <v>1.5266069739388928</v>
      </c>
      <c r="S77" s="316">
        <f t="shared" si="49"/>
        <v>0.9411504106600741</v>
      </c>
      <c r="T77" s="316">
        <f t="shared" si="49"/>
        <v>0.67394976926205463</v>
      </c>
      <c r="U77" s="484">
        <f t="shared" ref="U77:V77" si="50">SUM(U68:U76)</f>
        <v>1</v>
      </c>
      <c r="V77" s="474">
        <f t="shared" si="50"/>
        <v>1</v>
      </c>
      <c r="W77" s="473">
        <f>SUM(W68:W76)</f>
        <v>1</v>
      </c>
      <c r="X77" s="471">
        <v>8.094447143514838</v>
      </c>
      <c r="Y77" s="471">
        <v>7.7168596002123664</v>
      </c>
      <c r="Z77" s="471">
        <v>16.353531995996725</v>
      </c>
      <c r="AA77" s="471">
        <v>16.462794041948566</v>
      </c>
      <c r="AB77" s="471">
        <v>19.477529162248146</v>
      </c>
      <c r="AC77" s="471">
        <v>17.328675000000004</v>
      </c>
      <c r="AD77" s="471">
        <v>10.983801470588237</v>
      </c>
      <c r="AE77" s="472" t="s">
        <v>455</v>
      </c>
      <c r="AF77" s="472" t="s">
        <v>456</v>
      </c>
      <c r="AG77" s="281" t="s">
        <v>457</v>
      </c>
    </row>
    <row r="78" spans="3:33" x14ac:dyDescent="0.2">
      <c r="D78" s="444" t="s">
        <v>243</v>
      </c>
      <c r="K78" s="445">
        <f t="shared" ref="K78:M78" si="51">(K54/K74)*K77</f>
        <v>92.876757691414412</v>
      </c>
      <c r="L78" s="445">
        <f t="shared" si="51"/>
        <v>141.43825114930354</v>
      </c>
      <c r="M78" s="445">
        <f t="shared" si="51"/>
        <v>72.893964303182329</v>
      </c>
      <c r="N78" s="446">
        <f>(N54/N74)*N77</f>
        <v>134.65647971310887</v>
      </c>
      <c r="O78" s="446">
        <f t="shared" ref="O78:T78" si="52">(O54/O74)*O77</f>
        <v>104.91591530092121</v>
      </c>
      <c r="P78" s="446">
        <f t="shared" si="52"/>
        <v>105.34906195084527</v>
      </c>
      <c r="Q78" s="446">
        <f t="shared" si="52"/>
        <v>115.74450326038605</v>
      </c>
      <c r="R78" s="446">
        <f t="shared" si="52"/>
        <v>187.05407209528593</v>
      </c>
      <c r="S78" s="446">
        <f t="shared" si="52"/>
        <v>115.31849374033074</v>
      </c>
      <c r="T78" s="445">
        <f t="shared" si="52"/>
        <v>103.22323531877814</v>
      </c>
      <c r="AE78" s="475">
        <f>SUM(X77:AD77)</f>
        <v>96.417638414508886</v>
      </c>
      <c r="AF78" s="476">
        <f>AE78*17</f>
        <v>1639.0998530466511</v>
      </c>
      <c r="AG78" s="477">
        <f>AF78/U38</f>
        <v>0.2</v>
      </c>
    </row>
    <row r="79" spans="3:33" x14ac:dyDescent="0.2">
      <c r="D79" s="444" t="s">
        <v>6</v>
      </c>
      <c r="K79" s="490">
        <f t="shared" ref="K79:M79" si="53">(K54/K74)*K76</f>
        <v>111.73184357541901</v>
      </c>
      <c r="L79" s="490">
        <f t="shared" si="53"/>
        <v>112.58091753447792</v>
      </c>
      <c r="M79" s="491">
        <f t="shared" si="53"/>
        <v>173.62328590933376</v>
      </c>
      <c r="N79" s="490">
        <f>(N54/N74)*N76</f>
        <v>107.61342369678579</v>
      </c>
      <c r="O79" s="490">
        <f t="shared" ref="O79:T79" si="54">(O54/O74)*O76</f>
        <v>196.0640286016089</v>
      </c>
      <c r="P79" s="490">
        <f t="shared" si="54"/>
        <v>196.06402860160881</v>
      </c>
      <c r="Q79" s="490">
        <f t="shared" si="54"/>
        <v>196.06402860160887</v>
      </c>
      <c r="R79" s="490">
        <f t="shared" si="54"/>
        <v>117.6384171609653</v>
      </c>
      <c r="S79" s="490">
        <f t="shared" si="54"/>
        <v>156.85122288128704</v>
      </c>
      <c r="T79" s="490">
        <f t="shared" si="54"/>
        <v>156.8512228812871</v>
      </c>
    </row>
    <row r="80" spans="3:33" x14ac:dyDescent="0.2">
      <c r="D80" s="447" t="s">
        <v>415</v>
      </c>
      <c r="E80" s="448"/>
      <c r="F80" s="448"/>
      <c r="G80" s="448"/>
      <c r="H80" s="448"/>
      <c r="I80" s="448"/>
      <c r="J80" s="448"/>
      <c r="K80" s="449">
        <f>K78+K79</f>
        <v>204.60860126683343</v>
      </c>
      <c r="L80" s="449">
        <f t="shared" ref="L80:T80" si="55">L78+L79</f>
        <v>254.01916868378146</v>
      </c>
      <c r="M80" s="449">
        <f t="shared" si="55"/>
        <v>246.5172502125161</v>
      </c>
      <c r="N80" s="450">
        <f t="shared" si="55"/>
        <v>242.26990340989465</v>
      </c>
      <c r="O80" s="450">
        <f t="shared" si="55"/>
        <v>300.97994390253012</v>
      </c>
      <c r="P80" s="450">
        <f t="shared" si="55"/>
        <v>301.41309055245409</v>
      </c>
      <c r="Q80" s="450">
        <f t="shared" si="55"/>
        <v>311.80853186199494</v>
      </c>
      <c r="R80" s="450">
        <f t="shared" si="55"/>
        <v>304.69248925625124</v>
      </c>
      <c r="S80" s="450">
        <f t="shared" si="55"/>
        <v>272.16971662161779</v>
      </c>
      <c r="T80" s="449">
        <f t="shared" si="55"/>
        <v>260.07445820006524</v>
      </c>
    </row>
  </sheetData>
  <mergeCells count="14">
    <mergeCell ref="C2:D2"/>
    <mergeCell ref="A3:B3"/>
    <mergeCell ref="C3:D4"/>
    <mergeCell ref="A4:B4"/>
    <mergeCell ref="E4:J4"/>
    <mergeCell ref="E64:S64"/>
    <mergeCell ref="M4:S4"/>
    <mergeCell ref="V4:AF4"/>
    <mergeCell ref="E6:T6"/>
    <mergeCell ref="D8:D17"/>
    <mergeCell ref="D30:D62"/>
    <mergeCell ref="E43:J43"/>
    <mergeCell ref="K43:L43"/>
    <mergeCell ref="K4:L4"/>
  </mergeCells>
  <pageMargins left="0.7" right="0.7" top="0.75" bottom="0.75" header="0.3" footer="0.3"/>
  <legacy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rgb="FF0070C0"/>
  </sheetPr>
  <dimension ref="A1:CA51"/>
  <sheetViews>
    <sheetView zoomScaleNormal="100" workbookViewId="0">
      <pane xSplit="18" ySplit="2" topLeftCell="BS3" activePane="bottomRight" state="frozen"/>
      <selection pane="topRight" activeCell="S1" sqref="S1"/>
      <selection pane="bottomLeft" activeCell="A3" sqref="A3"/>
      <selection pane="bottomRight" activeCell="A19" sqref="A19"/>
    </sheetView>
  </sheetViews>
  <sheetFormatPr defaultColWidth="9.140625" defaultRowHeight="12.75" x14ac:dyDescent="0.2"/>
  <cols>
    <col min="1" max="1" width="60.85546875" style="398" customWidth="1"/>
    <col min="2" max="2" width="10.28515625" style="398" hidden="1" customWidth="1"/>
    <col min="3" max="5" width="12.5703125" style="398" hidden="1" customWidth="1"/>
    <col min="6" max="7" width="11.28515625" style="398" hidden="1" customWidth="1"/>
    <col min="8" max="10" width="12.5703125" style="398" hidden="1" customWidth="1"/>
    <col min="11" max="11" width="11.28515625" style="398" hidden="1" customWidth="1"/>
    <col min="12" max="15" width="12.5703125" style="398" hidden="1" customWidth="1"/>
    <col min="16" max="18" width="13.85546875" style="398" hidden="1" customWidth="1"/>
    <col min="19" max="27" width="15.5703125" style="398" customWidth="1"/>
    <col min="28" max="28" width="11.28515625" style="398" customWidth="1"/>
    <col min="29" max="29" width="12.5703125" style="398" customWidth="1"/>
    <col min="30" max="32" width="12.5703125" style="398" bestFit="1" customWidth="1"/>
    <col min="33" max="33" width="11.28515625" style="398" bestFit="1" customWidth="1"/>
    <col min="34" max="36" width="12.5703125" style="398" bestFit="1" customWidth="1"/>
    <col min="37" max="37" width="11.28515625" style="398" bestFit="1" customWidth="1"/>
    <col min="38" max="40" width="12.5703125" style="398" bestFit="1" customWidth="1"/>
    <col min="41" max="41" width="11.28515625" style="398" bestFit="1" customWidth="1"/>
    <col min="42" max="44" width="12.5703125" style="398" bestFit="1" customWidth="1"/>
    <col min="45" max="46" width="11.28515625" style="398" bestFit="1" customWidth="1"/>
    <col min="47" max="49" width="12.5703125" style="398" bestFit="1" customWidth="1"/>
    <col min="50" max="50" width="11.28515625" style="398" bestFit="1" customWidth="1"/>
    <col min="51" max="53" width="12.5703125" style="398" bestFit="1" customWidth="1"/>
    <col min="54" max="54" width="11.28515625" style="398" bestFit="1" customWidth="1"/>
    <col min="55" max="57" width="12.5703125" style="398" bestFit="1" customWidth="1"/>
    <col min="58" max="59" width="11.28515625" style="398" bestFit="1" customWidth="1"/>
    <col min="60" max="62" width="12.5703125" style="398" bestFit="1" customWidth="1"/>
    <col min="63" max="63" width="11.28515625" style="398" bestFit="1" customWidth="1"/>
    <col min="64" max="67" width="12.5703125" style="398" bestFit="1" customWidth="1"/>
    <col min="68" max="71" width="13.85546875" style="398" bestFit="1" customWidth="1"/>
    <col min="72" max="72" width="12.5703125" style="398" bestFit="1" customWidth="1"/>
    <col min="73" max="75" width="13.85546875" style="398" bestFit="1" customWidth="1"/>
    <col min="76" max="76" width="12.5703125" style="398" bestFit="1" customWidth="1"/>
    <col min="77" max="79" width="13.85546875" style="398" bestFit="1" customWidth="1"/>
    <col min="80" max="16384" width="9.140625" style="398"/>
  </cols>
  <sheetData>
    <row r="1" spans="1:79" x14ac:dyDescent="0.2">
      <c r="C1" s="399">
        <v>44013</v>
      </c>
      <c r="D1" s="399">
        <v>44013</v>
      </c>
      <c r="E1" s="399">
        <v>44013</v>
      </c>
      <c r="F1" s="399">
        <v>44044</v>
      </c>
      <c r="G1" s="399">
        <v>44044</v>
      </c>
      <c r="H1" s="399">
        <v>44044</v>
      </c>
      <c r="I1" s="399">
        <v>44044</v>
      </c>
      <c r="J1" s="399">
        <v>44075</v>
      </c>
      <c r="K1" s="399">
        <v>44075</v>
      </c>
      <c r="L1" s="399">
        <v>44075</v>
      </c>
      <c r="M1" s="399">
        <v>44075</v>
      </c>
      <c r="N1" s="399">
        <v>44075</v>
      </c>
      <c r="O1" s="399">
        <v>44105</v>
      </c>
      <c r="P1" s="399">
        <v>44105</v>
      </c>
      <c r="Q1" s="399">
        <v>44105</v>
      </c>
      <c r="R1" s="399">
        <v>44105</v>
      </c>
      <c r="S1" s="399">
        <v>44136</v>
      </c>
      <c r="T1" s="399">
        <v>44136</v>
      </c>
      <c r="U1" s="399">
        <v>44136</v>
      </c>
      <c r="V1" s="399">
        <v>44136</v>
      </c>
      <c r="W1" s="399">
        <v>44166</v>
      </c>
      <c r="X1" s="399">
        <v>44166</v>
      </c>
      <c r="Y1" s="399">
        <v>44166</v>
      </c>
      <c r="Z1" s="399">
        <v>44166</v>
      </c>
      <c r="AA1" s="399">
        <v>44166</v>
      </c>
    </row>
    <row r="2" spans="1:79" x14ac:dyDescent="0.2">
      <c r="C2" s="400">
        <v>44024</v>
      </c>
      <c r="D2" s="400">
        <v>44031</v>
      </c>
      <c r="E2" s="400">
        <v>44038</v>
      </c>
      <c r="F2" s="400">
        <v>44045</v>
      </c>
      <c r="G2" s="400">
        <v>44052</v>
      </c>
      <c r="H2" s="400">
        <v>44059</v>
      </c>
      <c r="I2" s="400">
        <v>44066</v>
      </c>
      <c r="J2" s="400">
        <v>44073</v>
      </c>
      <c r="K2" s="400">
        <v>44080</v>
      </c>
      <c r="L2" s="400">
        <v>44087</v>
      </c>
      <c r="M2" s="400">
        <v>44094</v>
      </c>
      <c r="N2" s="400">
        <v>44101</v>
      </c>
      <c r="O2" s="400">
        <v>44108</v>
      </c>
      <c r="P2" s="400">
        <v>44115</v>
      </c>
      <c r="Q2" s="400">
        <v>44122</v>
      </c>
      <c r="R2" s="400">
        <v>44129</v>
      </c>
      <c r="S2" s="401">
        <v>44136</v>
      </c>
      <c r="T2" s="401">
        <v>44143</v>
      </c>
      <c r="U2" s="402">
        <v>44150</v>
      </c>
      <c r="V2" s="402">
        <v>44157</v>
      </c>
      <c r="W2" s="402">
        <v>44164</v>
      </c>
      <c r="X2" s="402">
        <v>44171</v>
      </c>
      <c r="Y2" s="402">
        <v>44178</v>
      </c>
      <c r="Z2" s="402">
        <v>44185</v>
      </c>
      <c r="AA2" s="402">
        <v>44192</v>
      </c>
      <c r="AB2" s="403">
        <v>44199</v>
      </c>
      <c r="AC2" s="400">
        <v>44206</v>
      </c>
      <c r="AD2" s="400">
        <v>44213</v>
      </c>
      <c r="AE2" s="400">
        <v>44220</v>
      </c>
      <c r="AF2" s="400">
        <v>44227</v>
      </c>
      <c r="AG2" s="400">
        <v>44234</v>
      </c>
      <c r="AH2" s="400">
        <v>44241</v>
      </c>
      <c r="AI2" s="400">
        <v>44248</v>
      </c>
      <c r="AJ2" s="400">
        <v>44255</v>
      </c>
      <c r="AK2" s="400">
        <v>44262</v>
      </c>
      <c r="AL2" s="400">
        <v>44269</v>
      </c>
      <c r="AM2" s="400">
        <v>44276</v>
      </c>
      <c r="AN2" s="400">
        <v>44283</v>
      </c>
      <c r="AO2" s="400">
        <v>44290</v>
      </c>
      <c r="AP2" s="400">
        <v>44297</v>
      </c>
      <c r="AQ2" s="400">
        <v>44304</v>
      </c>
      <c r="AR2" s="400">
        <v>44311</v>
      </c>
      <c r="AS2" s="400">
        <v>44318</v>
      </c>
      <c r="AT2" s="400">
        <v>44325</v>
      </c>
      <c r="AU2" s="400">
        <v>44332</v>
      </c>
      <c r="AV2" s="400">
        <v>44339</v>
      </c>
      <c r="AW2" s="400">
        <v>44346</v>
      </c>
      <c r="AX2" s="400">
        <v>44353</v>
      </c>
      <c r="AY2" s="400">
        <v>44360</v>
      </c>
      <c r="AZ2" s="400">
        <v>44367</v>
      </c>
      <c r="BA2" s="400">
        <v>44374</v>
      </c>
      <c r="BB2" s="400">
        <v>44381</v>
      </c>
      <c r="BC2" s="400">
        <v>44388</v>
      </c>
      <c r="BD2" s="400">
        <v>44395</v>
      </c>
      <c r="BE2" s="400">
        <v>44402</v>
      </c>
      <c r="BF2" s="400">
        <v>44409</v>
      </c>
      <c r="BG2" s="400">
        <v>44416</v>
      </c>
      <c r="BH2" s="400">
        <v>44423</v>
      </c>
      <c r="BI2" s="400">
        <v>44430</v>
      </c>
      <c r="BJ2" s="400">
        <v>44437</v>
      </c>
      <c r="BK2" s="400">
        <v>44444</v>
      </c>
      <c r="BL2" s="400">
        <v>44451</v>
      </c>
      <c r="BM2" s="400">
        <v>44458</v>
      </c>
      <c r="BN2" s="400">
        <v>44465</v>
      </c>
      <c r="BO2" s="400">
        <v>44472</v>
      </c>
      <c r="BP2" s="400">
        <v>44479</v>
      </c>
      <c r="BQ2" s="400">
        <v>44486</v>
      </c>
      <c r="BR2" s="400">
        <v>44493</v>
      </c>
      <c r="BS2" s="400">
        <v>44500</v>
      </c>
      <c r="BT2" s="400">
        <v>44507</v>
      </c>
      <c r="BU2" s="400">
        <v>44514</v>
      </c>
      <c r="BV2" s="400">
        <v>44521</v>
      </c>
      <c r="BW2" s="400">
        <v>44528</v>
      </c>
      <c r="BX2" s="400">
        <v>44535</v>
      </c>
      <c r="BY2" s="400">
        <v>44542</v>
      </c>
      <c r="BZ2" s="400">
        <v>44549</v>
      </c>
      <c r="CA2" s="400">
        <v>44556</v>
      </c>
    </row>
    <row r="3" spans="1:79" x14ac:dyDescent="0.2">
      <c r="A3" s="398" t="s">
        <v>410</v>
      </c>
      <c r="C3" s="404">
        <v>58</v>
      </c>
      <c r="D3" s="404">
        <v>56</v>
      </c>
      <c r="E3" s="404">
        <v>52</v>
      </c>
      <c r="F3" s="404">
        <v>51</v>
      </c>
      <c r="G3" s="404">
        <v>54</v>
      </c>
      <c r="H3" s="404">
        <v>47</v>
      </c>
      <c r="I3" s="404">
        <v>51</v>
      </c>
      <c r="J3" s="404">
        <v>64</v>
      </c>
      <c r="K3" s="404">
        <v>26</v>
      </c>
      <c r="L3" s="404">
        <v>45</v>
      </c>
      <c r="M3" s="404">
        <v>57</v>
      </c>
      <c r="N3" s="405">
        <v>57</v>
      </c>
      <c r="O3" s="405">
        <v>66.9375</v>
      </c>
      <c r="P3" s="405">
        <v>69.615000000000009</v>
      </c>
      <c r="Q3" s="405">
        <v>94.605000000000004</v>
      </c>
      <c r="R3" s="405">
        <v>87.465000000000003</v>
      </c>
      <c r="S3" s="405">
        <v>98.174999999999997</v>
      </c>
      <c r="T3" s="405">
        <v>103.53</v>
      </c>
      <c r="U3" s="405">
        <v>110.67000000000002</v>
      </c>
      <c r="V3" s="405">
        <v>59.797500000000007</v>
      </c>
      <c r="W3" s="405">
        <v>117.80999999999999</v>
      </c>
      <c r="X3" s="405">
        <v>129.41249999999999</v>
      </c>
      <c r="Y3" s="405">
        <v>112.45500000000001</v>
      </c>
      <c r="Z3" s="406">
        <v>43.732500000000002</v>
      </c>
      <c r="AA3" s="407">
        <v>63</v>
      </c>
      <c r="AB3" s="408">
        <v>25.6</v>
      </c>
      <c r="AC3" s="408">
        <v>33.6</v>
      </c>
      <c r="AD3" s="408">
        <v>48.800000000000004</v>
      </c>
      <c r="AE3" s="408">
        <v>28.8</v>
      </c>
      <c r="AF3" s="408">
        <v>29.6</v>
      </c>
      <c r="AG3" s="408">
        <v>37.6</v>
      </c>
      <c r="AH3" s="408">
        <v>48.800000000000004</v>
      </c>
      <c r="AI3" s="408">
        <v>53.6</v>
      </c>
      <c r="AJ3" s="408">
        <v>55.2</v>
      </c>
      <c r="AK3" s="408">
        <v>40</v>
      </c>
      <c r="AL3" s="408">
        <v>55.2</v>
      </c>
      <c r="AM3" s="408">
        <v>61.6</v>
      </c>
      <c r="AN3" s="408">
        <v>55.2</v>
      </c>
      <c r="AO3" s="408">
        <v>66.400000000000006</v>
      </c>
      <c r="AP3" s="408">
        <v>40</v>
      </c>
      <c r="AQ3" s="408">
        <v>74.400000000000006</v>
      </c>
      <c r="AR3" s="408">
        <v>78.400000000000006</v>
      </c>
      <c r="AS3" s="408">
        <v>75.2</v>
      </c>
      <c r="AT3" s="408">
        <v>96</v>
      </c>
      <c r="AU3" s="408">
        <v>95.2</v>
      </c>
      <c r="AV3" s="408">
        <v>91.2</v>
      </c>
      <c r="AW3" s="408">
        <v>88.800000000000011</v>
      </c>
      <c r="AX3" s="408">
        <v>62.400000000000006</v>
      </c>
      <c r="AY3" s="408">
        <v>63.2</v>
      </c>
      <c r="AZ3" s="408">
        <v>63.2</v>
      </c>
      <c r="BA3" s="408">
        <v>78.400000000000006</v>
      </c>
      <c r="BB3" s="408">
        <v>31.200000000000003</v>
      </c>
      <c r="BC3" s="408">
        <v>48</v>
      </c>
      <c r="BD3" s="398">
        <v>59</v>
      </c>
      <c r="BE3" s="398">
        <v>56</v>
      </c>
      <c r="BF3" s="398">
        <v>72</v>
      </c>
      <c r="BG3" s="398">
        <v>63</v>
      </c>
      <c r="BH3" s="398">
        <v>40</v>
      </c>
      <c r="BI3" s="398">
        <v>88</v>
      </c>
      <c r="BJ3" s="398">
        <v>72</v>
      </c>
      <c r="BK3" s="398">
        <v>58</v>
      </c>
      <c r="BL3" s="398">
        <v>61</v>
      </c>
      <c r="BM3" s="398">
        <v>64</v>
      </c>
      <c r="BN3" s="398">
        <v>85</v>
      </c>
      <c r="BO3" s="398">
        <v>59</v>
      </c>
      <c r="BP3" s="398">
        <v>75</v>
      </c>
      <c r="BQ3" s="398">
        <v>78</v>
      </c>
      <c r="BR3" s="398">
        <v>106</v>
      </c>
      <c r="BS3" s="398">
        <v>98</v>
      </c>
      <c r="BT3" s="398">
        <v>110</v>
      </c>
      <c r="BU3" s="398">
        <v>116</v>
      </c>
      <c r="BV3" s="398">
        <v>124</v>
      </c>
      <c r="BW3" s="398">
        <v>67</v>
      </c>
      <c r="BX3" s="398">
        <v>132</v>
      </c>
      <c r="BY3" s="398">
        <v>145</v>
      </c>
      <c r="BZ3" s="398">
        <v>126</v>
      </c>
      <c r="CA3" s="398">
        <v>49</v>
      </c>
    </row>
    <row r="4" spans="1:79" ht="12" customHeight="1" x14ac:dyDescent="0.2">
      <c r="A4" s="398" t="s">
        <v>411</v>
      </c>
      <c r="C4" s="404">
        <v>36</v>
      </c>
      <c r="D4" s="404">
        <v>10</v>
      </c>
      <c r="E4" s="404">
        <v>23</v>
      </c>
      <c r="F4" s="404">
        <v>11</v>
      </c>
      <c r="G4" s="404">
        <v>24</v>
      </c>
      <c r="H4" s="404">
        <v>16</v>
      </c>
      <c r="I4" s="404">
        <v>22</v>
      </c>
      <c r="J4" s="404">
        <v>17</v>
      </c>
      <c r="K4" s="404">
        <v>18</v>
      </c>
      <c r="L4" s="404">
        <v>12</v>
      </c>
      <c r="M4" s="404">
        <v>24</v>
      </c>
      <c r="N4" s="405">
        <v>37</v>
      </c>
      <c r="O4" s="405">
        <v>29.452499999999997</v>
      </c>
      <c r="P4" s="405">
        <v>33.022500000000001</v>
      </c>
      <c r="Q4" s="405">
        <v>48.195</v>
      </c>
      <c r="R4" s="405">
        <v>58.904999999999994</v>
      </c>
      <c r="S4" s="405">
        <v>58.012499999999996</v>
      </c>
      <c r="T4" s="405">
        <v>47.302500000000002</v>
      </c>
      <c r="U4" s="405">
        <v>57.12</v>
      </c>
      <c r="V4" s="405">
        <v>30.345000000000002</v>
      </c>
      <c r="W4" s="405">
        <v>46.41</v>
      </c>
      <c r="X4" s="405">
        <v>32.130000000000003</v>
      </c>
      <c r="Y4" s="405">
        <v>29.452499999999997</v>
      </c>
      <c r="Z4" s="406">
        <v>8.9249999999999989</v>
      </c>
      <c r="AA4" s="407">
        <v>16</v>
      </c>
      <c r="AB4" s="398">
        <v>6</v>
      </c>
      <c r="AC4" s="398">
        <v>8</v>
      </c>
      <c r="AD4" s="398">
        <v>12</v>
      </c>
      <c r="AE4" s="398">
        <v>13</v>
      </c>
      <c r="AF4" s="398">
        <v>7</v>
      </c>
      <c r="AG4" s="398">
        <v>9</v>
      </c>
      <c r="AH4" s="398">
        <v>12</v>
      </c>
      <c r="AI4" s="398">
        <v>13</v>
      </c>
      <c r="AJ4" s="398">
        <v>14</v>
      </c>
      <c r="AK4" s="398">
        <v>10</v>
      </c>
      <c r="AL4" s="398">
        <v>14</v>
      </c>
      <c r="AM4" s="398">
        <v>15</v>
      </c>
      <c r="AN4" s="398">
        <v>14</v>
      </c>
      <c r="AO4" s="398">
        <v>17</v>
      </c>
      <c r="AP4" s="398">
        <v>10</v>
      </c>
      <c r="AQ4" s="398">
        <v>19</v>
      </c>
      <c r="AR4" s="398">
        <v>20</v>
      </c>
      <c r="AS4" s="398">
        <v>19</v>
      </c>
      <c r="AT4" s="398">
        <v>24</v>
      </c>
      <c r="AU4" s="398">
        <v>24</v>
      </c>
      <c r="AV4" s="398">
        <v>23</v>
      </c>
      <c r="AW4" s="398">
        <v>22</v>
      </c>
      <c r="AX4" s="398">
        <v>16</v>
      </c>
      <c r="AY4" s="398">
        <v>16</v>
      </c>
      <c r="AZ4" s="398">
        <v>16</v>
      </c>
      <c r="BA4" s="398">
        <v>20</v>
      </c>
      <c r="BB4" s="398">
        <v>8</v>
      </c>
      <c r="BC4" s="398">
        <v>12</v>
      </c>
      <c r="BD4" s="398">
        <v>20</v>
      </c>
      <c r="BE4" s="398">
        <v>18</v>
      </c>
      <c r="BF4" s="398">
        <v>24</v>
      </c>
      <c r="BG4" s="398">
        <v>21</v>
      </c>
      <c r="BH4" s="398">
        <v>16</v>
      </c>
      <c r="BI4" s="398">
        <v>23</v>
      </c>
      <c r="BJ4" s="398">
        <v>24</v>
      </c>
      <c r="BK4" s="398">
        <v>29</v>
      </c>
      <c r="BL4" s="398">
        <v>26</v>
      </c>
      <c r="BM4" s="398">
        <v>24</v>
      </c>
      <c r="BN4" s="398">
        <v>30</v>
      </c>
      <c r="BO4" s="398">
        <v>29</v>
      </c>
      <c r="BP4" s="398">
        <v>33</v>
      </c>
      <c r="BQ4" s="398">
        <v>37</v>
      </c>
      <c r="BR4" s="398">
        <v>54</v>
      </c>
      <c r="BS4" s="398">
        <v>66</v>
      </c>
      <c r="BT4" s="398">
        <v>65</v>
      </c>
      <c r="BU4" s="398">
        <v>53</v>
      </c>
      <c r="BV4" s="398">
        <v>64</v>
      </c>
      <c r="BW4" s="398">
        <v>34</v>
      </c>
      <c r="BX4" s="398">
        <v>52</v>
      </c>
      <c r="BY4" s="398">
        <v>36</v>
      </c>
      <c r="BZ4" s="398">
        <v>33</v>
      </c>
      <c r="CA4" s="398">
        <v>10</v>
      </c>
    </row>
    <row r="5" spans="1:79" x14ac:dyDescent="0.2">
      <c r="A5" s="398" t="s">
        <v>412</v>
      </c>
      <c r="C5" s="404">
        <v>81</v>
      </c>
      <c r="D5" s="404">
        <v>41.25</v>
      </c>
      <c r="E5" s="404">
        <v>58.5</v>
      </c>
      <c r="F5" s="404">
        <v>57.75</v>
      </c>
      <c r="G5" s="404">
        <v>44.25</v>
      </c>
      <c r="H5" s="404">
        <v>63.75</v>
      </c>
      <c r="I5" s="404">
        <v>60</v>
      </c>
      <c r="J5" s="404">
        <v>77.25</v>
      </c>
      <c r="K5" s="404">
        <v>78.75</v>
      </c>
      <c r="L5" s="404">
        <v>106.5</v>
      </c>
      <c r="M5" s="404">
        <v>105</v>
      </c>
      <c r="N5" s="405">
        <v>175</v>
      </c>
      <c r="O5" s="405">
        <f>232.9425*0.75</f>
        <v>174.706875</v>
      </c>
      <c r="P5" s="405">
        <f>0.75*219.555</f>
        <v>164.66624999999999</v>
      </c>
      <c r="Q5" s="405">
        <f>262.395*0.75</f>
        <v>196.79624999999999</v>
      </c>
      <c r="R5" s="405">
        <f>0.75*226.695</f>
        <v>170.02125000000001</v>
      </c>
      <c r="S5" s="405">
        <f>0.75*262.395</f>
        <v>196.79624999999999</v>
      </c>
      <c r="T5" s="405">
        <f>0.75*200.8125</f>
        <v>150.609375</v>
      </c>
      <c r="U5" s="405">
        <f>0.75*223.125</f>
        <v>167.34375</v>
      </c>
      <c r="V5" s="405">
        <f>0.75*120.4875</f>
        <v>90.365624999999994</v>
      </c>
      <c r="W5" s="405">
        <f>0.75*183.855</f>
        <v>137.89124999999999</v>
      </c>
      <c r="X5" s="405">
        <f>0.75*147.2625</f>
        <v>110.44687499999999</v>
      </c>
      <c r="Y5" s="406">
        <v>124.0575</v>
      </c>
      <c r="Z5" s="406">
        <v>37.484999999999999</v>
      </c>
      <c r="AA5" s="407">
        <f>60*0.75</f>
        <v>45</v>
      </c>
      <c r="AB5" s="404">
        <v>45.75</v>
      </c>
      <c r="AC5" s="404">
        <v>45.75</v>
      </c>
      <c r="AD5" s="404">
        <v>51.75</v>
      </c>
      <c r="AE5" s="404">
        <v>54</v>
      </c>
      <c r="AF5" s="404">
        <v>51.75</v>
      </c>
      <c r="AG5" s="404">
        <v>60</v>
      </c>
      <c r="AH5" s="404">
        <v>77.25</v>
      </c>
      <c r="AI5" s="404">
        <v>76.5</v>
      </c>
      <c r="AJ5" s="404">
        <v>93</v>
      </c>
      <c r="AK5" s="404">
        <v>93</v>
      </c>
      <c r="AL5" s="404">
        <v>88.5</v>
      </c>
      <c r="AM5" s="404">
        <v>82.5</v>
      </c>
      <c r="AN5" s="404">
        <v>99</v>
      </c>
      <c r="AO5" s="404">
        <v>117</v>
      </c>
      <c r="AP5" s="404">
        <v>81</v>
      </c>
      <c r="AQ5" s="404">
        <v>103.5</v>
      </c>
      <c r="AR5" s="404">
        <v>105.75</v>
      </c>
      <c r="AS5" s="404">
        <v>116.25</v>
      </c>
      <c r="AT5" s="404">
        <v>109.5</v>
      </c>
      <c r="AU5" s="404">
        <v>120</v>
      </c>
      <c r="AV5" s="404">
        <v>128.25</v>
      </c>
      <c r="AW5" s="404">
        <v>123.75</v>
      </c>
      <c r="AX5" s="404">
        <v>81.75</v>
      </c>
      <c r="AY5" s="404">
        <v>57.75</v>
      </c>
      <c r="AZ5" s="404">
        <v>84.75</v>
      </c>
      <c r="BA5" s="404">
        <v>91.5</v>
      </c>
      <c r="BB5" s="404">
        <v>45.75</v>
      </c>
      <c r="BC5" s="404">
        <v>57.75</v>
      </c>
      <c r="BD5" s="404">
        <v>65.25</v>
      </c>
      <c r="BE5" s="404">
        <v>53.25</v>
      </c>
      <c r="BF5" s="404">
        <v>67.5</v>
      </c>
      <c r="BG5" s="404">
        <v>87</v>
      </c>
      <c r="BH5" s="404">
        <v>92.25</v>
      </c>
      <c r="BI5" s="404">
        <v>90.75</v>
      </c>
      <c r="BJ5" s="404">
        <v>128.25</v>
      </c>
      <c r="BK5" s="404">
        <v>105.75</v>
      </c>
      <c r="BL5" s="404">
        <v>143.25</v>
      </c>
      <c r="BM5" s="404">
        <v>143.25</v>
      </c>
      <c r="BN5" s="404">
        <v>124.5</v>
      </c>
      <c r="BO5" s="404">
        <v>135</v>
      </c>
      <c r="BP5" s="404">
        <v>195.75</v>
      </c>
      <c r="BQ5" s="404">
        <v>184.5</v>
      </c>
      <c r="BR5" s="404">
        <v>220.5</v>
      </c>
      <c r="BS5" s="404">
        <v>190.5</v>
      </c>
      <c r="BT5" s="404">
        <v>220.5</v>
      </c>
      <c r="BU5" s="404">
        <v>168.75</v>
      </c>
      <c r="BV5" s="404">
        <v>187.5</v>
      </c>
      <c r="BW5" s="404">
        <v>101.25</v>
      </c>
      <c r="BX5" s="404">
        <v>154.5</v>
      </c>
      <c r="BY5" s="404">
        <v>123.75</v>
      </c>
      <c r="BZ5" s="404">
        <v>104.25</v>
      </c>
      <c r="CA5" s="404">
        <v>31.5</v>
      </c>
    </row>
    <row r="6" spans="1:79" x14ac:dyDescent="0.2">
      <c r="A6" s="398" t="s">
        <v>413</v>
      </c>
      <c r="C6" s="404">
        <v>29</v>
      </c>
      <c r="D6" s="404">
        <v>34</v>
      </c>
      <c r="E6" s="404">
        <v>23</v>
      </c>
      <c r="F6" s="404">
        <v>34</v>
      </c>
      <c r="G6" s="404">
        <v>39</v>
      </c>
      <c r="H6" s="404">
        <v>20</v>
      </c>
      <c r="I6" s="404">
        <v>47</v>
      </c>
      <c r="J6" s="404">
        <v>36</v>
      </c>
      <c r="K6" s="404">
        <v>33</v>
      </c>
      <c r="L6" s="404">
        <v>34</v>
      </c>
      <c r="M6" s="404">
        <v>50</v>
      </c>
      <c r="N6" s="405">
        <v>48</v>
      </c>
      <c r="O6" s="405">
        <v>40.162500000000001</v>
      </c>
      <c r="P6" s="405">
        <v>41.947499999999998</v>
      </c>
      <c r="Q6" s="405">
        <v>52.657499999999999</v>
      </c>
      <c r="R6" s="405">
        <v>64.260000000000005</v>
      </c>
      <c r="S6" s="405">
        <v>84.787499999999994</v>
      </c>
      <c r="T6" s="405">
        <v>98.174999999999997</v>
      </c>
      <c r="U6" s="405">
        <v>105.315</v>
      </c>
      <c r="V6" s="405">
        <v>69.615000000000009</v>
      </c>
      <c r="W6" s="405">
        <v>99.960000000000008</v>
      </c>
      <c r="X6" s="405">
        <v>83.002499999999998</v>
      </c>
      <c r="Y6" s="405">
        <v>72.29249999999999</v>
      </c>
      <c r="Z6" s="406">
        <v>12.495000000000001</v>
      </c>
      <c r="AA6" s="407">
        <v>24</v>
      </c>
      <c r="AB6" s="398">
        <v>24</v>
      </c>
      <c r="AC6" s="398">
        <v>38</v>
      </c>
      <c r="AD6" s="398">
        <v>46</v>
      </c>
      <c r="AE6" s="398">
        <v>25</v>
      </c>
      <c r="AF6" s="398">
        <v>32</v>
      </c>
      <c r="AG6" s="398">
        <v>49</v>
      </c>
      <c r="AH6" s="398">
        <v>40</v>
      </c>
      <c r="AI6" s="398">
        <v>40</v>
      </c>
      <c r="AJ6" s="398">
        <v>44</v>
      </c>
      <c r="AK6" s="398">
        <v>40</v>
      </c>
      <c r="AL6" s="398">
        <v>59</v>
      </c>
      <c r="AM6" s="398">
        <v>61</v>
      </c>
      <c r="AN6" s="398">
        <v>51</v>
      </c>
      <c r="AO6" s="398">
        <v>73</v>
      </c>
      <c r="AP6" s="398">
        <v>24</v>
      </c>
      <c r="AQ6" s="398">
        <v>54</v>
      </c>
      <c r="AR6" s="398">
        <v>51</v>
      </c>
      <c r="AS6" s="398">
        <v>50</v>
      </c>
      <c r="AT6" s="398">
        <v>52</v>
      </c>
      <c r="AU6" s="398">
        <v>60</v>
      </c>
      <c r="AV6" s="398">
        <v>61</v>
      </c>
      <c r="AW6" s="398">
        <v>49</v>
      </c>
      <c r="AX6" s="398">
        <v>48</v>
      </c>
      <c r="AY6" s="398">
        <v>47</v>
      </c>
      <c r="AZ6" s="398">
        <v>45</v>
      </c>
      <c r="BA6" s="398">
        <v>42</v>
      </c>
      <c r="BB6" s="398">
        <v>27</v>
      </c>
      <c r="BC6" s="398">
        <v>26</v>
      </c>
      <c r="BD6" s="398">
        <v>42</v>
      </c>
      <c r="BE6" s="398">
        <v>43</v>
      </c>
      <c r="BF6" s="398">
        <v>41</v>
      </c>
      <c r="BG6" s="398">
        <v>45</v>
      </c>
      <c r="BH6" s="398">
        <v>47</v>
      </c>
      <c r="BI6" s="398">
        <v>48</v>
      </c>
      <c r="BJ6" s="398">
        <v>46</v>
      </c>
      <c r="BK6" s="398">
        <v>54</v>
      </c>
      <c r="BL6" s="398">
        <v>42</v>
      </c>
      <c r="BM6" s="398">
        <v>47</v>
      </c>
      <c r="BN6" s="398">
        <v>36</v>
      </c>
      <c r="BO6" s="398">
        <v>29</v>
      </c>
      <c r="BP6" s="398">
        <v>45</v>
      </c>
      <c r="BQ6" s="398">
        <v>47</v>
      </c>
      <c r="BR6" s="398">
        <v>59</v>
      </c>
      <c r="BS6" s="398">
        <v>72</v>
      </c>
      <c r="BT6" s="398">
        <v>95</v>
      </c>
      <c r="BU6" s="398">
        <v>110</v>
      </c>
      <c r="BV6" s="398">
        <v>118</v>
      </c>
      <c r="BW6" s="398">
        <v>78</v>
      </c>
      <c r="BX6" s="398">
        <v>112</v>
      </c>
      <c r="BY6" s="398">
        <v>93</v>
      </c>
      <c r="BZ6" s="398">
        <v>81</v>
      </c>
      <c r="CA6" s="398">
        <v>14</v>
      </c>
    </row>
    <row r="7" spans="1:79" x14ac:dyDescent="0.2">
      <c r="C7" s="404"/>
      <c r="D7" s="404"/>
      <c r="E7" s="404"/>
      <c r="F7" s="404"/>
      <c r="G7" s="404"/>
      <c r="H7" s="404"/>
      <c r="I7" s="404"/>
      <c r="J7" s="404"/>
      <c r="K7" s="404"/>
      <c r="L7" s="404"/>
      <c r="M7" s="404"/>
      <c r="N7" s="405"/>
      <c r="O7" s="405"/>
      <c r="P7" s="405"/>
      <c r="Q7" s="405"/>
      <c r="R7" s="405"/>
      <c r="S7" s="405"/>
      <c r="T7" s="405"/>
      <c r="U7" s="405"/>
      <c r="V7" s="405"/>
      <c r="W7" s="405"/>
      <c r="X7" s="405"/>
      <c r="Y7" s="405"/>
      <c r="Z7" s="406"/>
      <c r="AA7" s="406"/>
    </row>
    <row r="8" spans="1:79" x14ac:dyDescent="0.2">
      <c r="C8" s="404"/>
      <c r="D8" s="404"/>
      <c r="E8" s="404"/>
      <c r="F8" s="404"/>
      <c r="G8" s="404"/>
      <c r="H8" s="404"/>
      <c r="I8" s="404"/>
      <c r="J8" s="404"/>
      <c r="K8" s="404"/>
      <c r="L8" s="404"/>
      <c r="M8" s="404"/>
      <c r="N8" s="405"/>
      <c r="O8" s="405"/>
      <c r="P8" s="405"/>
      <c r="Q8" s="405"/>
      <c r="R8" s="405"/>
      <c r="S8" s="405"/>
      <c r="T8" s="405"/>
      <c r="U8" s="405"/>
      <c r="V8" s="405"/>
      <c r="W8" s="405"/>
      <c r="X8" s="405"/>
      <c r="Y8" s="405"/>
      <c r="Z8" s="406"/>
      <c r="AA8" s="406"/>
    </row>
    <row r="9" spans="1:79" x14ac:dyDescent="0.2">
      <c r="A9" s="404" t="s">
        <v>414</v>
      </c>
      <c r="C9" s="404">
        <f>SUM(C3:C6)</f>
        <v>204</v>
      </c>
      <c r="D9" s="404">
        <f t="shared" ref="D9:BO9" si="0">SUM(D3:D6)</f>
        <v>141.25</v>
      </c>
      <c r="E9" s="404">
        <f t="shared" si="0"/>
        <v>156.5</v>
      </c>
      <c r="F9" s="404">
        <f t="shared" si="0"/>
        <v>153.75</v>
      </c>
      <c r="G9" s="404">
        <f t="shared" si="0"/>
        <v>161.25</v>
      </c>
      <c r="H9" s="404">
        <f t="shared" si="0"/>
        <v>146.75</v>
      </c>
      <c r="I9" s="404">
        <f t="shared" si="0"/>
        <v>180</v>
      </c>
      <c r="J9" s="404">
        <f t="shared" si="0"/>
        <v>194.25</v>
      </c>
      <c r="K9" s="404">
        <f t="shared" si="0"/>
        <v>155.75</v>
      </c>
      <c r="L9" s="404">
        <f t="shared" si="0"/>
        <v>197.5</v>
      </c>
      <c r="M9" s="404">
        <f t="shared" si="0"/>
        <v>236</v>
      </c>
      <c r="N9" s="405">
        <v>261</v>
      </c>
      <c r="O9" s="405">
        <f t="shared" si="0"/>
        <v>311.25937500000003</v>
      </c>
      <c r="P9" s="405">
        <f t="shared" si="0"/>
        <v>309.25125000000003</v>
      </c>
      <c r="Q9" s="405">
        <f t="shared" si="0"/>
        <v>392.25374999999997</v>
      </c>
      <c r="R9" s="405">
        <f t="shared" si="0"/>
        <v>380.65125</v>
      </c>
      <c r="S9" s="405">
        <f t="shared" si="0"/>
        <v>437.77125000000001</v>
      </c>
      <c r="T9" s="405">
        <f t="shared" si="0"/>
        <v>399.61687499999999</v>
      </c>
      <c r="U9" s="405">
        <f t="shared" si="0"/>
        <v>440.44875000000002</v>
      </c>
      <c r="V9" s="405">
        <f t="shared" si="0"/>
        <v>250.12312500000002</v>
      </c>
      <c r="W9" s="405">
        <f t="shared" si="0"/>
        <v>402.07124999999996</v>
      </c>
      <c r="X9" s="405">
        <f t="shared" si="0"/>
        <v>354.99187499999999</v>
      </c>
      <c r="Y9" s="405">
        <f t="shared" si="0"/>
        <v>338.25750000000005</v>
      </c>
      <c r="Z9" s="406">
        <f t="shared" si="0"/>
        <v>102.6375</v>
      </c>
      <c r="AA9" s="406">
        <f t="shared" si="0"/>
        <v>148</v>
      </c>
      <c r="AB9" s="406">
        <f t="shared" si="0"/>
        <v>101.35</v>
      </c>
      <c r="AC9" s="406">
        <f t="shared" si="0"/>
        <v>125.35</v>
      </c>
      <c r="AD9" s="406">
        <f t="shared" si="0"/>
        <v>158.55000000000001</v>
      </c>
      <c r="AE9" s="406">
        <f t="shared" si="0"/>
        <v>120.8</v>
      </c>
      <c r="AF9" s="406">
        <f t="shared" si="0"/>
        <v>120.35</v>
      </c>
      <c r="AG9" s="406">
        <f t="shared" si="0"/>
        <v>155.6</v>
      </c>
      <c r="AH9" s="406">
        <f t="shared" si="0"/>
        <v>178.05</v>
      </c>
      <c r="AI9" s="406">
        <f t="shared" si="0"/>
        <v>183.1</v>
      </c>
      <c r="AJ9" s="406">
        <f t="shared" si="0"/>
        <v>206.2</v>
      </c>
      <c r="AK9" s="406">
        <f t="shared" si="0"/>
        <v>183</v>
      </c>
      <c r="AL9" s="406">
        <f t="shared" si="0"/>
        <v>216.7</v>
      </c>
      <c r="AM9" s="406">
        <f t="shared" si="0"/>
        <v>220.1</v>
      </c>
      <c r="AN9" s="406">
        <f t="shared" si="0"/>
        <v>219.2</v>
      </c>
      <c r="AO9" s="406">
        <f t="shared" si="0"/>
        <v>273.39999999999998</v>
      </c>
      <c r="AP9" s="406">
        <f t="shared" si="0"/>
        <v>155</v>
      </c>
      <c r="AQ9" s="406">
        <f t="shared" si="0"/>
        <v>250.9</v>
      </c>
      <c r="AR9" s="406">
        <f t="shared" si="0"/>
        <v>255.15</v>
      </c>
      <c r="AS9" s="406">
        <f t="shared" si="0"/>
        <v>260.45</v>
      </c>
      <c r="AT9" s="406">
        <f t="shared" si="0"/>
        <v>281.5</v>
      </c>
      <c r="AU9" s="406">
        <f t="shared" si="0"/>
        <v>299.2</v>
      </c>
      <c r="AV9" s="406">
        <f t="shared" si="0"/>
        <v>303.45</v>
      </c>
      <c r="AW9" s="406">
        <f t="shared" si="0"/>
        <v>283.55</v>
      </c>
      <c r="AX9" s="406">
        <f t="shared" si="0"/>
        <v>208.15</v>
      </c>
      <c r="AY9" s="406">
        <f t="shared" si="0"/>
        <v>183.95</v>
      </c>
      <c r="AZ9" s="406">
        <f t="shared" si="0"/>
        <v>208.95</v>
      </c>
      <c r="BA9" s="406">
        <f t="shared" si="0"/>
        <v>231.9</v>
      </c>
      <c r="BB9" s="406">
        <f t="shared" si="0"/>
        <v>111.95</v>
      </c>
      <c r="BC9" s="406">
        <f t="shared" si="0"/>
        <v>143.75</v>
      </c>
      <c r="BD9" s="406">
        <f t="shared" si="0"/>
        <v>186.25</v>
      </c>
      <c r="BE9" s="406">
        <f t="shared" si="0"/>
        <v>170.25</v>
      </c>
      <c r="BF9" s="406">
        <f t="shared" si="0"/>
        <v>204.5</v>
      </c>
      <c r="BG9" s="406">
        <f t="shared" si="0"/>
        <v>216</v>
      </c>
      <c r="BH9" s="406">
        <f t="shared" si="0"/>
        <v>195.25</v>
      </c>
      <c r="BI9" s="406">
        <f t="shared" si="0"/>
        <v>249.75</v>
      </c>
      <c r="BJ9" s="406">
        <f t="shared" si="0"/>
        <v>270.25</v>
      </c>
      <c r="BK9" s="406">
        <f t="shared" si="0"/>
        <v>246.75</v>
      </c>
      <c r="BL9" s="406">
        <f t="shared" si="0"/>
        <v>272.25</v>
      </c>
      <c r="BM9" s="406">
        <f t="shared" si="0"/>
        <v>278.25</v>
      </c>
      <c r="BN9" s="406">
        <f t="shared" si="0"/>
        <v>275.5</v>
      </c>
      <c r="BO9" s="406">
        <f t="shared" si="0"/>
        <v>252</v>
      </c>
      <c r="BP9" s="406">
        <f t="shared" ref="BP9:CA9" si="1">SUM(BP3:BP6)</f>
        <v>348.75</v>
      </c>
      <c r="BQ9" s="406">
        <f t="shared" si="1"/>
        <v>346.5</v>
      </c>
      <c r="BR9" s="406">
        <f t="shared" si="1"/>
        <v>439.5</v>
      </c>
      <c r="BS9" s="406">
        <f t="shared" si="1"/>
        <v>426.5</v>
      </c>
      <c r="BT9" s="406">
        <f t="shared" si="1"/>
        <v>490.5</v>
      </c>
      <c r="BU9" s="406">
        <f t="shared" si="1"/>
        <v>447.75</v>
      </c>
      <c r="BV9" s="406">
        <f t="shared" si="1"/>
        <v>493.5</v>
      </c>
      <c r="BW9" s="406">
        <f t="shared" si="1"/>
        <v>280.25</v>
      </c>
      <c r="BX9" s="406">
        <f t="shared" si="1"/>
        <v>450.5</v>
      </c>
      <c r="BY9" s="406">
        <f t="shared" si="1"/>
        <v>397.75</v>
      </c>
      <c r="BZ9" s="406">
        <f t="shared" si="1"/>
        <v>344.25</v>
      </c>
      <c r="CA9" s="406">
        <f t="shared" si="1"/>
        <v>104.5</v>
      </c>
    </row>
    <row r="10" spans="1:79" x14ac:dyDescent="0.2">
      <c r="A10" s="404"/>
      <c r="N10" s="409"/>
      <c r="O10" s="409"/>
      <c r="P10" s="409"/>
      <c r="Q10" s="409"/>
      <c r="R10" s="409"/>
      <c r="S10" s="409"/>
      <c r="T10" s="409"/>
      <c r="U10" s="409"/>
      <c r="V10" s="409"/>
      <c r="W10" s="409"/>
      <c r="X10" s="409"/>
      <c r="Y10" s="409"/>
      <c r="Z10" s="410"/>
      <c r="AA10" s="410"/>
    </row>
    <row r="11" spans="1:79" x14ac:dyDescent="0.2">
      <c r="A11" s="404" t="s">
        <v>324</v>
      </c>
      <c r="C11" s="404">
        <f>C9</f>
        <v>204</v>
      </c>
      <c r="D11" s="404">
        <f t="shared" ref="D11:BO11" si="2">D9</f>
        <v>141.25</v>
      </c>
      <c r="E11" s="404">
        <f t="shared" si="2"/>
        <v>156.5</v>
      </c>
      <c r="F11" s="404">
        <f t="shared" si="2"/>
        <v>153.75</v>
      </c>
      <c r="G11" s="404">
        <f t="shared" si="2"/>
        <v>161.25</v>
      </c>
      <c r="H11" s="404">
        <f t="shared" si="2"/>
        <v>146.75</v>
      </c>
      <c r="I11" s="404">
        <f t="shared" si="2"/>
        <v>180</v>
      </c>
      <c r="J11" s="404">
        <f t="shared" si="2"/>
        <v>194.25</v>
      </c>
      <c r="K11" s="404">
        <f t="shared" si="2"/>
        <v>155.75</v>
      </c>
      <c r="L11" s="404">
        <f t="shared" si="2"/>
        <v>197.5</v>
      </c>
      <c r="M11" s="404">
        <f t="shared" si="2"/>
        <v>236</v>
      </c>
      <c r="N11" s="405">
        <f t="shared" si="2"/>
        <v>261</v>
      </c>
      <c r="O11" s="405">
        <f t="shared" si="2"/>
        <v>311.25937500000003</v>
      </c>
      <c r="P11" s="405">
        <f t="shared" si="2"/>
        <v>309.25125000000003</v>
      </c>
      <c r="Q11" s="405">
        <f t="shared" si="2"/>
        <v>392.25374999999997</v>
      </c>
      <c r="R11" s="405">
        <f t="shared" si="2"/>
        <v>380.65125</v>
      </c>
      <c r="S11" s="411">
        <f t="shared" si="2"/>
        <v>437.77125000000001</v>
      </c>
      <c r="T11" s="411">
        <f t="shared" si="2"/>
        <v>399.61687499999999</v>
      </c>
      <c r="U11" s="411">
        <f t="shared" si="2"/>
        <v>440.44875000000002</v>
      </c>
      <c r="V11" s="411">
        <f t="shared" si="2"/>
        <v>250.12312500000002</v>
      </c>
      <c r="W11" s="411">
        <f t="shared" si="2"/>
        <v>402.07124999999996</v>
      </c>
      <c r="X11" s="405">
        <f t="shared" si="2"/>
        <v>354.99187499999999</v>
      </c>
      <c r="Y11" s="405">
        <f t="shared" si="2"/>
        <v>338.25750000000005</v>
      </c>
      <c r="Z11" s="406">
        <f t="shared" si="2"/>
        <v>102.6375</v>
      </c>
      <c r="AA11" s="406">
        <f t="shared" si="2"/>
        <v>148</v>
      </c>
      <c r="AB11" s="406">
        <f t="shared" si="2"/>
        <v>101.35</v>
      </c>
      <c r="AC11" s="406">
        <f t="shared" si="2"/>
        <v>125.35</v>
      </c>
      <c r="AD11" s="406">
        <f t="shared" si="2"/>
        <v>158.55000000000001</v>
      </c>
      <c r="AE11" s="406">
        <f t="shared" si="2"/>
        <v>120.8</v>
      </c>
      <c r="AF11" s="406">
        <f t="shared" si="2"/>
        <v>120.35</v>
      </c>
      <c r="AG11" s="406">
        <f t="shared" si="2"/>
        <v>155.6</v>
      </c>
      <c r="AH11" s="406">
        <f t="shared" si="2"/>
        <v>178.05</v>
      </c>
      <c r="AI11" s="406">
        <f t="shared" si="2"/>
        <v>183.1</v>
      </c>
      <c r="AJ11" s="406">
        <f t="shared" si="2"/>
        <v>206.2</v>
      </c>
      <c r="AK11" s="406">
        <f t="shared" si="2"/>
        <v>183</v>
      </c>
      <c r="AL11" s="406">
        <f t="shared" si="2"/>
        <v>216.7</v>
      </c>
      <c r="AM11" s="406">
        <f t="shared" si="2"/>
        <v>220.1</v>
      </c>
      <c r="AN11" s="406">
        <f t="shared" si="2"/>
        <v>219.2</v>
      </c>
      <c r="AO11" s="406">
        <f t="shared" si="2"/>
        <v>273.39999999999998</v>
      </c>
      <c r="AP11" s="406">
        <f t="shared" si="2"/>
        <v>155</v>
      </c>
      <c r="AQ11" s="406">
        <f t="shared" si="2"/>
        <v>250.9</v>
      </c>
      <c r="AR11" s="406">
        <f t="shared" si="2"/>
        <v>255.15</v>
      </c>
      <c r="AS11" s="406">
        <f t="shared" si="2"/>
        <v>260.45</v>
      </c>
      <c r="AT11" s="406">
        <f t="shared" si="2"/>
        <v>281.5</v>
      </c>
      <c r="AU11" s="406">
        <f t="shared" si="2"/>
        <v>299.2</v>
      </c>
      <c r="AV11" s="406">
        <f t="shared" si="2"/>
        <v>303.45</v>
      </c>
      <c r="AW11" s="406">
        <f t="shared" si="2"/>
        <v>283.55</v>
      </c>
      <c r="AX11" s="406">
        <f t="shared" si="2"/>
        <v>208.15</v>
      </c>
      <c r="AY11" s="406">
        <f t="shared" si="2"/>
        <v>183.95</v>
      </c>
      <c r="AZ11" s="406">
        <f t="shared" si="2"/>
        <v>208.95</v>
      </c>
      <c r="BA11" s="406">
        <f t="shared" si="2"/>
        <v>231.9</v>
      </c>
      <c r="BB11" s="406">
        <f t="shared" si="2"/>
        <v>111.95</v>
      </c>
      <c r="BC11" s="406">
        <f t="shared" si="2"/>
        <v>143.75</v>
      </c>
      <c r="BD11" s="406">
        <f t="shared" si="2"/>
        <v>186.25</v>
      </c>
      <c r="BE11" s="406">
        <f t="shared" si="2"/>
        <v>170.25</v>
      </c>
      <c r="BF11" s="406">
        <f t="shared" si="2"/>
        <v>204.5</v>
      </c>
      <c r="BG11" s="406">
        <f t="shared" si="2"/>
        <v>216</v>
      </c>
      <c r="BH11" s="406">
        <f t="shared" si="2"/>
        <v>195.25</v>
      </c>
      <c r="BI11" s="406">
        <f t="shared" si="2"/>
        <v>249.75</v>
      </c>
      <c r="BJ11" s="406">
        <f t="shared" si="2"/>
        <v>270.25</v>
      </c>
      <c r="BK11" s="406">
        <f t="shared" si="2"/>
        <v>246.75</v>
      </c>
      <c r="BL11" s="406">
        <f t="shared" si="2"/>
        <v>272.25</v>
      </c>
      <c r="BM11" s="406">
        <f t="shared" si="2"/>
        <v>278.25</v>
      </c>
      <c r="BN11" s="406">
        <f t="shared" si="2"/>
        <v>275.5</v>
      </c>
      <c r="BO11" s="406">
        <f t="shared" si="2"/>
        <v>252</v>
      </c>
      <c r="BP11" s="406">
        <f t="shared" ref="BP11:CA11" si="3">BP9</f>
        <v>348.75</v>
      </c>
      <c r="BQ11" s="406">
        <f t="shared" si="3"/>
        <v>346.5</v>
      </c>
      <c r="BR11" s="406">
        <f t="shared" si="3"/>
        <v>439.5</v>
      </c>
      <c r="BS11" s="406">
        <f t="shared" si="3"/>
        <v>426.5</v>
      </c>
      <c r="BT11" s="406">
        <f t="shared" si="3"/>
        <v>490.5</v>
      </c>
      <c r="BU11" s="406">
        <f t="shared" si="3"/>
        <v>447.75</v>
      </c>
      <c r="BV11" s="406">
        <f t="shared" si="3"/>
        <v>493.5</v>
      </c>
      <c r="BW11" s="406">
        <f t="shared" si="3"/>
        <v>280.25</v>
      </c>
      <c r="BX11" s="406">
        <f t="shared" si="3"/>
        <v>450.5</v>
      </c>
      <c r="BY11" s="406">
        <f t="shared" si="3"/>
        <v>397.75</v>
      </c>
      <c r="BZ11" s="406">
        <f t="shared" si="3"/>
        <v>344.25</v>
      </c>
      <c r="CA11" s="406">
        <f t="shared" si="3"/>
        <v>104.5</v>
      </c>
    </row>
    <row r="12" spans="1:79" x14ac:dyDescent="0.2">
      <c r="A12" s="404" t="s">
        <v>349</v>
      </c>
      <c r="D12" s="404">
        <f>C11*0.8</f>
        <v>163.20000000000002</v>
      </c>
      <c r="E12" s="404">
        <f t="shared" ref="E12:BP12" si="4">D11*0.8</f>
        <v>113</v>
      </c>
      <c r="F12" s="404">
        <f t="shared" si="4"/>
        <v>125.2</v>
      </c>
      <c r="G12" s="404">
        <f t="shared" si="4"/>
        <v>123</v>
      </c>
      <c r="H12" s="404">
        <f t="shared" si="4"/>
        <v>129</v>
      </c>
      <c r="I12" s="404">
        <f t="shared" si="4"/>
        <v>117.4</v>
      </c>
      <c r="J12" s="404">
        <f t="shared" si="4"/>
        <v>144</v>
      </c>
      <c r="K12" s="404">
        <f t="shared" si="4"/>
        <v>155.4</v>
      </c>
      <c r="L12" s="404">
        <f t="shared" si="4"/>
        <v>124.60000000000001</v>
      </c>
      <c r="M12" s="404">
        <f t="shared" si="4"/>
        <v>158</v>
      </c>
      <c r="N12" s="405">
        <f t="shared" si="4"/>
        <v>188.8</v>
      </c>
      <c r="O12" s="405">
        <f t="shared" si="4"/>
        <v>208.8</v>
      </c>
      <c r="P12" s="405">
        <f t="shared" si="4"/>
        <v>249.00750000000005</v>
      </c>
      <c r="Q12" s="405">
        <f t="shared" si="4"/>
        <v>247.40100000000004</v>
      </c>
      <c r="R12" s="405">
        <f t="shared" si="4"/>
        <v>313.803</v>
      </c>
      <c r="S12" s="412">
        <f t="shared" si="4"/>
        <v>304.52100000000002</v>
      </c>
      <c r="T12" s="411">
        <f t="shared" si="4"/>
        <v>350.21700000000004</v>
      </c>
      <c r="U12" s="411">
        <f t="shared" si="4"/>
        <v>319.69350000000003</v>
      </c>
      <c r="V12" s="411">
        <f>U11*0.8</f>
        <v>352.35900000000004</v>
      </c>
      <c r="W12" s="411">
        <f t="shared" si="4"/>
        <v>200.09850000000003</v>
      </c>
      <c r="X12" s="405">
        <f t="shared" si="4"/>
        <v>321.65699999999998</v>
      </c>
      <c r="Y12" s="405">
        <f t="shared" si="4"/>
        <v>283.99349999999998</v>
      </c>
      <c r="Z12" s="406">
        <f t="shared" si="4"/>
        <v>270.60600000000005</v>
      </c>
      <c r="AA12" s="406">
        <f t="shared" si="4"/>
        <v>82.110000000000014</v>
      </c>
      <c r="AB12" s="406">
        <f t="shared" si="4"/>
        <v>118.4</v>
      </c>
      <c r="AC12" s="406">
        <f t="shared" si="4"/>
        <v>81.08</v>
      </c>
      <c r="AD12" s="406">
        <f t="shared" si="4"/>
        <v>100.28</v>
      </c>
      <c r="AE12" s="406">
        <f t="shared" si="4"/>
        <v>126.84000000000002</v>
      </c>
      <c r="AF12" s="406">
        <f t="shared" si="4"/>
        <v>96.64</v>
      </c>
      <c r="AG12" s="406">
        <f t="shared" si="4"/>
        <v>96.28</v>
      </c>
      <c r="AH12" s="406">
        <f t="shared" si="4"/>
        <v>124.48</v>
      </c>
      <c r="AI12" s="406">
        <f t="shared" si="4"/>
        <v>142.44000000000003</v>
      </c>
      <c r="AJ12" s="406">
        <f t="shared" si="4"/>
        <v>146.47999999999999</v>
      </c>
      <c r="AK12" s="406">
        <f t="shared" si="4"/>
        <v>164.96</v>
      </c>
      <c r="AL12" s="406">
        <f t="shared" si="4"/>
        <v>146.4</v>
      </c>
      <c r="AM12" s="406">
        <f t="shared" si="4"/>
        <v>173.36</v>
      </c>
      <c r="AN12" s="406">
        <f t="shared" si="4"/>
        <v>176.08</v>
      </c>
      <c r="AO12" s="406">
        <f t="shared" si="4"/>
        <v>175.36</v>
      </c>
      <c r="AP12" s="406">
        <f t="shared" si="4"/>
        <v>218.72</v>
      </c>
      <c r="AQ12" s="406">
        <f t="shared" si="4"/>
        <v>124</v>
      </c>
      <c r="AR12" s="406">
        <f t="shared" si="4"/>
        <v>200.72000000000003</v>
      </c>
      <c r="AS12" s="406">
        <f t="shared" si="4"/>
        <v>204.12</v>
      </c>
      <c r="AT12" s="406">
        <f t="shared" si="4"/>
        <v>208.36</v>
      </c>
      <c r="AU12" s="406">
        <f t="shared" si="4"/>
        <v>225.20000000000002</v>
      </c>
      <c r="AV12" s="406">
        <f t="shared" si="4"/>
        <v>239.36</v>
      </c>
      <c r="AW12" s="406">
        <f t="shared" si="4"/>
        <v>242.76</v>
      </c>
      <c r="AX12" s="406">
        <f t="shared" si="4"/>
        <v>226.84000000000003</v>
      </c>
      <c r="AY12" s="406">
        <f t="shared" si="4"/>
        <v>166.52</v>
      </c>
      <c r="AZ12" s="406">
        <f t="shared" si="4"/>
        <v>147.16</v>
      </c>
      <c r="BA12" s="406">
        <f t="shared" si="4"/>
        <v>167.16</v>
      </c>
      <c r="BB12" s="406">
        <f t="shared" si="4"/>
        <v>185.52</v>
      </c>
      <c r="BC12" s="406">
        <f t="shared" si="4"/>
        <v>89.56</v>
      </c>
      <c r="BD12" s="406">
        <f t="shared" si="4"/>
        <v>115</v>
      </c>
      <c r="BE12" s="406">
        <f t="shared" si="4"/>
        <v>149</v>
      </c>
      <c r="BF12" s="406">
        <f t="shared" si="4"/>
        <v>136.20000000000002</v>
      </c>
      <c r="BG12" s="406">
        <f t="shared" si="4"/>
        <v>163.60000000000002</v>
      </c>
      <c r="BH12" s="406">
        <f t="shared" si="4"/>
        <v>172.8</v>
      </c>
      <c r="BI12" s="406">
        <f t="shared" si="4"/>
        <v>156.20000000000002</v>
      </c>
      <c r="BJ12" s="406">
        <f t="shared" si="4"/>
        <v>199.8</v>
      </c>
      <c r="BK12" s="406">
        <f t="shared" si="4"/>
        <v>216.20000000000002</v>
      </c>
      <c r="BL12" s="406">
        <f t="shared" si="4"/>
        <v>197.4</v>
      </c>
      <c r="BM12" s="406">
        <f t="shared" si="4"/>
        <v>217.8</v>
      </c>
      <c r="BN12" s="406">
        <f t="shared" si="4"/>
        <v>222.60000000000002</v>
      </c>
      <c r="BO12" s="406">
        <f t="shared" si="4"/>
        <v>220.4</v>
      </c>
      <c r="BP12" s="406">
        <f t="shared" si="4"/>
        <v>201.60000000000002</v>
      </c>
      <c r="BQ12" s="406">
        <f t="shared" ref="BQ12:CA12" si="5">BP11*0.8</f>
        <v>279</v>
      </c>
      <c r="BR12" s="406">
        <f t="shared" si="5"/>
        <v>277.2</v>
      </c>
      <c r="BS12" s="406">
        <f t="shared" si="5"/>
        <v>351.6</v>
      </c>
      <c r="BT12" s="406">
        <f t="shared" si="5"/>
        <v>341.20000000000005</v>
      </c>
      <c r="BU12" s="406">
        <f t="shared" si="5"/>
        <v>392.40000000000003</v>
      </c>
      <c r="BV12" s="406">
        <f t="shared" si="5"/>
        <v>358.20000000000005</v>
      </c>
      <c r="BW12" s="406">
        <f t="shared" si="5"/>
        <v>394.8</v>
      </c>
      <c r="BX12" s="406">
        <f t="shared" si="5"/>
        <v>224.20000000000002</v>
      </c>
      <c r="BY12" s="406">
        <f t="shared" si="5"/>
        <v>360.40000000000003</v>
      </c>
      <c r="BZ12" s="406">
        <f t="shared" si="5"/>
        <v>318.20000000000005</v>
      </c>
      <c r="CA12" s="406">
        <f t="shared" si="5"/>
        <v>275.40000000000003</v>
      </c>
    </row>
    <row r="13" spans="1:79" x14ac:dyDescent="0.2">
      <c r="A13" s="404" t="s">
        <v>304</v>
      </c>
      <c r="D13" s="404">
        <f>C11*0.15</f>
        <v>30.599999999999998</v>
      </c>
      <c r="E13" s="404">
        <f t="shared" ref="E13:BP13" si="6">D11*0.15</f>
        <v>21.1875</v>
      </c>
      <c r="F13" s="404">
        <f t="shared" si="6"/>
        <v>23.474999999999998</v>
      </c>
      <c r="G13" s="404">
        <f t="shared" si="6"/>
        <v>23.0625</v>
      </c>
      <c r="H13" s="404">
        <f t="shared" si="6"/>
        <v>24.1875</v>
      </c>
      <c r="I13" s="404">
        <f t="shared" si="6"/>
        <v>22.012499999999999</v>
      </c>
      <c r="J13" s="404">
        <f t="shared" si="6"/>
        <v>27</v>
      </c>
      <c r="K13" s="404">
        <f t="shared" si="6"/>
        <v>29.137499999999999</v>
      </c>
      <c r="L13" s="404">
        <f t="shared" si="6"/>
        <v>23.362500000000001</v>
      </c>
      <c r="M13" s="404">
        <f t="shared" si="6"/>
        <v>29.625</v>
      </c>
      <c r="N13" s="405">
        <f t="shared" si="6"/>
        <v>35.4</v>
      </c>
      <c r="O13" s="405">
        <f t="shared" si="6"/>
        <v>39.15</v>
      </c>
      <c r="P13" s="405">
        <f t="shared" si="6"/>
        <v>46.688906250000002</v>
      </c>
      <c r="Q13" s="405">
        <f t="shared" si="6"/>
        <v>46.387687500000006</v>
      </c>
      <c r="R13" s="405">
        <f t="shared" si="6"/>
        <v>58.838062499999992</v>
      </c>
      <c r="S13" s="412">
        <f t="shared" si="6"/>
        <v>57.097687499999999</v>
      </c>
      <c r="T13" s="412">
        <f t="shared" si="6"/>
        <v>65.665687500000004</v>
      </c>
      <c r="U13" s="411">
        <f t="shared" si="6"/>
        <v>59.942531249999995</v>
      </c>
      <c r="V13" s="411">
        <f>U11*0.15</f>
        <v>66.0673125</v>
      </c>
      <c r="W13" s="411">
        <f t="shared" si="6"/>
        <v>37.518468750000004</v>
      </c>
      <c r="X13" s="405">
        <f t="shared" si="6"/>
        <v>60.310687499999993</v>
      </c>
      <c r="Y13" s="405">
        <f t="shared" si="6"/>
        <v>53.24878125</v>
      </c>
      <c r="Z13" s="406">
        <f t="shared" si="6"/>
        <v>50.738625000000006</v>
      </c>
      <c r="AA13" s="406">
        <f t="shared" si="6"/>
        <v>15.395624999999999</v>
      </c>
      <c r="AB13" s="406">
        <f t="shared" si="6"/>
        <v>22.2</v>
      </c>
      <c r="AC13" s="406">
        <f t="shared" si="6"/>
        <v>15.202499999999999</v>
      </c>
      <c r="AD13" s="406">
        <f t="shared" si="6"/>
        <v>18.802499999999998</v>
      </c>
      <c r="AE13" s="406">
        <f t="shared" si="6"/>
        <v>23.782500000000002</v>
      </c>
      <c r="AF13" s="406">
        <f t="shared" si="6"/>
        <v>18.119999999999997</v>
      </c>
      <c r="AG13" s="406">
        <f t="shared" si="6"/>
        <v>18.052499999999998</v>
      </c>
      <c r="AH13" s="406">
        <f t="shared" si="6"/>
        <v>23.34</v>
      </c>
      <c r="AI13" s="406">
        <f t="shared" si="6"/>
        <v>26.7075</v>
      </c>
      <c r="AJ13" s="406">
        <f t="shared" si="6"/>
        <v>27.465</v>
      </c>
      <c r="AK13" s="406">
        <f t="shared" si="6"/>
        <v>30.929999999999996</v>
      </c>
      <c r="AL13" s="406">
        <f t="shared" si="6"/>
        <v>27.45</v>
      </c>
      <c r="AM13" s="406">
        <f t="shared" si="6"/>
        <v>32.504999999999995</v>
      </c>
      <c r="AN13" s="406">
        <f t="shared" si="6"/>
        <v>33.015000000000001</v>
      </c>
      <c r="AO13" s="406">
        <f t="shared" si="6"/>
        <v>32.879999999999995</v>
      </c>
      <c r="AP13" s="406">
        <f t="shared" si="6"/>
        <v>41.01</v>
      </c>
      <c r="AQ13" s="406">
        <f t="shared" si="6"/>
        <v>23.25</v>
      </c>
      <c r="AR13" s="406">
        <f t="shared" si="6"/>
        <v>37.634999999999998</v>
      </c>
      <c r="AS13" s="406">
        <f t="shared" si="6"/>
        <v>38.272500000000001</v>
      </c>
      <c r="AT13" s="406">
        <f t="shared" si="6"/>
        <v>39.067499999999995</v>
      </c>
      <c r="AU13" s="406">
        <f t="shared" si="6"/>
        <v>42.225000000000001</v>
      </c>
      <c r="AV13" s="406">
        <f t="shared" si="6"/>
        <v>44.879999999999995</v>
      </c>
      <c r="AW13" s="406">
        <f t="shared" si="6"/>
        <v>45.517499999999998</v>
      </c>
      <c r="AX13" s="406">
        <f t="shared" si="6"/>
        <v>42.532499999999999</v>
      </c>
      <c r="AY13" s="406">
        <f t="shared" si="6"/>
        <v>31.2225</v>
      </c>
      <c r="AZ13" s="406">
        <f t="shared" si="6"/>
        <v>27.592499999999998</v>
      </c>
      <c r="BA13" s="406">
        <f t="shared" si="6"/>
        <v>31.342499999999998</v>
      </c>
      <c r="BB13" s="406">
        <f t="shared" si="6"/>
        <v>34.784999999999997</v>
      </c>
      <c r="BC13" s="406">
        <f t="shared" si="6"/>
        <v>16.7925</v>
      </c>
      <c r="BD13" s="406">
        <f t="shared" si="6"/>
        <v>21.5625</v>
      </c>
      <c r="BE13" s="406">
        <f t="shared" si="6"/>
        <v>27.9375</v>
      </c>
      <c r="BF13" s="406">
        <f t="shared" si="6"/>
        <v>25.537499999999998</v>
      </c>
      <c r="BG13" s="406">
        <f t="shared" si="6"/>
        <v>30.674999999999997</v>
      </c>
      <c r="BH13" s="406">
        <f t="shared" si="6"/>
        <v>32.4</v>
      </c>
      <c r="BI13" s="406">
        <f t="shared" si="6"/>
        <v>29.287499999999998</v>
      </c>
      <c r="BJ13" s="406">
        <f t="shared" si="6"/>
        <v>37.462499999999999</v>
      </c>
      <c r="BK13" s="406">
        <f t="shared" si="6"/>
        <v>40.537500000000001</v>
      </c>
      <c r="BL13" s="406">
        <f t="shared" si="6"/>
        <v>37.012499999999996</v>
      </c>
      <c r="BM13" s="406">
        <f t="shared" si="6"/>
        <v>40.837499999999999</v>
      </c>
      <c r="BN13" s="406">
        <f t="shared" si="6"/>
        <v>41.737499999999997</v>
      </c>
      <c r="BO13" s="406">
        <f t="shared" si="6"/>
        <v>41.324999999999996</v>
      </c>
      <c r="BP13" s="406">
        <f t="shared" si="6"/>
        <v>37.799999999999997</v>
      </c>
      <c r="BQ13" s="406">
        <f t="shared" ref="BQ13:CA13" si="7">BP11*0.15</f>
        <v>52.3125</v>
      </c>
      <c r="BR13" s="406">
        <f t="shared" si="7"/>
        <v>51.975000000000001</v>
      </c>
      <c r="BS13" s="406">
        <f t="shared" si="7"/>
        <v>65.924999999999997</v>
      </c>
      <c r="BT13" s="406">
        <f t="shared" si="7"/>
        <v>63.974999999999994</v>
      </c>
      <c r="BU13" s="406">
        <f t="shared" si="7"/>
        <v>73.575000000000003</v>
      </c>
      <c r="BV13" s="406">
        <f t="shared" si="7"/>
        <v>67.162499999999994</v>
      </c>
      <c r="BW13" s="406">
        <f t="shared" si="7"/>
        <v>74.024999999999991</v>
      </c>
      <c r="BX13" s="406">
        <f t="shared" si="7"/>
        <v>42.037500000000001</v>
      </c>
      <c r="BY13" s="406">
        <f t="shared" si="7"/>
        <v>67.575000000000003</v>
      </c>
      <c r="BZ13" s="406">
        <f t="shared" si="7"/>
        <v>59.662499999999994</v>
      </c>
      <c r="CA13" s="406">
        <f t="shared" si="7"/>
        <v>51.637499999999996</v>
      </c>
    </row>
    <row r="14" spans="1:79" x14ac:dyDescent="0.2">
      <c r="A14" s="404" t="s">
        <v>406</v>
      </c>
      <c r="D14" s="404">
        <f>D12*0.25</f>
        <v>40.800000000000004</v>
      </c>
      <c r="E14" s="404">
        <f t="shared" ref="E14:BP14" si="8">E12*0.25</f>
        <v>28.25</v>
      </c>
      <c r="F14" s="404">
        <f t="shared" si="8"/>
        <v>31.3</v>
      </c>
      <c r="G14" s="404">
        <f t="shared" si="8"/>
        <v>30.75</v>
      </c>
      <c r="H14" s="404">
        <f t="shared" si="8"/>
        <v>32.25</v>
      </c>
      <c r="I14" s="404">
        <f t="shared" si="8"/>
        <v>29.35</v>
      </c>
      <c r="J14" s="404">
        <f t="shared" si="8"/>
        <v>36</v>
      </c>
      <c r="K14" s="404">
        <f t="shared" si="8"/>
        <v>38.85</v>
      </c>
      <c r="L14" s="404">
        <f t="shared" si="8"/>
        <v>31.150000000000002</v>
      </c>
      <c r="M14" s="404">
        <f t="shared" si="8"/>
        <v>39.5</v>
      </c>
      <c r="N14" s="405">
        <f t="shared" si="8"/>
        <v>47.2</v>
      </c>
      <c r="O14" s="405">
        <f t="shared" si="8"/>
        <v>52.2</v>
      </c>
      <c r="P14" s="405">
        <f t="shared" si="8"/>
        <v>62.251875000000013</v>
      </c>
      <c r="Q14" s="405">
        <f t="shared" si="8"/>
        <v>61.85025000000001</v>
      </c>
      <c r="R14" s="405">
        <f t="shared" si="8"/>
        <v>78.450749999999999</v>
      </c>
      <c r="S14" s="412">
        <f t="shared" si="8"/>
        <v>76.130250000000004</v>
      </c>
      <c r="T14" s="412">
        <f t="shared" si="8"/>
        <v>87.55425000000001</v>
      </c>
      <c r="U14" s="411">
        <f t="shared" si="8"/>
        <v>79.923375000000007</v>
      </c>
      <c r="V14" s="411">
        <f t="shared" si="8"/>
        <v>88.089750000000009</v>
      </c>
      <c r="W14" s="411">
        <f t="shared" si="8"/>
        <v>50.024625000000007</v>
      </c>
      <c r="X14" s="405">
        <f t="shared" si="8"/>
        <v>80.414249999999996</v>
      </c>
      <c r="Y14" s="405">
        <f t="shared" si="8"/>
        <v>70.998374999999996</v>
      </c>
      <c r="Z14" s="406">
        <f t="shared" si="8"/>
        <v>67.651500000000013</v>
      </c>
      <c r="AA14" s="406">
        <f t="shared" si="8"/>
        <v>20.527500000000003</v>
      </c>
      <c r="AB14" s="406">
        <f t="shared" si="8"/>
        <v>29.6</v>
      </c>
      <c r="AC14" s="406">
        <f t="shared" si="8"/>
        <v>20.27</v>
      </c>
      <c r="AD14" s="406">
        <f t="shared" si="8"/>
        <v>25.07</v>
      </c>
      <c r="AE14" s="406">
        <f t="shared" si="8"/>
        <v>31.710000000000004</v>
      </c>
      <c r="AF14" s="406">
        <f t="shared" si="8"/>
        <v>24.16</v>
      </c>
      <c r="AG14" s="406">
        <f t="shared" si="8"/>
        <v>24.07</v>
      </c>
      <c r="AH14" s="406">
        <f t="shared" si="8"/>
        <v>31.12</v>
      </c>
      <c r="AI14" s="406">
        <f t="shared" si="8"/>
        <v>35.610000000000007</v>
      </c>
      <c r="AJ14" s="406">
        <f t="shared" si="8"/>
        <v>36.619999999999997</v>
      </c>
      <c r="AK14" s="406">
        <f t="shared" si="8"/>
        <v>41.24</v>
      </c>
      <c r="AL14" s="406">
        <f t="shared" si="8"/>
        <v>36.6</v>
      </c>
      <c r="AM14" s="406">
        <f t="shared" si="8"/>
        <v>43.34</v>
      </c>
      <c r="AN14" s="406">
        <f t="shared" si="8"/>
        <v>44.02</v>
      </c>
      <c r="AO14" s="406">
        <f t="shared" si="8"/>
        <v>43.84</v>
      </c>
      <c r="AP14" s="406">
        <f t="shared" si="8"/>
        <v>54.68</v>
      </c>
      <c r="AQ14" s="406">
        <f t="shared" si="8"/>
        <v>31</v>
      </c>
      <c r="AR14" s="406">
        <f t="shared" si="8"/>
        <v>50.180000000000007</v>
      </c>
      <c r="AS14" s="406">
        <f t="shared" si="8"/>
        <v>51.03</v>
      </c>
      <c r="AT14" s="406">
        <f t="shared" si="8"/>
        <v>52.09</v>
      </c>
      <c r="AU14" s="406">
        <f t="shared" si="8"/>
        <v>56.300000000000004</v>
      </c>
      <c r="AV14" s="406">
        <f t="shared" si="8"/>
        <v>59.84</v>
      </c>
      <c r="AW14" s="406">
        <f t="shared" si="8"/>
        <v>60.69</v>
      </c>
      <c r="AX14" s="406">
        <f t="shared" si="8"/>
        <v>56.710000000000008</v>
      </c>
      <c r="AY14" s="406">
        <f t="shared" si="8"/>
        <v>41.63</v>
      </c>
      <c r="AZ14" s="406">
        <f t="shared" si="8"/>
        <v>36.79</v>
      </c>
      <c r="BA14" s="406">
        <f t="shared" si="8"/>
        <v>41.79</v>
      </c>
      <c r="BB14" s="406">
        <f t="shared" si="8"/>
        <v>46.38</v>
      </c>
      <c r="BC14" s="406">
        <f t="shared" si="8"/>
        <v>22.39</v>
      </c>
      <c r="BD14" s="406">
        <f t="shared" si="8"/>
        <v>28.75</v>
      </c>
      <c r="BE14" s="406">
        <f t="shared" si="8"/>
        <v>37.25</v>
      </c>
      <c r="BF14" s="406">
        <f t="shared" si="8"/>
        <v>34.050000000000004</v>
      </c>
      <c r="BG14" s="406">
        <f t="shared" si="8"/>
        <v>40.900000000000006</v>
      </c>
      <c r="BH14" s="406">
        <f t="shared" si="8"/>
        <v>43.2</v>
      </c>
      <c r="BI14" s="406">
        <f t="shared" si="8"/>
        <v>39.050000000000004</v>
      </c>
      <c r="BJ14" s="406">
        <f t="shared" si="8"/>
        <v>49.95</v>
      </c>
      <c r="BK14" s="406">
        <f t="shared" si="8"/>
        <v>54.050000000000004</v>
      </c>
      <c r="BL14" s="406">
        <f t="shared" si="8"/>
        <v>49.35</v>
      </c>
      <c r="BM14" s="406">
        <f t="shared" si="8"/>
        <v>54.45</v>
      </c>
      <c r="BN14" s="406">
        <f t="shared" si="8"/>
        <v>55.650000000000006</v>
      </c>
      <c r="BO14" s="406">
        <f t="shared" si="8"/>
        <v>55.1</v>
      </c>
      <c r="BP14" s="406">
        <f t="shared" si="8"/>
        <v>50.400000000000006</v>
      </c>
      <c r="BQ14" s="406">
        <f t="shared" ref="BQ14:CA14" si="9">BQ12*0.25</f>
        <v>69.75</v>
      </c>
      <c r="BR14" s="406">
        <f t="shared" si="9"/>
        <v>69.3</v>
      </c>
      <c r="BS14" s="406">
        <f t="shared" si="9"/>
        <v>87.9</v>
      </c>
      <c r="BT14" s="406">
        <f t="shared" si="9"/>
        <v>85.300000000000011</v>
      </c>
      <c r="BU14" s="406">
        <f t="shared" si="9"/>
        <v>98.100000000000009</v>
      </c>
      <c r="BV14" s="406">
        <f t="shared" si="9"/>
        <v>89.550000000000011</v>
      </c>
      <c r="BW14" s="406">
        <f t="shared" si="9"/>
        <v>98.7</v>
      </c>
      <c r="BX14" s="406">
        <f t="shared" si="9"/>
        <v>56.050000000000004</v>
      </c>
      <c r="BY14" s="406">
        <f t="shared" si="9"/>
        <v>90.100000000000009</v>
      </c>
      <c r="BZ14" s="406">
        <f t="shared" si="9"/>
        <v>79.550000000000011</v>
      </c>
      <c r="CA14" s="406">
        <f t="shared" si="9"/>
        <v>68.850000000000009</v>
      </c>
    </row>
    <row r="15" spans="1:79" x14ac:dyDescent="0.2">
      <c r="A15" s="404" t="s">
        <v>407</v>
      </c>
      <c r="D15" s="404">
        <f>D12*0.75</f>
        <v>122.4</v>
      </c>
      <c r="E15" s="404">
        <f t="shared" ref="E15:BP15" si="10">E12*0.75</f>
        <v>84.75</v>
      </c>
      <c r="F15" s="404">
        <f t="shared" si="10"/>
        <v>93.9</v>
      </c>
      <c r="G15" s="404">
        <f t="shared" si="10"/>
        <v>92.25</v>
      </c>
      <c r="H15" s="404">
        <f t="shared" si="10"/>
        <v>96.75</v>
      </c>
      <c r="I15" s="404">
        <f t="shared" si="10"/>
        <v>88.050000000000011</v>
      </c>
      <c r="J15" s="404">
        <f t="shared" si="10"/>
        <v>108</v>
      </c>
      <c r="K15" s="404">
        <f t="shared" si="10"/>
        <v>116.55000000000001</v>
      </c>
      <c r="L15" s="404">
        <f t="shared" si="10"/>
        <v>93.45</v>
      </c>
      <c r="M15" s="404">
        <f t="shared" si="10"/>
        <v>118.5</v>
      </c>
      <c r="N15" s="405">
        <f t="shared" si="10"/>
        <v>141.60000000000002</v>
      </c>
      <c r="O15" s="405">
        <f t="shared" si="10"/>
        <v>156.60000000000002</v>
      </c>
      <c r="P15" s="405">
        <f t="shared" si="10"/>
        <v>186.75562500000004</v>
      </c>
      <c r="Q15" s="405">
        <f t="shared" si="10"/>
        <v>185.55075000000002</v>
      </c>
      <c r="R15" s="405">
        <f t="shared" si="10"/>
        <v>235.35225</v>
      </c>
      <c r="S15" s="412">
        <f t="shared" si="10"/>
        <v>228.39075000000003</v>
      </c>
      <c r="T15" s="412">
        <f t="shared" si="10"/>
        <v>262.66275000000002</v>
      </c>
      <c r="U15" s="411">
        <f t="shared" si="10"/>
        <v>239.77012500000001</v>
      </c>
      <c r="V15" s="411">
        <f t="shared" si="10"/>
        <v>264.26925000000006</v>
      </c>
      <c r="W15" s="411">
        <f t="shared" si="10"/>
        <v>150.07387500000002</v>
      </c>
      <c r="X15" s="405">
        <f t="shared" si="10"/>
        <v>241.24275</v>
      </c>
      <c r="Y15" s="405">
        <f t="shared" si="10"/>
        <v>212.99512499999997</v>
      </c>
      <c r="Z15" s="406">
        <f t="shared" si="10"/>
        <v>202.95450000000005</v>
      </c>
      <c r="AA15" s="406">
        <f t="shared" si="10"/>
        <v>61.58250000000001</v>
      </c>
      <c r="AB15" s="406">
        <f t="shared" si="10"/>
        <v>88.800000000000011</v>
      </c>
      <c r="AC15" s="406">
        <f t="shared" si="10"/>
        <v>60.81</v>
      </c>
      <c r="AD15" s="406">
        <f t="shared" si="10"/>
        <v>75.210000000000008</v>
      </c>
      <c r="AE15" s="406">
        <f t="shared" si="10"/>
        <v>95.13000000000001</v>
      </c>
      <c r="AF15" s="406">
        <f t="shared" si="10"/>
        <v>72.48</v>
      </c>
      <c r="AG15" s="406">
        <f t="shared" si="10"/>
        <v>72.210000000000008</v>
      </c>
      <c r="AH15" s="406">
        <f t="shared" si="10"/>
        <v>93.36</v>
      </c>
      <c r="AI15" s="406">
        <f t="shared" si="10"/>
        <v>106.83000000000001</v>
      </c>
      <c r="AJ15" s="406">
        <f t="shared" si="10"/>
        <v>109.85999999999999</v>
      </c>
      <c r="AK15" s="406">
        <f t="shared" si="10"/>
        <v>123.72</v>
      </c>
      <c r="AL15" s="406">
        <f t="shared" si="10"/>
        <v>109.80000000000001</v>
      </c>
      <c r="AM15" s="406">
        <f t="shared" si="10"/>
        <v>130.02000000000001</v>
      </c>
      <c r="AN15" s="406">
        <f t="shared" si="10"/>
        <v>132.06</v>
      </c>
      <c r="AO15" s="406">
        <f t="shared" si="10"/>
        <v>131.52000000000001</v>
      </c>
      <c r="AP15" s="406">
        <f t="shared" si="10"/>
        <v>164.04</v>
      </c>
      <c r="AQ15" s="406">
        <f t="shared" si="10"/>
        <v>93</v>
      </c>
      <c r="AR15" s="406">
        <f t="shared" si="10"/>
        <v>150.54000000000002</v>
      </c>
      <c r="AS15" s="406">
        <f t="shared" si="10"/>
        <v>153.09</v>
      </c>
      <c r="AT15" s="406">
        <f t="shared" si="10"/>
        <v>156.27000000000001</v>
      </c>
      <c r="AU15" s="406">
        <f t="shared" si="10"/>
        <v>168.9</v>
      </c>
      <c r="AV15" s="406">
        <f t="shared" si="10"/>
        <v>179.52</v>
      </c>
      <c r="AW15" s="406">
        <f t="shared" si="10"/>
        <v>182.07</v>
      </c>
      <c r="AX15" s="406">
        <f t="shared" si="10"/>
        <v>170.13000000000002</v>
      </c>
      <c r="AY15" s="406">
        <f t="shared" si="10"/>
        <v>124.89000000000001</v>
      </c>
      <c r="AZ15" s="406">
        <f t="shared" si="10"/>
        <v>110.37</v>
      </c>
      <c r="BA15" s="406">
        <f t="shared" si="10"/>
        <v>125.37</v>
      </c>
      <c r="BB15" s="406">
        <f t="shared" si="10"/>
        <v>139.14000000000001</v>
      </c>
      <c r="BC15" s="406">
        <f t="shared" si="10"/>
        <v>67.17</v>
      </c>
      <c r="BD15" s="406">
        <f t="shared" si="10"/>
        <v>86.25</v>
      </c>
      <c r="BE15" s="406">
        <f t="shared" si="10"/>
        <v>111.75</v>
      </c>
      <c r="BF15" s="406">
        <f t="shared" si="10"/>
        <v>102.15</v>
      </c>
      <c r="BG15" s="406">
        <f t="shared" si="10"/>
        <v>122.70000000000002</v>
      </c>
      <c r="BH15" s="406">
        <f t="shared" si="10"/>
        <v>129.60000000000002</v>
      </c>
      <c r="BI15" s="406">
        <f t="shared" si="10"/>
        <v>117.15</v>
      </c>
      <c r="BJ15" s="406">
        <f t="shared" si="10"/>
        <v>149.85000000000002</v>
      </c>
      <c r="BK15" s="406">
        <f t="shared" si="10"/>
        <v>162.15</v>
      </c>
      <c r="BL15" s="406">
        <f t="shared" si="10"/>
        <v>148.05000000000001</v>
      </c>
      <c r="BM15" s="406">
        <f t="shared" si="10"/>
        <v>163.35000000000002</v>
      </c>
      <c r="BN15" s="406">
        <f t="shared" si="10"/>
        <v>166.95000000000002</v>
      </c>
      <c r="BO15" s="406">
        <f t="shared" si="10"/>
        <v>165.3</v>
      </c>
      <c r="BP15" s="406">
        <f t="shared" si="10"/>
        <v>151.20000000000002</v>
      </c>
      <c r="BQ15" s="406">
        <f t="shared" ref="BQ15:CA15" si="11">BQ12*0.75</f>
        <v>209.25</v>
      </c>
      <c r="BR15" s="406">
        <f t="shared" si="11"/>
        <v>207.89999999999998</v>
      </c>
      <c r="BS15" s="406">
        <f t="shared" si="11"/>
        <v>263.70000000000005</v>
      </c>
      <c r="BT15" s="406">
        <f t="shared" si="11"/>
        <v>255.90000000000003</v>
      </c>
      <c r="BU15" s="406">
        <f t="shared" si="11"/>
        <v>294.3</v>
      </c>
      <c r="BV15" s="406">
        <f t="shared" si="11"/>
        <v>268.65000000000003</v>
      </c>
      <c r="BW15" s="406">
        <f t="shared" si="11"/>
        <v>296.10000000000002</v>
      </c>
      <c r="BX15" s="406">
        <f t="shared" si="11"/>
        <v>168.15</v>
      </c>
      <c r="BY15" s="406">
        <f t="shared" si="11"/>
        <v>270.3</v>
      </c>
      <c r="BZ15" s="406">
        <f t="shared" si="11"/>
        <v>238.65000000000003</v>
      </c>
      <c r="CA15" s="406">
        <f t="shared" si="11"/>
        <v>206.55</v>
      </c>
    </row>
    <row r="16" spans="1:79" x14ac:dyDescent="0.2">
      <c r="A16" s="404" t="s">
        <v>338</v>
      </c>
      <c r="E16" s="404">
        <f>C11*1.05</f>
        <v>214.20000000000002</v>
      </c>
      <c r="F16" s="404">
        <f t="shared" ref="F16:BQ16" si="12">D11*1.05</f>
        <v>148.3125</v>
      </c>
      <c r="G16" s="404">
        <f t="shared" si="12"/>
        <v>164.32500000000002</v>
      </c>
      <c r="H16" s="404">
        <f t="shared" si="12"/>
        <v>161.4375</v>
      </c>
      <c r="I16" s="404">
        <f t="shared" si="12"/>
        <v>169.3125</v>
      </c>
      <c r="J16" s="404">
        <f t="shared" si="12"/>
        <v>154.08750000000001</v>
      </c>
      <c r="K16" s="404">
        <f t="shared" si="12"/>
        <v>189</v>
      </c>
      <c r="L16" s="404">
        <f t="shared" si="12"/>
        <v>203.96250000000001</v>
      </c>
      <c r="M16" s="404">
        <f t="shared" si="12"/>
        <v>163.53749999999999</v>
      </c>
      <c r="N16" s="405">
        <f t="shared" si="12"/>
        <v>207.375</v>
      </c>
      <c r="O16" s="405">
        <f t="shared" si="12"/>
        <v>247.8</v>
      </c>
      <c r="P16" s="405">
        <f t="shared" si="12"/>
        <v>274.05</v>
      </c>
      <c r="Q16" s="405">
        <f t="shared" si="12"/>
        <v>326.82234375000007</v>
      </c>
      <c r="R16" s="405">
        <f t="shared" si="12"/>
        <v>324.71381250000002</v>
      </c>
      <c r="S16" s="412">
        <f t="shared" si="12"/>
        <v>411.86643749999996</v>
      </c>
      <c r="T16" s="412">
        <f t="shared" si="12"/>
        <v>399.68381250000004</v>
      </c>
      <c r="U16" s="412">
        <f t="shared" si="12"/>
        <v>459.65981250000004</v>
      </c>
      <c r="V16" s="412">
        <f>T11*1.05</f>
        <v>419.59771875000001</v>
      </c>
      <c r="W16" s="411">
        <f>U11*1.05</f>
        <v>462.47118750000004</v>
      </c>
      <c r="X16" s="405">
        <f t="shared" si="12"/>
        <v>262.62928125000002</v>
      </c>
      <c r="Y16" s="405">
        <f t="shared" si="12"/>
        <v>422.17481249999997</v>
      </c>
      <c r="Z16" s="406">
        <f t="shared" si="12"/>
        <v>372.74146875000002</v>
      </c>
      <c r="AA16" s="406">
        <f t="shared" si="12"/>
        <v>355.17037500000009</v>
      </c>
      <c r="AB16" s="406">
        <f t="shared" si="12"/>
        <v>107.76937500000001</v>
      </c>
      <c r="AC16" s="406">
        <f t="shared" si="12"/>
        <v>155.4</v>
      </c>
      <c r="AD16" s="406">
        <f t="shared" si="12"/>
        <v>106.4175</v>
      </c>
      <c r="AE16" s="406">
        <f t="shared" si="12"/>
        <v>131.61750000000001</v>
      </c>
      <c r="AF16" s="406">
        <f t="shared" si="12"/>
        <v>166.47750000000002</v>
      </c>
      <c r="AG16" s="406">
        <f t="shared" si="12"/>
        <v>126.84</v>
      </c>
      <c r="AH16" s="406">
        <f t="shared" si="12"/>
        <v>126.36749999999999</v>
      </c>
      <c r="AI16" s="406">
        <f t="shared" si="12"/>
        <v>163.38</v>
      </c>
      <c r="AJ16" s="406">
        <f t="shared" si="12"/>
        <v>186.95250000000001</v>
      </c>
      <c r="AK16" s="406">
        <f t="shared" si="12"/>
        <v>192.255</v>
      </c>
      <c r="AL16" s="406">
        <f t="shared" si="12"/>
        <v>216.51</v>
      </c>
      <c r="AM16" s="406">
        <f t="shared" si="12"/>
        <v>192.15</v>
      </c>
      <c r="AN16" s="406">
        <f t="shared" si="12"/>
        <v>227.535</v>
      </c>
      <c r="AO16" s="406">
        <f t="shared" si="12"/>
        <v>231.10499999999999</v>
      </c>
      <c r="AP16" s="406">
        <f t="shared" si="12"/>
        <v>230.16</v>
      </c>
      <c r="AQ16" s="406">
        <f t="shared" si="12"/>
        <v>287.07</v>
      </c>
      <c r="AR16" s="406">
        <f t="shared" si="12"/>
        <v>162.75</v>
      </c>
      <c r="AS16" s="406">
        <f t="shared" si="12"/>
        <v>263.44499999999999</v>
      </c>
      <c r="AT16" s="406">
        <f t="shared" si="12"/>
        <v>267.90750000000003</v>
      </c>
      <c r="AU16" s="406">
        <f t="shared" si="12"/>
        <v>273.47250000000003</v>
      </c>
      <c r="AV16" s="406">
        <f t="shared" si="12"/>
        <v>295.57499999999999</v>
      </c>
      <c r="AW16" s="406">
        <f t="shared" si="12"/>
        <v>314.16000000000003</v>
      </c>
      <c r="AX16" s="406">
        <f t="shared" si="12"/>
        <v>318.6225</v>
      </c>
      <c r="AY16" s="406">
        <f t="shared" si="12"/>
        <v>297.72750000000002</v>
      </c>
      <c r="AZ16" s="406">
        <f t="shared" si="12"/>
        <v>218.5575</v>
      </c>
      <c r="BA16" s="406">
        <f t="shared" si="12"/>
        <v>193.14750000000001</v>
      </c>
      <c r="BB16" s="406">
        <f t="shared" si="12"/>
        <v>219.39750000000001</v>
      </c>
      <c r="BC16" s="406">
        <f t="shared" si="12"/>
        <v>243.495</v>
      </c>
      <c r="BD16" s="406">
        <f t="shared" si="12"/>
        <v>117.54750000000001</v>
      </c>
      <c r="BE16" s="406">
        <f t="shared" si="12"/>
        <v>150.9375</v>
      </c>
      <c r="BF16" s="406">
        <f t="shared" si="12"/>
        <v>195.5625</v>
      </c>
      <c r="BG16" s="406">
        <f t="shared" si="12"/>
        <v>178.76250000000002</v>
      </c>
      <c r="BH16" s="406">
        <f t="shared" si="12"/>
        <v>214.72500000000002</v>
      </c>
      <c r="BI16" s="406">
        <f t="shared" si="12"/>
        <v>226.8</v>
      </c>
      <c r="BJ16" s="406">
        <f t="shared" si="12"/>
        <v>205.01250000000002</v>
      </c>
      <c r="BK16" s="406">
        <f t="shared" si="12"/>
        <v>262.23750000000001</v>
      </c>
      <c r="BL16" s="406">
        <f t="shared" si="12"/>
        <v>283.76249999999999</v>
      </c>
      <c r="BM16" s="406">
        <f t="shared" si="12"/>
        <v>259.08750000000003</v>
      </c>
      <c r="BN16" s="406">
        <f t="shared" si="12"/>
        <v>285.86250000000001</v>
      </c>
      <c r="BO16" s="406">
        <f t="shared" si="12"/>
        <v>292.16250000000002</v>
      </c>
      <c r="BP16" s="406">
        <f t="shared" si="12"/>
        <v>289.27500000000003</v>
      </c>
      <c r="BQ16" s="406">
        <f t="shared" si="12"/>
        <v>264.60000000000002</v>
      </c>
      <c r="BR16" s="406">
        <f t="shared" ref="BR16:CA16" si="13">BP11*1.05</f>
        <v>366.1875</v>
      </c>
      <c r="BS16" s="406">
        <f t="shared" si="13"/>
        <v>363.82499999999999</v>
      </c>
      <c r="BT16" s="406">
        <f t="shared" si="13"/>
        <v>461.47500000000002</v>
      </c>
      <c r="BU16" s="406">
        <f t="shared" si="13"/>
        <v>447.82500000000005</v>
      </c>
      <c r="BV16" s="406">
        <f t="shared" si="13"/>
        <v>515.02499999999998</v>
      </c>
      <c r="BW16" s="406">
        <f t="shared" si="13"/>
        <v>470.13750000000005</v>
      </c>
      <c r="BX16" s="406">
        <f t="shared" si="13"/>
        <v>518.17500000000007</v>
      </c>
      <c r="BY16" s="406">
        <f t="shared" si="13"/>
        <v>294.26249999999999</v>
      </c>
      <c r="BZ16" s="406">
        <f t="shared" si="13"/>
        <v>473.02500000000003</v>
      </c>
      <c r="CA16" s="406">
        <f t="shared" si="13"/>
        <v>417.63750000000005</v>
      </c>
    </row>
    <row r="17" spans="1:79" x14ac:dyDescent="0.2">
      <c r="A17" s="404" t="s">
        <v>408</v>
      </c>
      <c r="H17" s="404">
        <f>D12</f>
        <v>163.20000000000002</v>
      </c>
      <c r="I17" s="404">
        <f t="shared" ref="I17:BT17" si="14">E12</f>
        <v>113</v>
      </c>
      <c r="J17" s="404">
        <f t="shared" si="14"/>
        <v>125.2</v>
      </c>
      <c r="K17" s="404">
        <f t="shared" si="14"/>
        <v>123</v>
      </c>
      <c r="L17" s="404">
        <f t="shared" si="14"/>
        <v>129</v>
      </c>
      <c r="M17" s="404">
        <f t="shared" si="14"/>
        <v>117.4</v>
      </c>
      <c r="N17" s="405">
        <f t="shared" si="14"/>
        <v>144</v>
      </c>
      <c r="O17" s="405">
        <f t="shared" si="14"/>
        <v>155.4</v>
      </c>
      <c r="P17" s="405">
        <f t="shared" si="14"/>
        <v>124.60000000000001</v>
      </c>
      <c r="Q17" s="405">
        <f t="shared" si="14"/>
        <v>158</v>
      </c>
      <c r="R17" s="405">
        <f t="shared" si="14"/>
        <v>188.8</v>
      </c>
      <c r="S17" s="412">
        <f t="shared" si="14"/>
        <v>208.8</v>
      </c>
      <c r="T17" s="412">
        <f t="shared" si="14"/>
        <v>249.00750000000005</v>
      </c>
      <c r="U17" s="412">
        <f t="shared" si="14"/>
        <v>247.40100000000004</v>
      </c>
      <c r="V17" s="412">
        <f>R12</f>
        <v>313.803</v>
      </c>
      <c r="W17" s="411">
        <f>S12</f>
        <v>304.52100000000002</v>
      </c>
      <c r="X17" s="405">
        <f>T12</f>
        <v>350.21700000000004</v>
      </c>
      <c r="Y17" s="405">
        <f>U12</f>
        <v>319.69350000000003</v>
      </c>
      <c r="Z17" s="406">
        <f t="shared" si="14"/>
        <v>352.35900000000004</v>
      </c>
      <c r="AA17" s="406">
        <f t="shared" si="14"/>
        <v>200.09850000000003</v>
      </c>
      <c r="AB17" s="406">
        <f t="shared" si="14"/>
        <v>321.65699999999998</v>
      </c>
      <c r="AC17" s="406">
        <f t="shared" si="14"/>
        <v>283.99349999999998</v>
      </c>
      <c r="AD17" s="406">
        <f t="shared" si="14"/>
        <v>270.60600000000005</v>
      </c>
      <c r="AE17" s="406">
        <f t="shared" si="14"/>
        <v>82.110000000000014</v>
      </c>
      <c r="AF17" s="406">
        <f t="shared" si="14"/>
        <v>118.4</v>
      </c>
      <c r="AG17" s="406">
        <f t="shared" si="14"/>
        <v>81.08</v>
      </c>
      <c r="AH17" s="406">
        <f t="shared" si="14"/>
        <v>100.28</v>
      </c>
      <c r="AI17" s="406">
        <f t="shared" si="14"/>
        <v>126.84000000000002</v>
      </c>
      <c r="AJ17" s="406">
        <f t="shared" si="14"/>
        <v>96.64</v>
      </c>
      <c r="AK17" s="406">
        <f t="shared" si="14"/>
        <v>96.28</v>
      </c>
      <c r="AL17" s="406">
        <f t="shared" si="14"/>
        <v>124.48</v>
      </c>
      <c r="AM17" s="406">
        <f t="shared" si="14"/>
        <v>142.44000000000003</v>
      </c>
      <c r="AN17" s="406">
        <f t="shared" si="14"/>
        <v>146.47999999999999</v>
      </c>
      <c r="AO17" s="406">
        <f t="shared" si="14"/>
        <v>164.96</v>
      </c>
      <c r="AP17" s="406">
        <f t="shared" si="14"/>
        <v>146.4</v>
      </c>
      <c r="AQ17" s="406">
        <f t="shared" si="14"/>
        <v>173.36</v>
      </c>
      <c r="AR17" s="406">
        <f t="shared" si="14"/>
        <v>176.08</v>
      </c>
      <c r="AS17" s="406">
        <f t="shared" si="14"/>
        <v>175.36</v>
      </c>
      <c r="AT17" s="406">
        <f t="shared" si="14"/>
        <v>218.72</v>
      </c>
      <c r="AU17" s="406">
        <f t="shared" si="14"/>
        <v>124</v>
      </c>
      <c r="AV17" s="406">
        <f t="shared" si="14"/>
        <v>200.72000000000003</v>
      </c>
      <c r="AW17" s="406">
        <f t="shared" si="14"/>
        <v>204.12</v>
      </c>
      <c r="AX17" s="406">
        <f t="shared" si="14"/>
        <v>208.36</v>
      </c>
      <c r="AY17" s="406">
        <f t="shared" si="14"/>
        <v>225.20000000000002</v>
      </c>
      <c r="AZ17" s="406">
        <f t="shared" si="14"/>
        <v>239.36</v>
      </c>
      <c r="BA17" s="406">
        <f t="shared" si="14"/>
        <v>242.76</v>
      </c>
      <c r="BB17" s="406">
        <f t="shared" si="14"/>
        <v>226.84000000000003</v>
      </c>
      <c r="BC17" s="406">
        <f t="shared" si="14"/>
        <v>166.52</v>
      </c>
      <c r="BD17" s="406">
        <f t="shared" si="14"/>
        <v>147.16</v>
      </c>
      <c r="BE17" s="406">
        <f t="shared" si="14"/>
        <v>167.16</v>
      </c>
      <c r="BF17" s="406">
        <f t="shared" si="14"/>
        <v>185.52</v>
      </c>
      <c r="BG17" s="406">
        <f t="shared" si="14"/>
        <v>89.56</v>
      </c>
      <c r="BH17" s="406">
        <f t="shared" si="14"/>
        <v>115</v>
      </c>
      <c r="BI17" s="406">
        <f t="shared" si="14"/>
        <v>149</v>
      </c>
      <c r="BJ17" s="406">
        <f t="shared" si="14"/>
        <v>136.20000000000002</v>
      </c>
      <c r="BK17" s="406">
        <f t="shared" si="14"/>
        <v>163.60000000000002</v>
      </c>
      <c r="BL17" s="406">
        <f t="shared" si="14"/>
        <v>172.8</v>
      </c>
      <c r="BM17" s="406">
        <f t="shared" si="14"/>
        <v>156.20000000000002</v>
      </c>
      <c r="BN17" s="406">
        <f t="shared" si="14"/>
        <v>199.8</v>
      </c>
      <c r="BO17" s="406">
        <f t="shared" si="14"/>
        <v>216.20000000000002</v>
      </c>
      <c r="BP17" s="406">
        <f t="shared" si="14"/>
        <v>197.4</v>
      </c>
      <c r="BQ17" s="406">
        <f t="shared" si="14"/>
        <v>217.8</v>
      </c>
      <c r="BR17" s="406">
        <f t="shared" si="14"/>
        <v>222.60000000000002</v>
      </c>
      <c r="BS17" s="406">
        <f t="shared" si="14"/>
        <v>220.4</v>
      </c>
      <c r="BT17" s="406">
        <f t="shared" si="14"/>
        <v>201.60000000000002</v>
      </c>
      <c r="BU17" s="406">
        <f t="shared" ref="BU17:CA17" si="15">BQ12</f>
        <v>279</v>
      </c>
      <c r="BV17" s="406">
        <f t="shared" si="15"/>
        <v>277.2</v>
      </c>
      <c r="BW17" s="406">
        <f t="shared" si="15"/>
        <v>351.6</v>
      </c>
      <c r="BX17" s="406">
        <f t="shared" si="15"/>
        <v>341.20000000000005</v>
      </c>
      <c r="BY17" s="406">
        <f t="shared" si="15"/>
        <v>392.40000000000003</v>
      </c>
      <c r="BZ17" s="406">
        <f t="shared" si="15"/>
        <v>358.20000000000005</v>
      </c>
      <c r="CA17" s="406">
        <f t="shared" si="15"/>
        <v>394.8</v>
      </c>
    </row>
    <row r="18" spans="1:79" x14ac:dyDescent="0.2">
      <c r="A18" s="404" t="s">
        <v>409</v>
      </c>
      <c r="E18" s="404">
        <f>C11*0.15</f>
        <v>30.599999999999998</v>
      </c>
      <c r="F18" s="404">
        <f t="shared" ref="F18:BQ18" si="16">D11*0.15</f>
        <v>21.1875</v>
      </c>
      <c r="G18" s="404">
        <f t="shared" si="16"/>
        <v>23.474999999999998</v>
      </c>
      <c r="H18" s="404">
        <f t="shared" si="16"/>
        <v>23.0625</v>
      </c>
      <c r="I18" s="404">
        <f t="shared" si="16"/>
        <v>24.1875</v>
      </c>
      <c r="J18" s="404">
        <f t="shared" si="16"/>
        <v>22.012499999999999</v>
      </c>
      <c r="K18" s="404">
        <f t="shared" si="16"/>
        <v>27</v>
      </c>
      <c r="L18" s="404">
        <f t="shared" si="16"/>
        <v>29.137499999999999</v>
      </c>
      <c r="M18" s="404">
        <f t="shared" si="16"/>
        <v>23.362500000000001</v>
      </c>
      <c r="N18" s="405">
        <f t="shared" si="16"/>
        <v>29.625</v>
      </c>
      <c r="O18" s="405">
        <f t="shared" si="16"/>
        <v>35.4</v>
      </c>
      <c r="P18" s="405">
        <f t="shared" si="16"/>
        <v>39.15</v>
      </c>
      <c r="Q18" s="405">
        <f t="shared" si="16"/>
        <v>46.688906250000002</v>
      </c>
      <c r="R18" s="405">
        <f t="shared" si="16"/>
        <v>46.387687500000006</v>
      </c>
      <c r="S18" s="412">
        <f t="shared" si="16"/>
        <v>58.838062499999992</v>
      </c>
      <c r="T18" s="412">
        <f t="shared" si="16"/>
        <v>57.097687499999999</v>
      </c>
      <c r="U18" s="412">
        <f t="shared" si="16"/>
        <v>65.665687500000004</v>
      </c>
      <c r="V18" s="411">
        <f>T11*0.15</f>
        <v>59.942531249999995</v>
      </c>
      <c r="W18" s="411">
        <f>U11*0.15</f>
        <v>66.0673125</v>
      </c>
      <c r="X18" s="405">
        <f t="shared" si="16"/>
        <v>37.518468750000004</v>
      </c>
      <c r="Y18" s="405">
        <f t="shared" si="16"/>
        <v>60.310687499999993</v>
      </c>
      <c r="Z18" s="406">
        <f t="shared" si="16"/>
        <v>53.24878125</v>
      </c>
      <c r="AA18" s="406">
        <f t="shared" si="16"/>
        <v>50.738625000000006</v>
      </c>
      <c r="AB18" s="406">
        <f t="shared" si="16"/>
        <v>15.395624999999999</v>
      </c>
      <c r="AC18" s="406">
        <f t="shared" si="16"/>
        <v>22.2</v>
      </c>
      <c r="AD18" s="406">
        <f t="shared" si="16"/>
        <v>15.202499999999999</v>
      </c>
      <c r="AE18" s="406">
        <f t="shared" si="16"/>
        <v>18.802499999999998</v>
      </c>
      <c r="AF18" s="406">
        <f t="shared" si="16"/>
        <v>23.782500000000002</v>
      </c>
      <c r="AG18" s="406">
        <f t="shared" si="16"/>
        <v>18.119999999999997</v>
      </c>
      <c r="AH18" s="406">
        <f t="shared" si="16"/>
        <v>18.052499999999998</v>
      </c>
      <c r="AI18" s="406">
        <f t="shared" si="16"/>
        <v>23.34</v>
      </c>
      <c r="AJ18" s="406">
        <f t="shared" si="16"/>
        <v>26.7075</v>
      </c>
      <c r="AK18" s="406">
        <f t="shared" si="16"/>
        <v>27.465</v>
      </c>
      <c r="AL18" s="406">
        <f t="shared" si="16"/>
        <v>30.929999999999996</v>
      </c>
      <c r="AM18" s="406">
        <f t="shared" si="16"/>
        <v>27.45</v>
      </c>
      <c r="AN18" s="406">
        <f t="shared" si="16"/>
        <v>32.504999999999995</v>
      </c>
      <c r="AO18" s="406">
        <f t="shared" si="16"/>
        <v>33.015000000000001</v>
      </c>
      <c r="AP18" s="406">
        <f t="shared" si="16"/>
        <v>32.879999999999995</v>
      </c>
      <c r="AQ18" s="406">
        <f t="shared" si="16"/>
        <v>41.01</v>
      </c>
      <c r="AR18" s="406">
        <f t="shared" si="16"/>
        <v>23.25</v>
      </c>
      <c r="AS18" s="406">
        <f t="shared" si="16"/>
        <v>37.634999999999998</v>
      </c>
      <c r="AT18" s="406">
        <f t="shared" si="16"/>
        <v>38.272500000000001</v>
      </c>
      <c r="AU18" s="406">
        <f t="shared" si="16"/>
        <v>39.067499999999995</v>
      </c>
      <c r="AV18" s="406">
        <f t="shared" si="16"/>
        <v>42.225000000000001</v>
      </c>
      <c r="AW18" s="406">
        <f t="shared" si="16"/>
        <v>44.879999999999995</v>
      </c>
      <c r="AX18" s="406">
        <f t="shared" si="16"/>
        <v>45.517499999999998</v>
      </c>
      <c r="AY18" s="406">
        <f t="shared" si="16"/>
        <v>42.532499999999999</v>
      </c>
      <c r="AZ18" s="406">
        <f t="shared" si="16"/>
        <v>31.2225</v>
      </c>
      <c r="BA18" s="406">
        <f t="shared" si="16"/>
        <v>27.592499999999998</v>
      </c>
      <c r="BB18" s="406">
        <f t="shared" si="16"/>
        <v>31.342499999999998</v>
      </c>
      <c r="BC18" s="406">
        <f t="shared" si="16"/>
        <v>34.784999999999997</v>
      </c>
      <c r="BD18" s="406">
        <f t="shared" si="16"/>
        <v>16.7925</v>
      </c>
      <c r="BE18" s="406">
        <f t="shared" si="16"/>
        <v>21.5625</v>
      </c>
      <c r="BF18" s="406">
        <f t="shared" si="16"/>
        <v>27.9375</v>
      </c>
      <c r="BG18" s="406">
        <f t="shared" si="16"/>
        <v>25.537499999999998</v>
      </c>
      <c r="BH18" s="406">
        <f t="shared" si="16"/>
        <v>30.674999999999997</v>
      </c>
      <c r="BI18" s="406">
        <f t="shared" si="16"/>
        <v>32.4</v>
      </c>
      <c r="BJ18" s="406">
        <f t="shared" si="16"/>
        <v>29.287499999999998</v>
      </c>
      <c r="BK18" s="406">
        <f t="shared" si="16"/>
        <v>37.462499999999999</v>
      </c>
      <c r="BL18" s="406">
        <f t="shared" si="16"/>
        <v>40.537500000000001</v>
      </c>
      <c r="BM18" s="406">
        <f t="shared" si="16"/>
        <v>37.012499999999996</v>
      </c>
      <c r="BN18" s="406">
        <f t="shared" si="16"/>
        <v>40.837499999999999</v>
      </c>
      <c r="BO18" s="406">
        <f t="shared" si="16"/>
        <v>41.737499999999997</v>
      </c>
      <c r="BP18" s="406">
        <f t="shared" si="16"/>
        <v>41.324999999999996</v>
      </c>
      <c r="BQ18" s="406">
        <f t="shared" si="16"/>
        <v>37.799999999999997</v>
      </c>
      <c r="BR18" s="406">
        <f t="shared" ref="BR18:CA18" si="17">BP11*0.15</f>
        <v>52.3125</v>
      </c>
      <c r="BS18" s="406">
        <f t="shared" si="17"/>
        <v>51.975000000000001</v>
      </c>
      <c r="BT18" s="406">
        <f t="shared" si="17"/>
        <v>65.924999999999997</v>
      </c>
      <c r="BU18" s="406">
        <f t="shared" si="17"/>
        <v>63.974999999999994</v>
      </c>
      <c r="BV18" s="406">
        <f t="shared" si="17"/>
        <v>73.575000000000003</v>
      </c>
      <c r="BW18" s="406">
        <f t="shared" si="17"/>
        <v>67.162499999999994</v>
      </c>
      <c r="BX18" s="406">
        <f t="shared" si="17"/>
        <v>74.024999999999991</v>
      </c>
      <c r="BY18" s="406">
        <f t="shared" si="17"/>
        <v>42.037500000000001</v>
      </c>
      <c r="BZ18" s="406">
        <f t="shared" si="17"/>
        <v>67.575000000000003</v>
      </c>
      <c r="CA18" s="406">
        <f t="shared" si="17"/>
        <v>59.662499999999994</v>
      </c>
    </row>
    <row r="19" spans="1:79" x14ac:dyDescent="0.2">
      <c r="A19" s="413" t="s">
        <v>415</v>
      </c>
      <c r="N19" s="409"/>
      <c r="O19" s="409"/>
      <c r="P19" s="409"/>
      <c r="Q19" s="409"/>
      <c r="R19" s="409"/>
      <c r="S19" s="409"/>
      <c r="T19" s="409"/>
      <c r="U19" s="409"/>
      <c r="V19" s="409"/>
      <c r="W19" s="409"/>
      <c r="X19" s="409"/>
      <c r="Y19" s="409"/>
      <c r="Z19" s="410"/>
      <c r="AA19" s="410"/>
      <c r="AB19" s="406">
        <f>SUM(AB11:AB18)</f>
        <v>805.17200000000003</v>
      </c>
      <c r="AC19" s="406">
        <f t="shared" ref="AC19:CA19" si="18">SUM(AC11:AC18)</f>
        <v>764.30600000000004</v>
      </c>
      <c r="AD19" s="406">
        <f t="shared" si="18"/>
        <v>770.13850000000014</v>
      </c>
      <c r="AE19" s="406">
        <f t="shared" si="18"/>
        <v>630.79250000000002</v>
      </c>
      <c r="AF19" s="406">
        <f t="shared" si="18"/>
        <v>640.41000000000008</v>
      </c>
      <c r="AG19" s="406">
        <f t="shared" si="18"/>
        <v>592.25250000000005</v>
      </c>
      <c r="AH19" s="406">
        <f t="shared" si="18"/>
        <v>695.05</v>
      </c>
      <c r="AI19" s="406">
        <f t="shared" si="18"/>
        <v>808.24750000000006</v>
      </c>
      <c r="AJ19" s="406">
        <f t="shared" si="18"/>
        <v>836.92499999999984</v>
      </c>
      <c r="AK19" s="406">
        <f t="shared" si="18"/>
        <v>859.85</v>
      </c>
      <c r="AL19" s="406">
        <f t="shared" si="18"/>
        <v>908.87</v>
      </c>
      <c r="AM19" s="406">
        <f t="shared" si="18"/>
        <v>961.36500000000012</v>
      </c>
      <c r="AN19" s="406">
        <f t="shared" si="18"/>
        <v>1010.895</v>
      </c>
      <c r="AO19" s="406">
        <f t="shared" si="18"/>
        <v>1086.0800000000002</v>
      </c>
      <c r="AP19" s="406">
        <f t="shared" si="18"/>
        <v>1042.8899999999999</v>
      </c>
      <c r="AQ19" s="406">
        <f t="shared" si="18"/>
        <v>1023.59</v>
      </c>
      <c r="AR19" s="406">
        <f t="shared" si="18"/>
        <v>1056.3049999999998</v>
      </c>
      <c r="AS19" s="406">
        <f t="shared" si="18"/>
        <v>1183.4024999999999</v>
      </c>
      <c r="AT19" s="406">
        <f t="shared" si="18"/>
        <v>1262.1875</v>
      </c>
      <c r="AU19" s="406">
        <f t="shared" si="18"/>
        <v>1228.3649999999998</v>
      </c>
      <c r="AV19" s="406">
        <f t="shared" si="18"/>
        <v>1365.57</v>
      </c>
      <c r="AW19" s="406">
        <f t="shared" si="18"/>
        <v>1377.7474999999999</v>
      </c>
      <c r="AX19" s="406">
        <f t="shared" si="18"/>
        <v>1276.8625000000002</v>
      </c>
      <c r="AY19" s="406">
        <f t="shared" si="18"/>
        <v>1113.6725000000001</v>
      </c>
      <c r="AZ19" s="406">
        <f t="shared" si="18"/>
        <v>1020.0024999999999</v>
      </c>
      <c r="BA19" s="406">
        <f t="shared" si="18"/>
        <v>1061.0625</v>
      </c>
      <c r="BB19" s="406">
        <f t="shared" si="18"/>
        <v>995.35500000000002</v>
      </c>
      <c r="BC19" s="406">
        <f t="shared" si="18"/>
        <v>784.46249999999998</v>
      </c>
      <c r="BD19" s="406">
        <f t="shared" si="18"/>
        <v>719.3125</v>
      </c>
      <c r="BE19" s="406">
        <f t="shared" si="18"/>
        <v>835.84749999999997</v>
      </c>
      <c r="BF19" s="406">
        <f t="shared" si="18"/>
        <v>911.4575000000001</v>
      </c>
      <c r="BG19" s="406">
        <f t="shared" si="18"/>
        <v>867.73500000000024</v>
      </c>
      <c r="BH19" s="406">
        <f t="shared" si="18"/>
        <v>933.65</v>
      </c>
      <c r="BI19" s="406">
        <f t="shared" si="18"/>
        <v>999.63750000000016</v>
      </c>
      <c r="BJ19" s="406">
        <f t="shared" si="18"/>
        <v>1077.8125</v>
      </c>
      <c r="BK19" s="406">
        <f t="shared" si="18"/>
        <v>1182.9875000000002</v>
      </c>
      <c r="BL19" s="406">
        <f t="shared" si="18"/>
        <v>1201.1624999999999</v>
      </c>
      <c r="BM19" s="406">
        <f t="shared" si="18"/>
        <v>1206.9875000000002</v>
      </c>
      <c r="BN19" s="406">
        <f t="shared" si="18"/>
        <v>1288.9375</v>
      </c>
      <c r="BO19" s="406">
        <f t="shared" si="18"/>
        <v>1284.2249999999999</v>
      </c>
      <c r="BP19" s="406">
        <f t="shared" si="18"/>
        <v>1317.7500000000002</v>
      </c>
      <c r="BQ19" s="406">
        <f t="shared" si="18"/>
        <v>1477.0124999999998</v>
      </c>
      <c r="BR19" s="406">
        <f t="shared" si="18"/>
        <v>1686.9749999999999</v>
      </c>
      <c r="BS19" s="406">
        <f t="shared" si="18"/>
        <v>1831.825</v>
      </c>
      <c r="BT19" s="406">
        <f t="shared" si="18"/>
        <v>1965.8750000000002</v>
      </c>
      <c r="BU19" s="406">
        <f t="shared" si="18"/>
        <v>2096.9250000000002</v>
      </c>
      <c r="BV19" s="406">
        <f t="shared" si="18"/>
        <v>2142.8624999999997</v>
      </c>
      <c r="BW19" s="406">
        <f t="shared" si="18"/>
        <v>2032.7750000000001</v>
      </c>
      <c r="BX19" s="406">
        <f t="shared" si="18"/>
        <v>1874.3375000000003</v>
      </c>
      <c r="BY19" s="406">
        <f t="shared" si="18"/>
        <v>1914.8250000000003</v>
      </c>
      <c r="BZ19" s="406">
        <f t="shared" si="18"/>
        <v>1939.1125000000004</v>
      </c>
      <c r="CA19" s="406">
        <f t="shared" si="18"/>
        <v>1579.0374999999999</v>
      </c>
    </row>
    <row r="20" spans="1:79" s="414" customFormat="1" x14ac:dyDescent="0.2">
      <c r="A20" s="413" t="s">
        <v>416</v>
      </c>
      <c r="C20" s="413">
        <f>SUM(C11:C18)</f>
        <v>204</v>
      </c>
      <c r="D20" s="413">
        <f t="shared" ref="D20:BO20" si="19">SUM(D11:D18)</f>
        <v>498.25000000000011</v>
      </c>
      <c r="E20" s="413">
        <f t="shared" si="19"/>
        <v>648.48750000000007</v>
      </c>
      <c r="F20" s="413">
        <f t="shared" si="19"/>
        <v>597.125</v>
      </c>
      <c r="G20" s="413">
        <f t="shared" si="19"/>
        <v>618.11250000000007</v>
      </c>
      <c r="H20" s="413">
        <f t="shared" si="19"/>
        <v>776.63750000000005</v>
      </c>
      <c r="I20" s="413">
        <f t="shared" si="19"/>
        <v>743.3125</v>
      </c>
      <c r="J20" s="413">
        <f t="shared" si="19"/>
        <v>810.55000000000007</v>
      </c>
      <c r="K20" s="413">
        <f t="shared" si="19"/>
        <v>834.6875</v>
      </c>
      <c r="L20" s="413">
        <f t="shared" si="19"/>
        <v>832.16250000000002</v>
      </c>
      <c r="M20" s="413">
        <f t="shared" si="19"/>
        <v>885.92499999999995</v>
      </c>
      <c r="N20" s="415">
        <f t="shared" si="19"/>
        <v>1055</v>
      </c>
      <c r="O20" s="415">
        <f t="shared" si="19"/>
        <v>1206.6093750000002</v>
      </c>
      <c r="P20" s="415">
        <f t="shared" si="19"/>
        <v>1291.7551562500003</v>
      </c>
      <c r="Q20" s="415">
        <f t="shared" si="19"/>
        <v>1464.9546875000001</v>
      </c>
      <c r="R20" s="415">
        <f t="shared" si="19"/>
        <v>1626.9968124999998</v>
      </c>
      <c r="S20" s="416">
        <f>SUM(S11)</f>
        <v>437.77125000000001</v>
      </c>
      <c r="T20" s="416">
        <f>SUM(T11:T12)</f>
        <v>749.83387500000003</v>
      </c>
      <c r="U20" s="416">
        <f>SUM(U11:U15)</f>
        <v>1139.77828125</v>
      </c>
      <c r="V20" s="416">
        <f>SUM(V11:V15,V18)</f>
        <v>1080.85096875</v>
      </c>
      <c r="W20" s="416">
        <f>SUM(W11:W18)</f>
        <v>1672.8462187500002</v>
      </c>
      <c r="X20" s="415">
        <f t="shared" si="19"/>
        <v>1708.9813125000001</v>
      </c>
      <c r="Y20" s="415">
        <f t="shared" si="19"/>
        <v>1761.67228125</v>
      </c>
      <c r="Z20" s="416">
        <f t="shared" si="19"/>
        <v>1472.9373750000002</v>
      </c>
      <c r="AA20" s="416">
        <f t="shared" si="19"/>
        <v>933.62312500000007</v>
      </c>
      <c r="AB20" s="416">
        <f t="shared" si="19"/>
        <v>805.17200000000003</v>
      </c>
      <c r="AC20" s="416">
        <f t="shared" si="19"/>
        <v>764.30600000000004</v>
      </c>
      <c r="AD20" s="416">
        <f t="shared" si="19"/>
        <v>770.13850000000014</v>
      </c>
      <c r="AE20" s="416">
        <f t="shared" si="19"/>
        <v>630.79250000000002</v>
      </c>
      <c r="AF20" s="416">
        <f t="shared" si="19"/>
        <v>640.41000000000008</v>
      </c>
      <c r="AG20" s="416">
        <f t="shared" si="19"/>
        <v>592.25250000000005</v>
      </c>
      <c r="AH20" s="416">
        <f t="shared" si="19"/>
        <v>695.05</v>
      </c>
      <c r="AI20" s="416">
        <f t="shared" si="19"/>
        <v>808.24750000000006</v>
      </c>
      <c r="AJ20" s="416">
        <f t="shared" si="19"/>
        <v>836.92499999999984</v>
      </c>
      <c r="AK20" s="416">
        <f t="shared" si="19"/>
        <v>859.85</v>
      </c>
      <c r="AL20" s="416">
        <f t="shared" si="19"/>
        <v>908.87</v>
      </c>
      <c r="AM20" s="416">
        <f t="shared" si="19"/>
        <v>961.36500000000012</v>
      </c>
      <c r="AN20" s="416">
        <f t="shared" si="19"/>
        <v>1010.895</v>
      </c>
      <c r="AO20" s="416">
        <f t="shared" si="19"/>
        <v>1086.0800000000002</v>
      </c>
      <c r="AP20" s="416">
        <f t="shared" si="19"/>
        <v>1042.8899999999999</v>
      </c>
      <c r="AQ20" s="416">
        <f t="shared" si="19"/>
        <v>1023.59</v>
      </c>
      <c r="AR20" s="416">
        <f t="shared" si="19"/>
        <v>1056.3049999999998</v>
      </c>
      <c r="AS20" s="416">
        <f t="shared" si="19"/>
        <v>1183.4024999999999</v>
      </c>
      <c r="AT20" s="416">
        <f t="shared" si="19"/>
        <v>1262.1875</v>
      </c>
      <c r="AU20" s="416">
        <f t="shared" si="19"/>
        <v>1228.3649999999998</v>
      </c>
      <c r="AV20" s="416">
        <f t="shared" si="19"/>
        <v>1365.57</v>
      </c>
      <c r="AW20" s="416">
        <f t="shared" si="19"/>
        <v>1377.7474999999999</v>
      </c>
      <c r="AX20" s="416">
        <f t="shared" si="19"/>
        <v>1276.8625000000002</v>
      </c>
      <c r="AY20" s="416">
        <f t="shared" si="19"/>
        <v>1113.6725000000001</v>
      </c>
      <c r="AZ20" s="416">
        <f t="shared" si="19"/>
        <v>1020.0024999999999</v>
      </c>
      <c r="BA20" s="416">
        <f t="shared" si="19"/>
        <v>1061.0625</v>
      </c>
      <c r="BB20" s="416">
        <f t="shared" si="19"/>
        <v>995.35500000000002</v>
      </c>
      <c r="BC20" s="416">
        <f t="shared" si="19"/>
        <v>784.46249999999998</v>
      </c>
      <c r="BD20" s="416">
        <f t="shared" si="19"/>
        <v>719.3125</v>
      </c>
      <c r="BE20" s="416">
        <f t="shared" si="19"/>
        <v>835.84749999999997</v>
      </c>
      <c r="BF20" s="416">
        <f t="shared" si="19"/>
        <v>911.4575000000001</v>
      </c>
      <c r="BG20" s="416">
        <f t="shared" si="19"/>
        <v>867.73500000000024</v>
      </c>
      <c r="BH20" s="416">
        <f t="shared" si="19"/>
        <v>933.65</v>
      </c>
      <c r="BI20" s="416">
        <f t="shared" si="19"/>
        <v>999.63750000000016</v>
      </c>
      <c r="BJ20" s="416">
        <f t="shared" si="19"/>
        <v>1077.8125</v>
      </c>
      <c r="BK20" s="416">
        <f t="shared" si="19"/>
        <v>1182.9875000000002</v>
      </c>
      <c r="BL20" s="416">
        <f t="shared" si="19"/>
        <v>1201.1624999999999</v>
      </c>
      <c r="BM20" s="416">
        <f t="shared" si="19"/>
        <v>1206.9875000000002</v>
      </c>
      <c r="BN20" s="416">
        <f t="shared" si="19"/>
        <v>1288.9375</v>
      </c>
      <c r="BO20" s="416">
        <f t="shared" si="19"/>
        <v>1284.2249999999999</v>
      </c>
      <c r="BP20" s="416">
        <f t="shared" ref="BP20:CA20" si="20">SUM(BP11:BP18)</f>
        <v>1317.7500000000002</v>
      </c>
      <c r="BQ20" s="416">
        <f t="shared" si="20"/>
        <v>1477.0124999999998</v>
      </c>
      <c r="BR20" s="416">
        <f t="shared" si="20"/>
        <v>1686.9749999999999</v>
      </c>
      <c r="BS20" s="416">
        <f t="shared" si="20"/>
        <v>1831.825</v>
      </c>
      <c r="BT20" s="416">
        <f t="shared" si="20"/>
        <v>1965.8750000000002</v>
      </c>
      <c r="BU20" s="416">
        <f t="shared" si="20"/>
        <v>2096.9250000000002</v>
      </c>
      <c r="BV20" s="416">
        <f t="shared" si="20"/>
        <v>2142.8624999999997</v>
      </c>
      <c r="BW20" s="416">
        <f t="shared" si="20"/>
        <v>2032.7750000000001</v>
      </c>
      <c r="BX20" s="416">
        <f t="shared" si="20"/>
        <v>1874.3375000000003</v>
      </c>
      <c r="BY20" s="416">
        <f t="shared" si="20"/>
        <v>1914.8250000000003</v>
      </c>
      <c r="BZ20" s="416">
        <f t="shared" si="20"/>
        <v>1939.1125000000004</v>
      </c>
      <c r="CA20" s="416">
        <f t="shared" si="20"/>
        <v>1579.0374999999999</v>
      </c>
    </row>
    <row r="21" spans="1:79" hidden="1" x14ac:dyDescent="0.2">
      <c r="A21" s="404" t="s">
        <v>417</v>
      </c>
      <c r="C21" s="417">
        <f>C20/18</f>
        <v>11.333333333333334</v>
      </c>
      <c r="D21" s="417">
        <f t="shared" ref="D21:R21" si="21">D20/18</f>
        <v>27.680555555555561</v>
      </c>
      <c r="E21" s="417">
        <f t="shared" si="21"/>
        <v>36.027083333333337</v>
      </c>
      <c r="F21" s="417">
        <f t="shared" si="21"/>
        <v>33.173611111111114</v>
      </c>
      <c r="G21" s="417">
        <f t="shared" si="21"/>
        <v>34.339583333333337</v>
      </c>
      <c r="H21" s="417">
        <f t="shared" si="21"/>
        <v>43.146527777777777</v>
      </c>
      <c r="I21" s="417">
        <f t="shared" si="21"/>
        <v>41.295138888888886</v>
      </c>
      <c r="J21" s="417">
        <f t="shared" si="21"/>
        <v>45.030555555555559</v>
      </c>
      <c r="K21" s="417">
        <f t="shared" si="21"/>
        <v>46.371527777777779</v>
      </c>
      <c r="L21" s="417">
        <f t="shared" si="21"/>
        <v>46.231250000000003</v>
      </c>
      <c r="M21" s="417">
        <f t="shared" si="21"/>
        <v>49.218055555555551</v>
      </c>
      <c r="N21" s="418">
        <f t="shared" si="21"/>
        <v>58.611111111111114</v>
      </c>
      <c r="O21" s="418">
        <f t="shared" si="21"/>
        <v>67.033854166666686</v>
      </c>
      <c r="P21" s="418">
        <f t="shared" si="21"/>
        <v>71.764175347222235</v>
      </c>
      <c r="Q21" s="418">
        <f t="shared" si="21"/>
        <v>81.386371527777783</v>
      </c>
      <c r="R21" s="418">
        <f t="shared" si="21"/>
        <v>90.388711805555545</v>
      </c>
      <c r="S21" s="419">
        <f>S20/18</f>
        <v>24.320625</v>
      </c>
      <c r="T21" s="419">
        <f t="shared" ref="T21:CA21" si="22">T20/18</f>
        <v>41.6574375</v>
      </c>
      <c r="U21" s="419">
        <f t="shared" si="22"/>
        <v>63.321015625000001</v>
      </c>
      <c r="V21" s="419">
        <f t="shared" si="22"/>
        <v>60.047276041666663</v>
      </c>
      <c r="W21" s="419">
        <f t="shared" si="22"/>
        <v>92.935901041666682</v>
      </c>
      <c r="X21" s="419">
        <f t="shared" si="22"/>
        <v>94.94340625000001</v>
      </c>
      <c r="Y21" s="419">
        <f t="shared" si="22"/>
        <v>97.870682291666668</v>
      </c>
      <c r="Z21" s="419">
        <f t="shared" si="22"/>
        <v>81.829854166666678</v>
      </c>
      <c r="AA21" s="419">
        <f t="shared" si="22"/>
        <v>51.867951388888891</v>
      </c>
      <c r="AB21" s="419">
        <f t="shared" si="22"/>
        <v>44.731777777777779</v>
      </c>
      <c r="AC21" s="419">
        <f t="shared" si="22"/>
        <v>42.461444444444446</v>
      </c>
      <c r="AD21" s="419">
        <f t="shared" si="22"/>
        <v>42.785472222222232</v>
      </c>
      <c r="AE21" s="419">
        <f t="shared" si="22"/>
        <v>35.044027777777778</v>
      </c>
      <c r="AF21" s="419">
        <f t="shared" si="22"/>
        <v>35.57833333333334</v>
      </c>
      <c r="AG21" s="419">
        <f t="shared" si="22"/>
        <v>32.90291666666667</v>
      </c>
      <c r="AH21" s="419">
        <f t="shared" si="22"/>
        <v>38.613888888888887</v>
      </c>
      <c r="AI21" s="419">
        <f t="shared" si="22"/>
        <v>44.902638888888895</v>
      </c>
      <c r="AJ21" s="419">
        <f t="shared" si="22"/>
        <v>46.495833333333323</v>
      </c>
      <c r="AK21" s="419">
        <f t="shared" si="22"/>
        <v>47.769444444444446</v>
      </c>
      <c r="AL21" s="419">
        <f t="shared" si="22"/>
        <v>50.492777777777775</v>
      </c>
      <c r="AM21" s="419">
        <f t="shared" si="22"/>
        <v>53.409166666666671</v>
      </c>
      <c r="AN21" s="419">
        <f t="shared" si="22"/>
        <v>56.160833333333329</v>
      </c>
      <c r="AO21" s="419">
        <f t="shared" si="22"/>
        <v>60.337777777777788</v>
      </c>
      <c r="AP21" s="419">
        <f t="shared" si="22"/>
        <v>57.938333333333325</v>
      </c>
      <c r="AQ21" s="419">
        <f t="shared" si="22"/>
        <v>56.86611111111111</v>
      </c>
      <c r="AR21" s="419">
        <f t="shared" si="22"/>
        <v>58.683611111111105</v>
      </c>
      <c r="AS21" s="419">
        <f t="shared" si="22"/>
        <v>65.744583333333324</v>
      </c>
      <c r="AT21" s="419">
        <f t="shared" si="22"/>
        <v>70.121527777777771</v>
      </c>
      <c r="AU21" s="419">
        <f t="shared" si="22"/>
        <v>68.242499999999993</v>
      </c>
      <c r="AV21" s="419">
        <f t="shared" si="22"/>
        <v>75.864999999999995</v>
      </c>
      <c r="AW21" s="419">
        <f t="shared" si="22"/>
        <v>76.541527777777773</v>
      </c>
      <c r="AX21" s="419">
        <f t="shared" si="22"/>
        <v>70.936805555555566</v>
      </c>
      <c r="AY21" s="419">
        <f t="shared" si="22"/>
        <v>61.870694444444453</v>
      </c>
      <c r="AZ21" s="419">
        <f t="shared" si="22"/>
        <v>56.666805555555555</v>
      </c>
      <c r="BA21" s="419">
        <f t="shared" si="22"/>
        <v>58.947916666666664</v>
      </c>
      <c r="BB21" s="419">
        <f t="shared" si="22"/>
        <v>55.297499999999999</v>
      </c>
      <c r="BC21" s="419">
        <f t="shared" si="22"/>
        <v>43.581249999999997</v>
      </c>
      <c r="BD21" s="419">
        <f t="shared" si="22"/>
        <v>39.961805555555557</v>
      </c>
      <c r="BE21" s="419">
        <f t="shared" si="22"/>
        <v>46.435972222222219</v>
      </c>
      <c r="BF21" s="419">
        <f t="shared" si="22"/>
        <v>50.636527777777786</v>
      </c>
      <c r="BG21" s="419">
        <f t="shared" si="22"/>
        <v>48.20750000000001</v>
      </c>
      <c r="BH21" s="419">
        <f t="shared" si="22"/>
        <v>51.86944444444444</v>
      </c>
      <c r="BI21" s="419">
        <f t="shared" si="22"/>
        <v>55.535416666666677</v>
      </c>
      <c r="BJ21" s="419">
        <f t="shared" si="22"/>
        <v>59.878472222222221</v>
      </c>
      <c r="BK21" s="419">
        <f t="shared" si="22"/>
        <v>65.721527777777794</v>
      </c>
      <c r="BL21" s="419">
        <f t="shared" si="22"/>
        <v>66.731249999999989</v>
      </c>
      <c r="BM21" s="419">
        <f t="shared" si="22"/>
        <v>67.054861111111123</v>
      </c>
      <c r="BN21" s="419">
        <f t="shared" si="22"/>
        <v>71.607638888888886</v>
      </c>
      <c r="BO21" s="419">
        <f t="shared" si="22"/>
        <v>71.345833333333331</v>
      </c>
      <c r="BP21" s="419">
        <f t="shared" si="22"/>
        <v>73.208333333333343</v>
      </c>
      <c r="BQ21" s="419">
        <f t="shared" si="22"/>
        <v>82.056249999999991</v>
      </c>
      <c r="BR21" s="419">
        <f t="shared" si="22"/>
        <v>93.720833333333331</v>
      </c>
      <c r="BS21" s="419">
        <f t="shared" si="22"/>
        <v>101.76805555555556</v>
      </c>
      <c r="BT21" s="419">
        <f t="shared" si="22"/>
        <v>109.21527777777779</v>
      </c>
      <c r="BU21" s="419">
        <f t="shared" si="22"/>
        <v>116.49583333333334</v>
      </c>
      <c r="BV21" s="419">
        <f t="shared" si="22"/>
        <v>119.04791666666665</v>
      </c>
      <c r="BW21" s="419">
        <f t="shared" si="22"/>
        <v>112.93194444444445</v>
      </c>
      <c r="BX21" s="419">
        <f t="shared" si="22"/>
        <v>104.12986111111113</v>
      </c>
      <c r="BY21" s="419">
        <f t="shared" si="22"/>
        <v>106.37916666666668</v>
      </c>
      <c r="BZ21" s="419">
        <f t="shared" si="22"/>
        <v>107.72847222222225</v>
      </c>
      <c r="CA21" s="419">
        <f t="shared" si="22"/>
        <v>87.724305555555546</v>
      </c>
    </row>
    <row r="22" spans="1:79" hidden="1" x14ac:dyDescent="0.2">
      <c r="A22" s="404" t="s">
        <v>418</v>
      </c>
      <c r="C22" s="417">
        <f t="shared" ref="C22:BN22" si="23">C21/5</f>
        <v>2.2666666666666666</v>
      </c>
      <c r="D22" s="417">
        <f t="shared" si="23"/>
        <v>5.5361111111111123</v>
      </c>
      <c r="E22" s="417">
        <f t="shared" si="23"/>
        <v>7.2054166666666672</v>
      </c>
      <c r="F22" s="417">
        <f t="shared" si="23"/>
        <v>6.6347222222222229</v>
      </c>
      <c r="G22" s="417">
        <f t="shared" si="23"/>
        <v>6.8679166666666678</v>
      </c>
      <c r="H22" s="417">
        <f t="shared" si="23"/>
        <v>8.6293055555555558</v>
      </c>
      <c r="I22" s="417">
        <f t="shared" si="23"/>
        <v>8.2590277777777779</v>
      </c>
      <c r="J22" s="417">
        <f t="shared" si="23"/>
        <v>9.0061111111111121</v>
      </c>
      <c r="K22" s="417">
        <f t="shared" si="23"/>
        <v>9.2743055555555554</v>
      </c>
      <c r="L22" s="417">
        <f t="shared" si="23"/>
        <v>9.2462499999999999</v>
      </c>
      <c r="M22" s="417">
        <f t="shared" si="23"/>
        <v>9.8436111111111106</v>
      </c>
      <c r="N22" s="418">
        <f t="shared" si="23"/>
        <v>11.722222222222223</v>
      </c>
      <c r="O22" s="418">
        <f t="shared" si="23"/>
        <v>13.406770833333336</v>
      </c>
      <c r="P22" s="418">
        <f t="shared" si="23"/>
        <v>14.352835069444447</v>
      </c>
      <c r="Q22" s="418">
        <f t="shared" si="23"/>
        <v>16.277274305555558</v>
      </c>
      <c r="R22" s="418">
        <f t="shared" si="23"/>
        <v>18.07774236111111</v>
      </c>
      <c r="S22" s="419">
        <f t="shared" si="23"/>
        <v>4.8641249999999996</v>
      </c>
      <c r="T22" s="419">
        <f t="shared" si="23"/>
        <v>8.3314874999999997</v>
      </c>
      <c r="U22" s="419">
        <f t="shared" si="23"/>
        <v>12.664203125</v>
      </c>
      <c r="V22" s="419">
        <f t="shared" si="23"/>
        <v>12.009455208333332</v>
      </c>
      <c r="W22" s="419">
        <f t="shared" si="23"/>
        <v>18.587180208333336</v>
      </c>
      <c r="X22" s="419">
        <f t="shared" si="23"/>
        <v>18.988681250000003</v>
      </c>
      <c r="Y22" s="419">
        <f t="shared" si="23"/>
        <v>19.574136458333335</v>
      </c>
      <c r="Z22" s="419">
        <f t="shared" si="23"/>
        <v>16.365970833333336</v>
      </c>
      <c r="AA22" s="419">
        <f t="shared" si="23"/>
        <v>10.373590277777778</v>
      </c>
      <c r="AB22" s="419">
        <f t="shared" si="23"/>
        <v>8.9463555555555558</v>
      </c>
      <c r="AC22" s="419">
        <f t="shared" si="23"/>
        <v>8.4922888888888899</v>
      </c>
      <c r="AD22" s="419">
        <f t="shared" si="23"/>
        <v>8.5570944444444468</v>
      </c>
      <c r="AE22" s="419">
        <f t="shared" si="23"/>
        <v>7.008805555555556</v>
      </c>
      <c r="AF22" s="419">
        <f t="shared" si="23"/>
        <v>7.1156666666666677</v>
      </c>
      <c r="AG22" s="419">
        <f t="shared" si="23"/>
        <v>6.5805833333333341</v>
      </c>
      <c r="AH22" s="419">
        <f t="shared" si="23"/>
        <v>7.7227777777777771</v>
      </c>
      <c r="AI22" s="419">
        <f t="shared" si="23"/>
        <v>8.9805277777777786</v>
      </c>
      <c r="AJ22" s="419">
        <f t="shared" si="23"/>
        <v>9.2991666666666646</v>
      </c>
      <c r="AK22" s="419">
        <f t="shared" si="23"/>
        <v>9.5538888888888884</v>
      </c>
      <c r="AL22" s="419">
        <f t="shared" si="23"/>
        <v>10.098555555555555</v>
      </c>
      <c r="AM22" s="419">
        <f t="shared" si="23"/>
        <v>10.681833333333334</v>
      </c>
      <c r="AN22" s="419">
        <f t="shared" si="23"/>
        <v>11.232166666666666</v>
      </c>
      <c r="AO22" s="419">
        <f t="shared" si="23"/>
        <v>12.067555555555558</v>
      </c>
      <c r="AP22" s="419">
        <f t="shared" si="23"/>
        <v>11.587666666666665</v>
      </c>
      <c r="AQ22" s="419">
        <f t="shared" si="23"/>
        <v>11.373222222222221</v>
      </c>
      <c r="AR22" s="419">
        <f t="shared" si="23"/>
        <v>11.736722222222221</v>
      </c>
      <c r="AS22" s="419">
        <f t="shared" si="23"/>
        <v>13.148916666666665</v>
      </c>
      <c r="AT22" s="419">
        <f t="shared" si="23"/>
        <v>14.024305555555554</v>
      </c>
      <c r="AU22" s="419">
        <f t="shared" si="23"/>
        <v>13.648499999999999</v>
      </c>
      <c r="AV22" s="419">
        <f t="shared" si="23"/>
        <v>15.172999999999998</v>
      </c>
      <c r="AW22" s="419">
        <f t="shared" si="23"/>
        <v>15.308305555555554</v>
      </c>
      <c r="AX22" s="419">
        <f t="shared" si="23"/>
        <v>14.187361111111112</v>
      </c>
      <c r="AY22" s="419">
        <f t="shared" si="23"/>
        <v>12.37413888888889</v>
      </c>
      <c r="AZ22" s="419">
        <f t="shared" si="23"/>
        <v>11.333361111111111</v>
      </c>
      <c r="BA22" s="419">
        <f t="shared" si="23"/>
        <v>11.789583333333333</v>
      </c>
      <c r="BB22" s="419">
        <f t="shared" si="23"/>
        <v>11.0595</v>
      </c>
      <c r="BC22" s="419">
        <f t="shared" si="23"/>
        <v>8.7162499999999987</v>
      </c>
      <c r="BD22" s="419">
        <f t="shared" si="23"/>
        <v>7.9923611111111112</v>
      </c>
      <c r="BE22" s="419">
        <f t="shared" si="23"/>
        <v>9.2871944444444434</v>
      </c>
      <c r="BF22" s="419">
        <f t="shared" si="23"/>
        <v>10.127305555555557</v>
      </c>
      <c r="BG22" s="419">
        <f t="shared" si="23"/>
        <v>9.6415000000000024</v>
      </c>
      <c r="BH22" s="419">
        <f t="shared" si="23"/>
        <v>10.373888888888889</v>
      </c>
      <c r="BI22" s="419">
        <f t="shared" si="23"/>
        <v>11.107083333333335</v>
      </c>
      <c r="BJ22" s="419">
        <f t="shared" si="23"/>
        <v>11.975694444444445</v>
      </c>
      <c r="BK22" s="419">
        <f t="shared" si="23"/>
        <v>13.144305555555558</v>
      </c>
      <c r="BL22" s="419">
        <f t="shared" si="23"/>
        <v>13.346249999999998</v>
      </c>
      <c r="BM22" s="419">
        <f t="shared" si="23"/>
        <v>13.410972222222224</v>
      </c>
      <c r="BN22" s="419">
        <f t="shared" si="23"/>
        <v>14.321527777777778</v>
      </c>
      <c r="BO22" s="419">
        <f t="shared" ref="BO22:CA22" si="24">BO21/5</f>
        <v>14.269166666666667</v>
      </c>
      <c r="BP22" s="419">
        <f t="shared" si="24"/>
        <v>14.641666666666669</v>
      </c>
      <c r="BQ22" s="419">
        <f t="shared" si="24"/>
        <v>16.411249999999999</v>
      </c>
      <c r="BR22" s="419">
        <f t="shared" si="24"/>
        <v>18.744166666666665</v>
      </c>
      <c r="BS22" s="419">
        <f t="shared" si="24"/>
        <v>20.353611111111114</v>
      </c>
      <c r="BT22" s="419">
        <f t="shared" si="24"/>
        <v>21.843055555555559</v>
      </c>
      <c r="BU22" s="419">
        <f t="shared" si="24"/>
        <v>23.299166666666668</v>
      </c>
      <c r="BV22" s="419">
        <f t="shared" si="24"/>
        <v>23.809583333333329</v>
      </c>
      <c r="BW22" s="419">
        <f t="shared" si="24"/>
        <v>22.586388888888891</v>
      </c>
      <c r="BX22" s="419">
        <f t="shared" si="24"/>
        <v>20.825972222222227</v>
      </c>
      <c r="BY22" s="419">
        <f t="shared" si="24"/>
        <v>21.275833333333335</v>
      </c>
      <c r="BZ22" s="419">
        <f t="shared" si="24"/>
        <v>21.54569444444445</v>
      </c>
      <c r="CA22" s="419">
        <f t="shared" si="24"/>
        <v>17.544861111111111</v>
      </c>
    </row>
    <row r="23" spans="1:79" hidden="1" x14ac:dyDescent="0.2">
      <c r="A23" s="404" t="s">
        <v>419</v>
      </c>
      <c r="O23" s="420">
        <f t="shared" ref="O23:BZ23" si="25">7.15*60/O22</f>
        <v>31.998756847053333</v>
      </c>
      <c r="P23" s="420">
        <f t="shared" si="25"/>
        <v>29.889565226962873</v>
      </c>
      <c r="Q23" s="420">
        <f t="shared" si="25"/>
        <v>26.355763990140478</v>
      </c>
      <c r="R23" s="420">
        <f t="shared" si="25"/>
        <v>23.730839362047</v>
      </c>
      <c r="S23" s="420">
        <f t="shared" si="25"/>
        <v>88.196746588543675</v>
      </c>
      <c r="T23" s="420">
        <f t="shared" si="25"/>
        <v>51.491405346284203</v>
      </c>
      <c r="U23" s="420">
        <f t="shared" si="25"/>
        <v>33.875009407668514</v>
      </c>
      <c r="V23" s="420">
        <f t="shared" si="25"/>
        <v>35.721853536063648</v>
      </c>
      <c r="W23" s="420">
        <f t="shared" si="25"/>
        <v>23.080423990706404</v>
      </c>
      <c r="X23" s="420">
        <f t="shared" si="25"/>
        <v>22.592406199877622</v>
      </c>
      <c r="Y23" s="420">
        <f t="shared" si="25"/>
        <v>21.916675655817297</v>
      </c>
      <c r="Z23" s="420">
        <f t="shared" si="25"/>
        <v>26.212927077093141</v>
      </c>
      <c r="AA23" s="420">
        <f t="shared" si="25"/>
        <v>41.355016779388365</v>
      </c>
      <c r="AB23" s="420">
        <f t="shared" si="25"/>
        <v>47.952487170443085</v>
      </c>
      <c r="AC23" s="420">
        <f t="shared" si="25"/>
        <v>50.516416199794314</v>
      </c>
      <c r="AD23" s="420">
        <f t="shared" si="25"/>
        <v>50.133839562624111</v>
      </c>
      <c r="AE23" s="420">
        <f t="shared" si="25"/>
        <v>61.208717605234682</v>
      </c>
      <c r="AF23" s="420">
        <f t="shared" si="25"/>
        <v>60.289502037757053</v>
      </c>
      <c r="AG23" s="420">
        <f t="shared" si="25"/>
        <v>65.191788975141506</v>
      </c>
      <c r="AH23" s="420">
        <f t="shared" si="25"/>
        <v>55.549960434501124</v>
      </c>
      <c r="AI23" s="420">
        <f t="shared" si="25"/>
        <v>47.770020940367893</v>
      </c>
      <c r="AJ23" s="420">
        <f t="shared" si="25"/>
        <v>46.133166054305953</v>
      </c>
      <c r="AK23" s="420">
        <f t="shared" si="25"/>
        <v>44.903180787346635</v>
      </c>
      <c r="AL23" s="420">
        <f t="shared" si="25"/>
        <v>42.481322961479641</v>
      </c>
      <c r="AM23" s="420">
        <f t="shared" si="25"/>
        <v>40.161645160787003</v>
      </c>
      <c r="AN23" s="420">
        <f t="shared" si="25"/>
        <v>38.193877702432005</v>
      </c>
      <c r="AO23" s="420">
        <f t="shared" si="25"/>
        <v>35.549867413081905</v>
      </c>
      <c r="AP23" s="420">
        <f t="shared" si="25"/>
        <v>37.022121220838251</v>
      </c>
      <c r="AQ23" s="420">
        <f t="shared" si="25"/>
        <v>37.720180931818405</v>
      </c>
      <c r="AR23" s="420">
        <f t="shared" si="25"/>
        <v>36.551942857413344</v>
      </c>
      <c r="AS23" s="420">
        <f t="shared" si="25"/>
        <v>32.62626198609518</v>
      </c>
      <c r="AT23" s="420">
        <f t="shared" si="25"/>
        <v>30.589749938103495</v>
      </c>
      <c r="AU23" s="420">
        <f t="shared" si="25"/>
        <v>31.4320254973074</v>
      </c>
      <c r="AV23" s="420">
        <f t="shared" si="25"/>
        <v>28.273907599024586</v>
      </c>
      <c r="AW23" s="420">
        <f t="shared" si="25"/>
        <v>28.024002946838955</v>
      </c>
      <c r="AX23" s="420">
        <f t="shared" si="25"/>
        <v>30.238181479994907</v>
      </c>
      <c r="AY23" s="420">
        <f t="shared" si="25"/>
        <v>34.669079105392292</v>
      </c>
      <c r="AZ23" s="420">
        <f t="shared" si="25"/>
        <v>37.852848399881374</v>
      </c>
      <c r="BA23" s="420">
        <f t="shared" si="25"/>
        <v>36.388054426577135</v>
      </c>
      <c r="BB23" s="420">
        <f t="shared" si="25"/>
        <v>38.790180387901806</v>
      </c>
      <c r="BC23" s="420">
        <f t="shared" si="25"/>
        <v>49.218413882116742</v>
      </c>
      <c r="BD23" s="420">
        <f t="shared" si="25"/>
        <v>53.676253366930226</v>
      </c>
      <c r="BE23" s="420">
        <f t="shared" si="25"/>
        <v>46.192636814729966</v>
      </c>
      <c r="BF23" s="420">
        <f t="shared" si="25"/>
        <v>42.360724444090913</v>
      </c>
      <c r="BG23" s="420">
        <f t="shared" si="25"/>
        <v>44.495151169423835</v>
      </c>
      <c r="BH23" s="420">
        <f t="shared" si="25"/>
        <v>41.353826380335242</v>
      </c>
      <c r="BI23" s="420">
        <f t="shared" si="25"/>
        <v>38.624001200435153</v>
      </c>
      <c r="BJ23" s="420">
        <f t="shared" si="25"/>
        <v>35.822557262974776</v>
      </c>
      <c r="BK23" s="420">
        <f t="shared" si="25"/>
        <v>32.637707499022596</v>
      </c>
      <c r="BL23" s="420">
        <f t="shared" si="25"/>
        <v>32.143860635009837</v>
      </c>
      <c r="BM23" s="420">
        <f t="shared" si="25"/>
        <v>31.988732277674785</v>
      </c>
      <c r="BN23" s="420">
        <f t="shared" si="25"/>
        <v>29.954904718033262</v>
      </c>
      <c r="BO23" s="420">
        <f t="shared" si="25"/>
        <v>30.064825089061497</v>
      </c>
      <c r="BP23" s="420">
        <f t="shared" si="25"/>
        <v>29.299943084803637</v>
      </c>
      <c r="BQ23" s="420">
        <f t="shared" si="25"/>
        <v>26.140604768070684</v>
      </c>
      <c r="BR23" s="420">
        <f t="shared" si="25"/>
        <v>22.887120437469438</v>
      </c>
      <c r="BS23" s="420">
        <f t="shared" si="25"/>
        <v>21.077340903197626</v>
      </c>
      <c r="BT23" s="420">
        <f t="shared" si="25"/>
        <v>19.640109366058368</v>
      </c>
      <c r="BU23" s="420">
        <f t="shared" si="25"/>
        <v>18.412675703709002</v>
      </c>
      <c r="BV23" s="420">
        <f t="shared" si="25"/>
        <v>18.017954955112614</v>
      </c>
      <c r="BW23" s="420">
        <f t="shared" si="25"/>
        <v>18.993740084367428</v>
      </c>
      <c r="BX23" s="420">
        <f t="shared" si="25"/>
        <v>20.599278411705466</v>
      </c>
      <c r="BY23" s="420">
        <f t="shared" si="25"/>
        <v>20.163722533390779</v>
      </c>
      <c r="BZ23" s="420">
        <f t="shared" si="25"/>
        <v>19.91117070309226</v>
      </c>
      <c r="CA23" s="420">
        <f t="shared" ref="CA23" si="26">7.15*60/CA22</f>
        <v>24.451604220925724</v>
      </c>
    </row>
    <row r="24" spans="1:79" x14ac:dyDescent="0.2">
      <c r="A24" s="414" t="s">
        <v>420</v>
      </c>
      <c r="O24" s="409"/>
      <c r="P24" s="409"/>
      <c r="Q24" s="409"/>
      <c r="R24" s="409"/>
      <c r="S24" s="409"/>
      <c r="T24" s="409"/>
      <c r="U24" s="409"/>
      <c r="V24" s="409"/>
      <c r="W24" s="409"/>
      <c r="X24" s="409"/>
      <c r="Y24" s="409"/>
      <c r="Z24" s="409"/>
      <c r="AA24" s="409"/>
      <c r="AB24" s="405">
        <f>MAX(0,AB19-AB33)</f>
        <v>0</v>
      </c>
      <c r="AC24" s="405">
        <f>MAX(0,AC19-AC33+AB24)</f>
        <v>0</v>
      </c>
      <c r="AD24" s="405">
        <f t="shared" ref="AD24:CA24" si="27">MAX(0,AD19-AD33+AC24)</f>
        <v>0</v>
      </c>
      <c r="AE24" s="405">
        <f t="shared" si="27"/>
        <v>0</v>
      </c>
      <c r="AF24" s="405">
        <f t="shared" si="27"/>
        <v>0</v>
      </c>
      <c r="AG24" s="405">
        <f t="shared" si="27"/>
        <v>0</v>
      </c>
      <c r="AH24" s="405">
        <f t="shared" si="27"/>
        <v>0</v>
      </c>
      <c r="AI24" s="405">
        <f t="shared" si="27"/>
        <v>0</v>
      </c>
      <c r="AJ24" s="405">
        <f t="shared" si="27"/>
        <v>0</v>
      </c>
      <c r="AK24" s="405">
        <f t="shared" si="27"/>
        <v>0</v>
      </c>
      <c r="AL24" s="405">
        <f t="shared" si="27"/>
        <v>0</v>
      </c>
      <c r="AM24" s="405">
        <f t="shared" si="27"/>
        <v>0</v>
      </c>
      <c r="AN24" s="405">
        <f t="shared" si="27"/>
        <v>0</v>
      </c>
      <c r="AO24" s="405">
        <f t="shared" si="27"/>
        <v>0</v>
      </c>
      <c r="AP24" s="405">
        <f t="shared" si="27"/>
        <v>0</v>
      </c>
      <c r="AQ24" s="405">
        <f t="shared" si="27"/>
        <v>0</v>
      </c>
      <c r="AR24" s="405">
        <f t="shared" si="27"/>
        <v>0</v>
      </c>
      <c r="AS24" s="405">
        <f t="shared" si="27"/>
        <v>13.402499999999918</v>
      </c>
      <c r="AT24" s="405">
        <f t="shared" si="27"/>
        <v>105.58999999999992</v>
      </c>
      <c r="AU24" s="405">
        <f t="shared" si="27"/>
        <v>163.9549999999997</v>
      </c>
      <c r="AV24" s="405">
        <f t="shared" si="27"/>
        <v>359.52499999999964</v>
      </c>
      <c r="AW24" s="405">
        <f t="shared" si="27"/>
        <v>567.27249999999958</v>
      </c>
      <c r="AX24" s="405">
        <f t="shared" si="27"/>
        <v>674.13499999999976</v>
      </c>
      <c r="AY24" s="405">
        <f t="shared" si="27"/>
        <v>617.80749999999989</v>
      </c>
      <c r="AZ24" s="405">
        <f t="shared" si="27"/>
        <v>467.80999999999983</v>
      </c>
      <c r="BA24" s="405">
        <f t="shared" si="27"/>
        <v>358.87249999999983</v>
      </c>
      <c r="BB24" s="405">
        <f t="shared" si="27"/>
        <v>184.22749999999985</v>
      </c>
      <c r="BC24" s="405">
        <f t="shared" si="27"/>
        <v>0</v>
      </c>
      <c r="BD24" s="405">
        <f t="shared" si="27"/>
        <v>0</v>
      </c>
      <c r="BE24" s="405">
        <f t="shared" si="27"/>
        <v>0</v>
      </c>
      <c r="BF24" s="405">
        <f t="shared" si="27"/>
        <v>0</v>
      </c>
      <c r="BG24" s="405">
        <f t="shared" si="27"/>
        <v>0</v>
      </c>
      <c r="BH24" s="405">
        <f t="shared" si="27"/>
        <v>0</v>
      </c>
      <c r="BI24" s="405">
        <f t="shared" si="27"/>
        <v>0</v>
      </c>
      <c r="BJ24" s="405">
        <f t="shared" si="27"/>
        <v>0</v>
      </c>
      <c r="BK24" s="405">
        <f t="shared" si="27"/>
        <v>12.987500000000182</v>
      </c>
      <c r="BL24" s="405">
        <f t="shared" si="27"/>
        <v>44.150000000000091</v>
      </c>
      <c r="BM24" s="405">
        <f t="shared" si="27"/>
        <v>81.137500000000273</v>
      </c>
      <c r="BN24" s="405">
        <f t="shared" si="27"/>
        <v>200.07500000000027</v>
      </c>
      <c r="BO24" s="405">
        <f t="shared" si="27"/>
        <v>314.30000000000018</v>
      </c>
      <c r="BP24" s="405">
        <f t="shared" si="27"/>
        <v>462.05000000000041</v>
      </c>
      <c r="BQ24" s="405">
        <f t="shared" si="27"/>
        <v>769.06250000000023</v>
      </c>
      <c r="BR24" s="405">
        <f t="shared" si="27"/>
        <v>1286.0375000000001</v>
      </c>
      <c r="BS24" s="405">
        <f t="shared" si="27"/>
        <v>1947.8625000000002</v>
      </c>
      <c r="BT24" s="405">
        <f t="shared" si="27"/>
        <v>2743.7375000000002</v>
      </c>
      <c r="BU24" s="405">
        <f t="shared" si="27"/>
        <v>3670.6625000000004</v>
      </c>
      <c r="BV24" s="405">
        <f t="shared" si="27"/>
        <v>4643.5249999999996</v>
      </c>
      <c r="BW24" s="405">
        <f t="shared" si="27"/>
        <v>5506.2999999999993</v>
      </c>
      <c r="BX24" s="405">
        <f t="shared" si="27"/>
        <v>6210.6374999999998</v>
      </c>
      <c r="BY24" s="405">
        <f t="shared" si="27"/>
        <v>6955.4624999999996</v>
      </c>
      <c r="BZ24" s="405">
        <f t="shared" si="27"/>
        <v>7724.5749999999998</v>
      </c>
      <c r="CA24" s="405">
        <f t="shared" si="27"/>
        <v>8133.6124999999993</v>
      </c>
    </row>
    <row r="25" spans="1:79" x14ac:dyDescent="0.2">
      <c r="A25" s="413" t="s">
        <v>421</v>
      </c>
      <c r="O25" s="409"/>
      <c r="P25" s="409"/>
      <c r="Q25" s="409"/>
      <c r="R25" s="409"/>
      <c r="S25" s="415"/>
      <c r="T25" s="415"/>
      <c r="U25" s="415"/>
      <c r="V25" s="415"/>
      <c r="W25" s="409"/>
      <c r="X25" s="409"/>
      <c r="Y25" s="409"/>
      <c r="Z25" s="409"/>
      <c r="AA25" s="409"/>
      <c r="AB25" s="405">
        <f>MAX(0,AB19-AB33)</f>
        <v>0</v>
      </c>
      <c r="AC25" s="405">
        <f>MAX(0,AC19-AC33+AB25)</f>
        <v>0</v>
      </c>
      <c r="AD25" s="405">
        <f>MAX(0,AD19-AD33+AC25)</f>
        <v>0</v>
      </c>
      <c r="AE25" s="405">
        <f t="shared" ref="AE25:BK25" si="28">MAX(0,AE19-AE33+AD25)</f>
        <v>0</v>
      </c>
      <c r="AF25" s="405">
        <f t="shared" si="28"/>
        <v>0</v>
      </c>
      <c r="AG25" s="405">
        <f t="shared" si="28"/>
        <v>0</v>
      </c>
      <c r="AH25" s="405">
        <f t="shared" si="28"/>
        <v>0</v>
      </c>
      <c r="AI25" s="405">
        <f t="shared" si="28"/>
        <v>0</v>
      </c>
      <c r="AJ25" s="405">
        <f t="shared" si="28"/>
        <v>0</v>
      </c>
      <c r="AK25" s="405">
        <f t="shared" si="28"/>
        <v>0</v>
      </c>
      <c r="AL25" s="405">
        <f t="shared" si="28"/>
        <v>0</v>
      </c>
      <c r="AM25" s="405">
        <f t="shared" si="28"/>
        <v>0</v>
      </c>
      <c r="AN25" s="405">
        <f t="shared" si="28"/>
        <v>0</v>
      </c>
      <c r="AO25" s="405">
        <f t="shared" si="28"/>
        <v>0</v>
      </c>
      <c r="AP25" s="405">
        <f t="shared" si="28"/>
        <v>0</v>
      </c>
      <c r="AQ25" s="405">
        <f t="shared" si="28"/>
        <v>0</v>
      </c>
      <c r="AR25" s="405">
        <f t="shared" si="28"/>
        <v>0</v>
      </c>
      <c r="AS25" s="405">
        <f t="shared" si="28"/>
        <v>13.402499999999918</v>
      </c>
      <c r="AT25" s="421">
        <f>MAX(0,AT19-AT34+AS25)</f>
        <v>0</v>
      </c>
      <c r="AU25" s="421">
        <f>MAX(0,AU19-AU34+AT25)</f>
        <v>0</v>
      </c>
      <c r="AV25" s="421">
        <f>MAX(0,AV19-AV34+AU25)</f>
        <v>0</v>
      </c>
      <c r="AW25" s="421">
        <f>MAX(0,AW19-AW34+AV25)</f>
        <v>0</v>
      </c>
      <c r="AX25" s="421">
        <f>MAX(0,AX19-AX34+AW25)</f>
        <v>0</v>
      </c>
      <c r="AY25" s="405">
        <f t="shared" si="28"/>
        <v>0</v>
      </c>
      <c r="AZ25" s="405">
        <f t="shared" si="28"/>
        <v>0</v>
      </c>
      <c r="BA25" s="405">
        <f t="shared" si="28"/>
        <v>0</v>
      </c>
      <c r="BB25" s="405">
        <f t="shared" si="28"/>
        <v>0</v>
      </c>
      <c r="BC25" s="405">
        <f t="shared" si="28"/>
        <v>0</v>
      </c>
      <c r="BD25" s="405">
        <f t="shared" si="28"/>
        <v>0</v>
      </c>
      <c r="BE25" s="405">
        <f t="shared" si="28"/>
        <v>0</v>
      </c>
      <c r="BF25" s="405">
        <f t="shared" si="28"/>
        <v>0</v>
      </c>
      <c r="BG25" s="405">
        <f t="shared" si="28"/>
        <v>0</v>
      </c>
      <c r="BH25" s="405">
        <f t="shared" si="28"/>
        <v>0</v>
      </c>
      <c r="BI25" s="405">
        <f t="shared" si="28"/>
        <v>0</v>
      </c>
      <c r="BJ25" s="405">
        <f t="shared" si="28"/>
        <v>0</v>
      </c>
      <c r="BK25" s="405">
        <f t="shared" si="28"/>
        <v>12.987500000000182</v>
      </c>
      <c r="BL25" s="421">
        <f>MAX(0,BL19-BL34+BK25)</f>
        <v>0</v>
      </c>
      <c r="BM25" s="421">
        <f>MAX(0,BM19-BM34+BL25)</f>
        <v>0</v>
      </c>
      <c r="BN25" s="421">
        <f>MAX(0,BN19-BN34+BM25)</f>
        <v>0</v>
      </c>
      <c r="BO25" s="421">
        <f>MAX(0,BO19-BO34+BN25)</f>
        <v>0</v>
      </c>
      <c r="BP25" s="421">
        <f t="shared" ref="BP25:CA25" si="29">MAX(0,BP19-BP34+BO25)</f>
        <v>0</v>
      </c>
      <c r="BQ25" s="421">
        <f t="shared" si="29"/>
        <v>47.012499999999818</v>
      </c>
      <c r="BR25" s="421">
        <f t="shared" si="29"/>
        <v>303.98749999999973</v>
      </c>
      <c r="BS25" s="421">
        <f t="shared" si="29"/>
        <v>705.81249999999977</v>
      </c>
      <c r="BT25" s="421">
        <f t="shared" si="29"/>
        <v>1241.6875</v>
      </c>
      <c r="BU25" s="421">
        <f t="shared" si="29"/>
        <v>1908.6125000000002</v>
      </c>
      <c r="BV25" s="421">
        <f t="shared" si="29"/>
        <v>2621.4749999999999</v>
      </c>
      <c r="BW25" s="421">
        <f t="shared" si="29"/>
        <v>3224.25</v>
      </c>
      <c r="BX25" s="421">
        <f t="shared" si="29"/>
        <v>3668.5875000000005</v>
      </c>
      <c r="BY25" s="421">
        <f t="shared" si="29"/>
        <v>4153.4125000000004</v>
      </c>
      <c r="BZ25" s="421">
        <f t="shared" si="29"/>
        <v>4662.5250000000005</v>
      </c>
      <c r="CA25" s="421">
        <f t="shared" si="29"/>
        <v>4811.5625</v>
      </c>
    </row>
    <row r="26" spans="1:79" x14ac:dyDescent="0.2">
      <c r="A26" s="413" t="s">
        <v>422</v>
      </c>
      <c r="O26" s="409"/>
      <c r="P26" s="409"/>
      <c r="Q26" s="409"/>
      <c r="R26" s="409"/>
      <c r="S26" s="415"/>
      <c r="T26" s="415"/>
      <c r="U26" s="415"/>
      <c r="V26" s="415"/>
      <c r="W26" s="409"/>
      <c r="X26" s="409"/>
      <c r="Y26" s="409"/>
      <c r="Z26" s="409"/>
      <c r="AA26" s="409"/>
      <c r="AB26" s="405">
        <f>MAX(0,AB20-AB35)</f>
        <v>0</v>
      </c>
      <c r="AC26" s="405">
        <f>MAX(0,AC20-AC35+AB26)</f>
        <v>0</v>
      </c>
      <c r="AD26" s="405">
        <f t="shared" ref="AD26:CA26" si="30">MAX(0,AD20-AD35+AC26)</f>
        <v>0</v>
      </c>
      <c r="AE26" s="405">
        <f t="shared" si="30"/>
        <v>0</v>
      </c>
      <c r="AF26" s="405">
        <f t="shared" si="30"/>
        <v>0</v>
      </c>
      <c r="AG26" s="405">
        <f t="shared" si="30"/>
        <v>0</v>
      </c>
      <c r="AH26" s="405">
        <f t="shared" si="30"/>
        <v>0</v>
      </c>
      <c r="AI26" s="405">
        <f t="shared" si="30"/>
        <v>0</v>
      </c>
      <c r="AJ26" s="405">
        <f t="shared" si="30"/>
        <v>0</v>
      </c>
      <c r="AK26" s="405">
        <f t="shared" si="30"/>
        <v>0</v>
      </c>
      <c r="AL26" s="405">
        <f t="shared" si="30"/>
        <v>0</v>
      </c>
      <c r="AM26" s="405">
        <f t="shared" si="30"/>
        <v>0</v>
      </c>
      <c r="AN26" s="405">
        <f t="shared" si="30"/>
        <v>0</v>
      </c>
      <c r="AO26" s="405">
        <f t="shared" si="30"/>
        <v>0</v>
      </c>
      <c r="AP26" s="405">
        <f t="shared" si="30"/>
        <v>0</v>
      </c>
      <c r="AQ26" s="405">
        <f t="shared" si="30"/>
        <v>0</v>
      </c>
      <c r="AR26" s="405">
        <f t="shared" si="30"/>
        <v>0</v>
      </c>
      <c r="AS26" s="405">
        <f t="shared" si="30"/>
        <v>0</v>
      </c>
      <c r="AT26" s="405">
        <f t="shared" si="30"/>
        <v>0</v>
      </c>
      <c r="AU26" s="405">
        <f t="shared" si="30"/>
        <v>0</v>
      </c>
      <c r="AV26" s="405">
        <f t="shared" si="30"/>
        <v>0</v>
      </c>
      <c r="AW26" s="405">
        <f t="shared" si="30"/>
        <v>0</v>
      </c>
      <c r="AX26" s="405">
        <f t="shared" si="30"/>
        <v>0</v>
      </c>
      <c r="AY26" s="405">
        <f t="shared" si="30"/>
        <v>0</v>
      </c>
      <c r="AZ26" s="405">
        <f t="shared" si="30"/>
        <v>0</v>
      </c>
      <c r="BA26" s="405">
        <f t="shared" si="30"/>
        <v>0</v>
      </c>
      <c r="BB26" s="405">
        <f t="shared" si="30"/>
        <v>0</v>
      </c>
      <c r="BC26" s="405">
        <f t="shared" si="30"/>
        <v>0</v>
      </c>
      <c r="BD26" s="405">
        <f t="shared" si="30"/>
        <v>0</v>
      </c>
      <c r="BE26" s="405">
        <f t="shared" si="30"/>
        <v>0</v>
      </c>
      <c r="BF26" s="405">
        <f t="shared" si="30"/>
        <v>0</v>
      </c>
      <c r="BG26" s="405">
        <f t="shared" si="30"/>
        <v>0</v>
      </c>
      <c r="BH26" s="405">
        <f t="shared" si="30"/>
        <v>0</v>
      </c>
      <c r="BI26" s="405">
        <f t="shared" si="30"/>
        <v>0</v>
      </c>
      <c r="BJ26" s="405">
        <f t="shared" si="30"/>
        <v>0</v>
      </c>
      <c r="BK26" s="405">
        <f t="shared" si="30"/>
        <v>0</v>
      </c>
      <c r="BL26" s="405">
        <f t="shared" si="30"/>
        <v>0</v>
      </c>
      <c r="BM26" s="405">
        <f t="shared" si="30"/>
        <v>0</v>
      </c>
      <c r="BN26" s="405">
        <f t="shared" si="30"/>
        <v>0</v>
      </c>
      <c r="BO26" s="405">
        <f t="shared" si="30"/>
        <v>0</v>
      </c>
      <c r="BP26" s="405">
        <f t="shared" si="30"/>
        <v>0</v>
      </c>
      <c r="BQ26" s="405">
        <f t="shared" si="30"/>
        <v>0</v>
      </c>
      <c r="BR26" s="405">
        <f t="shared" si="30"/>
        <v>0</v>
      </c>
      <c r="BS26" s="405">
        <f t="shared" si="30"/>
        <v>0</v>
      </c>
      <c r="BT26" s="405">
        <f t="shared" si="30"/>
        <v>15.875000000000227</v>
      </c>
      <c r="BU26" s="405">
        <f t="shared" si="30"/>
        <v>162.80000000000041</v>
      </c>
      <c r="BV26" s="405">
        <f t="shared" si="30"/>
        <v>355.66250000000014</v>
      </c>
      <c r="BW26" s="405">
        <f t="shared" si="30"/>
        <v>438.43750000000023</v>
      </c>
      <c r="BX26" s="405">
        <f t="shared" si="30"/>
        <v>362.77500000000055</v>
      </c>
      <c r="BY26" s="405">
        <f t="shared" si="30"/>
        <v>327.60000000000082</v>
      </c>
      <c r="BZ26" s="405">
        <f t="shared" si="30"/>
        <v>316.71250000000123</v>
      </c>
      <c r="CA26" s="405">
        <f t="shared" si="30"/>
        <v>0</v>
      </c>
    </row>
    <row r="27" spans="1:79" x14ac:dyDescent="0.2">
      <c r="A27" s="404"/>
      <c r="O27" s="409"/>
      <c r="P27" s="409"/>
      <c r="Q27" s="409"/>
      <c r="R27" s="409"/>
      <c r="S27" s="415"/>
      <c r="T27" s="415"/>
      <c r="U27" s="415"/>
      <c r="V27" s="415"/>
      <c r="W27" s="409"/>
      <c r="X27" s="409"/>
      <c r="Y27" s="409"/>
      <c r="Z27" s="409"/>
      <c r="AA27" s="409"/>
      <c r="AB27" s="409"/>
      <c r="AC27" s="409"/>
      <c r="AD27" s="409"/>
      <c r="AE27" s="409"/>
      <c r="AF27" s="409"/>
      <c r="AG27" s="409"/>
      <c r="AH27" s="409"/>
      <c r="AI27" s="409"/>
      <c r="AJ27" s="409"/>
      <c r="AK27" s="409"/>
      <c r="AL27" s="409"/>
      <c r="AM27" s="409"/>
      <c r="AN27" s="409"/>
      <c r="AO27" s="409"/>
      <c r="AP27" s="409"/>
      <c r="AQ27" s="409"/>
      <c r="AR27" s="409"/>
      <c r="AS27" s="409"/>
      <c r="AT27" s="409"/>
      <c r="AU27" s="409"/>
      <c r="AV27" s="409"/>
      <c r="AW27" s="409"/>
      <c r="AX27" s="409"/>
      <c r="AY27" s="409"/>
      <c r="AZ27" s="409"/>
      <c r="BA27" s="409"/>
      <c r="BB27" s="409"/>
      <c r="BC27" s="409"/>
      <c r="BD27" s="409"/>
      <c r="BE27" s="409"/>
      <c r="BF27" s="409"/>
      <c r="BG27" s="409"/>
      <c r="BH27" s="409"/>
      <c r="BI27" s="409"/>
      <c r="BJ27" s="409"/>
      <c r="BK27" s="409"/>
      <c r="BL27" s="409"/>
      <c r="BM27" s="409"/>
      <c r="BN27" s="409"/>
      <c r="BO27" s="409"/>
      <c r="BP27" s="409"/>
      <c r="BQ27" s="409"/>
      <c r="BR27" s="409"/>
      <c r="BS27" s="409"/>
      <c r="BT27" s="409"/>
      <c r="BU27" s="409"/>
      <c r="BV27" s="409"/>
      <c r="BW27" s="409"/>
      <c r="BX27" s="409"/>
      <c r="BY27" s="409"/>
      <c r="BZ27" s="409"/>
      <c r="CA27" s="409"/>
    </row>
    <row r="28" spans="1:79" x14ac:dyDescent="0.2">
      <c r="A28" s="413" t="s">
        <v>423</v>
      </c>
      <c r="O28" s="409"/>
      <c r="P28" s="409"/>
      <c r="Q28" s="409"/>
      <c r="R28" s="409"/>
      <c r="S28" s="405"/>
      <c r="T28" s="405"/>
      <c r="U28" s="405"/>
      <c r="V28" s="405"/>
      <c r="W28" s="409"/>
      <c r="X28" s="409"/>
      <c r="Y28" s="409"/>
      <c r="Z28" s="409"/>
      <c r="AA28" s="409"/>
      <c r="AB28" s="409"/>
      <c r="AC28" s="409"/>
      <c r="AD28" s="409"/>
      <c r="AE28" s="409"/>
      <c r="AF28" s="409"/>
      <c r="AG28" s="409"/>
      <c r="AH28" s="409"/>
      <c r="AI28" s="409"/>
      <c r="AJ28" s="409"/>
      <c r="AK28" s="409"/>
      <c r="AL28" s="409"/>
      <c r="AM28" s="409"/>
      <c r="AN28" s="409"/>
      <c r="AO28" s="409"/>
      <c r="AP28" s="409"/>
      <c r="AQ28" s="409"/>
      <c r="AR28" s="409"/>
      <c r="AS28" s="409"/>
      <c r="AT28" s="409"/>
      <c r="AU28" s="409"/>
      <c r="AV28" s="409"/>
      <c r="AW28" s="409"/>
      <c r="AX28" s="409"/>
      <c r="AY28" s="409"/>
      <c r="AZ28" s="409"/>
      <c r="BA28" s="409"/>
      <c r="BB28" s="409"/>
      <c r="BC28" s="409"/>
      <c r="BD28" s="409"/>
      <c r="BE28" s="409"/>
      <c r="BF28" s="409"/>
      <c r="BG28" s="409"/>
      <c r="BH28" s="409"/>
      <c r="BI28" s="409"/>
      <c r="BJ28" s="409"/>
      <c r="BK28" s="409"/>
      <c r="BL28" s="409"/>
      <c r="BM28" s="409"/>
      <c r="BN28" s="409"/>
      <c r="BO28" s="409"/>
      <c r="BP28" s="409"/>
      <c r="BQ28" s="409"/>
      <c r="BR28" s="409"/>
      <c r="BS28" s="409"/>
      <c r="BT28" s="409"/>
      <c r="BU28" s="409"/>
      <c r="BV28" s="409"/>
      <c r="BW28" s="409"/>
      <c r="BX28" s="409"/>
      <c r="BY28" s="409"/>
      <c r="BZ28" s="409"/>
      <c r="CA28" s="409"/>
    </row>
    <row r="29" spans="1:79" x14ac:dyDescent="0.2">
      <c r="A29" s="404" t="s">
        <v>424</v>
      </c>
      <c r="C29" s="417"/>
      <c r="D29" s="417"/>
      <c r="E29" s="417"/>
      <c r="F29" s="417"/>
      <c r="G29" s="417"/>
      <c r="H29" s="417"/>
      <c r="I29" s="417"/>
      <c r="J29" s="417"/>
      <c r="K29" s="417"/>
      <c r="L29" s="417"/>
      <c r="M29" s="417"/>
      <c r="N29" s="418"/>
      <c r="O29" s="418"/>
      <c r="P29" s="418"/>
      <c r="Q29" s="418"/>
      <c r="R29" s="418"/>
      <c r="S29" s="419">
        <f>S20/13</f>
        <v>33.674711538461537</v>
      </c>
      <c r="T29" s="419">
        <f t="shared" ref="T29:CA29" si="31">T20/13</f>
        <v>57.67952884615385</v>
      </c>
      <c r="U29" s="419">
        <f t="shared" si="31"/>
        <v>87.675252403846144</v>
      </c>
      <c r="V29" s="419">
        <f t="shared" si="31"/>
        <v>83.142382211538461</v>
      </c>
      <c r="W29" s="419">
        <f t="shared" si="31"/>
        <v>128.68047836538463</v>
      </c>
      <c r="X29" s="419">
        <f t="shared" si="31"/>
        <v>131.46010096153847</v>
      </c>
      <c r="Y29" s="419">
        <f t="shared" si="31"/>
        <v>135.51325240384614</v>
      </c>
      <c r="Z29" s="419">
        <f t="shared" si="31"/>
        <v>113.30287500000001</v>
      </c>
      <c r="AA29" s="419">
        <f t="shared" si="31"/>
        <v>71.81716346153847</v>
      </c>
      <c r="AB29" s="419">
        <f t="shared" si="31"/>
        <v>61.936307692307693</v>
      </c>
      <c r="AC29" s="419">
        <f t="shared" si="31"/>
        <v>58.792769230769231</v>
      </c>
      <c r="AD29" s="419">
        <f t="shared" si="31"/>
        <v>59.241423076923084</v>
      </c>
      <c r="AE29" s="419">
        <f t="shared" si="31"/>
        <v>48.522500000000001</v>
      </c>
      <c r="AF29" s="419">
        <f t="shared" si="31"/>
        <v>49.262307692307701</v>
      </c>
      <c r="AG29" s="419">
        <f t="shared" si="31"/>
        <v>45.557884615384623</v>
      </c>
      <c r="AH29" s="419">
        <f t="shared" si="31"/>
        <v>53.465384615384615</v>
      </c>
      <c r="AI29" s="419">
        <f t="shared" si="31"/>
        <v>62.172884615384618</v>
      </c>
      <c r="AJ29" s="419">
        <f t="shared" si="31"/>
        <v>64.378846153846141</v>
      </c>
      <c r="AK29" s="419">
        <f t="shared" si="31"/>
        <v>66.142307692307696</v>
      </c>
      <c r="AL29" s="419">
        <f t="shared" si="31"/>
        <v>69.913076923076929</v>
      </c>
      <c r="AM29" s="419">
        <f t="shared" si="31"/>
        <v>73.951153846153858</v>
      </c>
      <c r="AN29" s="419">
        <f t="shared" si="31"/>
        <v>77.761153846153846</v>
      </c>
      <c r="AO29" s="419">
        <f t="shared" si="31"/>
        <v>83.544615384615398</v>
      </c>
      <c r="AP29" s="419">
        <f t="shared" si="31"/>
        <v>80.22230769230768</v>
      </c>
      <c r="AQ29" s="419">
        <f t="shared" si="31"/>
        <v>78.737692307692313</v>
      </c>
      <c r="AR29" s="419">
        <f t="shared" si="31"/>
        <v>81.254230769230759</v>
      </c>
      <c r="AS29" s="419">
        <f t="shared" si="31"/>
        <v>91.030961538461526</v>
      </c>
      <c r="AT29" s="419">
        <f t="shared" si="31"/>
        <v>97.09134615384616</v>
      </c>
      <c r="AU29" s="419">
        <f t="shared" si="31"/>
        <v>94.489615384615362</v>
      </c>
      <c r="AV29" s="419">
        <f t="shared" si="31"/>
        <v>105.04384615384615</v>
      </c>
      <c r="AW29" s="419">
        <f t="shared" si="31"/>
        <v>105.98057692307692</v>
      </c>
      <c r="AX29" s="419">
        <f t="shared" si="31"/>
        <v>98.220192307692315</v>
      </c>
      <c r="AY29" s="419">
        <f t="shared" si="31"/>
        <v>85.6671153846154</v>
      </c>
      <c r="AZ29" s="419">
        <f t="shared" si="31"/>
        <v>78.461730769230769</v>
      </c>
      <c r="BA29" s="419">
        <f t="shared" si="31"/>
        <v>81.620192307692307</v>
      </c>
      <c r="BB29" s="419">
        <f t="shared" si="31"/>
        <v>76.565769230769234</v>
      </c>
      <c r="BC29" s="419">
        <f t="shared" si="31"/>
        <v>60.343269230769231</v>
      </c>
      <c r="BD29" s="419">
        <f t="shared" si="31"/>
        <v>55.331730769230766</v>
      </c>
      <c r="BE29" s="419">
        <f t="shared" si="31"/>
        <v>64.29596153846154</v>
      </c>
      <c r="BF29" s="419">
        <f t="shared" si="31"/>
        <v>70.112115384615393</v>
      </c>
      <c r="BG29" s="419">
        <f t="shared" si="31"/>
        <v>66.748846153846173</v>
      </c>
      <c r="BH29" s="419">
        <f t="shared" si="31"/>
        <v>71.819230769230771</v>
      </c>
      <c r="BI29" s="419">
        <f t="shared" si="31"/>
        <v>76.895192307692326</v>
      </c>
      <c r="BJ29" s="419">
        <f t="shared" si="31"/>
        <v>82.90865384615384</v>
      </c>
      <c r="BK29" s="419">
        <f t="shared" si="31"/>
        <v>90.999038461538476</v>
      </c>
      <c r="BL29" s="419">
        <f t="shared" si="31"/>
        <v>92.397115384615375</v>
      </c>
      <c r="BM29" s="419">
        <f t="shared" si="31"/>
        <v>92.845192307692315</v>
      </c>
      <c r="BN29" s="419">
        <f t="shared" si="31"/>
        <v>99.149038461538467</v>
      </c>
      <c r="BO29" s="419">
        <f t="shared" si="31"/>
        <v>98.786538461538456</v>
      </c>
      <c r="BP29" s="419">
        <f t="shared" si="31"/>
        <v>101.36538461538463</v>
      </c>
      <c r="BQ29" s="419">
        <f t="shared" si="31"/>
        <v>113.61634615384614</v>
      </c>
      <c r="BR29" s="419">
        <f t="shared" si="31"/>
        <v>129.7673076923077</v>
      </c>
      <c r="BS29" s="419">
        <f t="shared" si="31"/>
        <v>140.90961538461539</v>
      </c>
      <c r="BT29" s="419">
        <f t="shared" si="31"/>
        <v>151.22115384615387</v>
      </c>
      <c r="BU29" s="419">
        <f t="shared" si="31"/>
        <v>161.30192307692309</v>
      </c>
      <c r="BV29" s="419">
        <f t="shared" si="31"/>
        <v>164.8355769230769</v>
      </c>
      <c r="BW29" s="419">
        <f t="shared" si="31"/>
        <v>156.36730769230769</v>
      </c>
      <c r="BX29" s="419">
        <f t="shared" si="31"/>
        <v>144.17980769230772</v>
      </c>
      <c r="BY29" s="419">
        <f t="shared" si="31"/>
        <v>147.29423076923078</v>
      </c>
      <c r="BZ29" s="419">
        <f t="shared" si="31"/>
        <v>149.16250000000002</v>
      </c>
      <c r="CA29" s="419">
        <f t="shared" si="31"/>
        <v>121.46442307692307</v>
      </c>
    </row>
    <row r="30" spans="1:79" x14ac:dyDescent="0.2">
      <c r="A30" s="404" t="s">
        <v>425</v>
      </c>
      <c r="C30" s="417"/>
      <c r="D30" s="417"/>
      <c r="E30" s="417"/>
      <c r="F30" s="417"/>
      <c r="G30" s="417"/>
      <c r="H30" s="417"/>
      <c r="I30" s="417"/>
      <c r="J30" s="417"/>
      <c r="K30" s="417"/>
      <c r="L30" s="417"/>
      <c r="M30" s="417"/>
      <c r="N30" s="418"/>
      <c r="O30" s="418"/>
      <c r="P30" s="418"/>
      <c r="Q30" s="418"/>
      <c r="R30" s="418"/>
      <c r="S30" s="419">
        <f>S29/5</f>
        <v>6.7349423076923074</v>
      </c>
      <c r="T30" s="419">
        <f t="shared" ref="T30:CA30" si="32">T29/5</f>
        <v>11.535905769230769</v>
      </c>
      <c r="U30" s="419">
        <f t="shared" si="32"/>
        <v>17.535050480769229</v>
      </c>
      <c r="V30" s="419">
        <f t="shared" si="32"/>
        <v>16.628476442307694</v>
      </c>
      <c r="W30" s="419">
        <f t="shared" si="32"/>
        <v>25.736095673076925</v>
      </c>
      <c r="X30" s="419">
        <f t="shared" si="32"/>
        <v>26.292020192307696</v>
      </c>
      <c r="Y30" s="419">
        <f t="shared" si="32"/>
        <v>27.102650480769228</v>
      </c>
      <c r="Z30" s="419">
        <f t="shared" si="32"/>
        <v>22.660575000000001</v>
      </c>
      <c r="AA30" s="419">
        <f t="shared" si="32"/>
        <v>14.363432692307693</v>
      </c>
      <c r="AB30" s="419">
        <f t="shared" si="32"/>
        <v>12.387261538461539</v>
      </c>
      <c r="AC30" s="419">
        <f t="shared" si="32"/>
        <v>11.758553846153847</v>
      </c>
      <c r="AD30" s="419">
        <f t="shared" si="32"/>
        <v>11.848284615384618</v>
      </c>
      <c r="AE30" s="419">
        <f t="shared" si="32"/>
        <v>9.7044999999999995</v>
      </c>
      <c r="AF30" s="419">
        <f t="shared" si="32"/>
        <v>9.8524615384615402</v>
      </c>
      <c r="AG30" s="419">
        <f t="shared" si="32"/>
        <v>9.1115769230769246</v>
      </c>
      <c r="AH30" s="419">
        <f t="shared" si="32"/>
        <v>10.693076923076923</v>
      </c>
      <c r="AI30" s="419">
        <f t="shared" si="32"/>
        <v>12.434576923076923</v>
      </c>
      <c r="AJ30" s="419">
        <f t="shared" si="32"/>
        <v>12.875769230769228</v>
      </c>
      <c r="AK30" s="419">
        <f t="shared" si="32"/>
        <v>13.22846153846154</v>
      </c>
      <c r="AL30" s="419">
        <f t="shared" si="32"/>
        <v>13.982615384615386</v>
      </c>
      <c r="AM30" s="419">
        <f t="shared" si="32"/>
        <v>14.790230769230771</v>
      </c>
      <c r="AN30" s="419">
        <f t="shared" si="32"/>
        <v>15.55223076923077</v>
      </c>
      <c r="AO30" s="419">
        <f t="shared" si="32"/>
        <v>16.708923076923078</v>
      </c>
      <c r="AP30" s="419">
        <f t="shared" si="32"/>
        <v>16.044461538461537</v>
      </c>
      <c r="AQ30" s="419">
        <f t="shared" si="32"/>
        <v>15.747538461538463</v>
      </c>
      <c r="AR30" s="419">
        <f t="shared" si="32"/>
        <v>16.250846153846151</v>
      </c>
      <c r="AS30" s="419">
        <f t="shared" si="32"/>
        <v>18.206192307692305</v>
      </c>
      <c r="AT30" s="419">
        <f t="shared" si="32"/>
        <v>19.418269230769234</v>
      </c>
      <c r="AU30" s="419">
        <f t="shared" si="32"/>
        <v>18.897923076923071</v>
      </c>
      <c r="AV30" s="419">
        <f t="shared" si="32"/>
        <v>21.008769230769229</v>
      </c>
      <c r="AW30" s="419">
        <f t="shared" si="32"/>
        <v>21.196115384615386</v>
      </c>
      <c r="AX30" s="419">
        <f t="shared" si="32"/>
        <v>19.644038461538464</v>
      </c>
      <c r="AY30" s="419">
        <f t="shared" si="32"/>
        <v>17.13342307692308</v>
      </c>
      <c r="AZ30" s="419">
        <f t="shared" si="32"/>
        <v>15.692346153846154</v>
      </c>
      <c r="BA30" s="419">
        <f t="shared" si="32"/>
        <v>16.324038461538461</v>
      </c>
      <c r="BB30" s="419">
        <f t="shared" si="32"/>
        <v>15.313153846153847</v>
      </c>
      <c r="BC30" s="419">
        <f t="shared" si="32"/>
        <v>12.068653846153847</v>
      </c>
      <c r="BD30" s="419">
        <f t="shared" si="32"/>
        <v>11.066346153846153</v>
      </c>
      <c r="BE30" s="419">
        <f t="shared" si="32"/>
        <v>12.859192307692307</v>
      </c>
      <c r="BF30" s="419">
        <f t="shared" si="32"/>
        <v>14.022423076923079</v>
      </c>
      <c r="BG30" s="419">
        <f t="shared" si="32"/>
        <v>13.349769230769235</v>
      </c>
      <c r="BH30" s="419">
        <f t="shared" si="32"/>
        <v>14.363846153846154</v>
      </c>
      <c r="BI30" s="419">
        <f t="shared" si="32"/>
        <v>15.379038461538466</v>
      </c>
      <c r="BJ30" s="419">
        <f t="shared" si="32"/>
        <v>16.581730769230766</v>
      </c>
      <c r="BK30" s="419">
        <f t="shared" si="32"/>
        <v>18.199807692307694</v>
      </c>
      <c r="BL30" s="419">
        <f t="shared" si="32"/>
        <v>18.479423076923077</v>
      </c>
      <c r="BM30" s="419">
        <f t="shared" si="32"/>
        <v>18.569038461538462</v>
      </c>
      <c r="BN30" s="419">
        <f t="shared" si="32"/>
        <v>19.829807692307693</v>
      </c>
      <c r="BO30" s="419">
        <f t="shared" si="32"/>
        <v>19.757307692307691</v>
      </c>
      <c r="BP30" s="419">
        <f t="shared" si="32"/>
        <v>20.273076923076925</v>
      </c>
      <c r="BQ30" s="419">
        <f t="shared" si="32"/>
        <v>22.723269230769226</v>
      </c>
      <c r="BR30" s="419">
        <f t="shared" si="32"/>
        <v>25.953461538461539</v>
      </c>
      <c r="BS30" s="419">
        <f t="shared" si="32"/>
        <v>28.181923076923077</v>
      </c>
      <c r="BT30" s="419">
        <f t="shared" si="32"/>
        <v>30.244230769230775</v>
      </c>
      <c r="BU30" s="419">
        <f t="shared" si="32"/>
        <v>32.260384615384616</v>
      </c>
      <c r="BV30" s="419">
        <f t="shared" si="32"/>
        <v>32.967115384615383</v>
      </c>
      <c r="BW30" s="419">
        <f t="shared" si="32"/>
        <v>31.27346153846154</v>
      </c>
      <c r="BX30" s="419">
        <f t="shared" si="32"/>
        <v>28.835961538461543</v>
      </c>
      <c r="BY30" s="419">
        <f t="shared" si="32"/>
        <v>29.458846153846157</v>
      </c>
      <c r="BZ30" s="419">
        <f t="shared" si="32"/>
        <v>29.832500000000003</v>
      </c>
      <c r="CA30" s="419">
        <f t="shared" si="32"/>
        <v>24.292884615384615</v>
      </c>
    </row>
    <row r="31" spans="1:79" x14ac:dyDescent="0.2">
      <c r="A31" s="404" t="s">
        <v>426</v>
      </c>
      <c r="S31" s="417">
        <f>7.15*60/S30</f>
        <v>63.697650313948209</v>
      </c>
      <c r="T31" s="417">
        <f t="shared" ref="T31:CA31" si="33">7.15*60/T30</f>
        <v>37.188237194538587</v>
      </c>
      <c r="U31" s="417">
        <f t="shared" si="33"/>
        <v>24.465284572205039</v>
      </c>
      <c r="V31" s="417">
        <f t="shared" si="33"/>
        <v>25.799116442712627</v>
      </c>
      <c r="W31" s="417">
        <f t="shared" si="33"/>
        <v>16.669195104399073</v>
      </c>
      <c r="X31" s="417">
        <f t="shared" si="33"/>
        <v>16.316737811022726</v>
      </c>
      <c r="Y31" s="417">
        <f t="shared" si="33"/>
        <v>15.82871019586805</v>
      </c>
      <c r="Z31" s="417">
        <f t="shared" si="33"/>
        <v>18.931558444567269</v>
      </c>
      <c r="AA31" s="417">
        <f t="shared" si="33"/>
        <v>29.867512118447149</v>
      </c>
      <c r="AB31" s="417">
        <f t="shared" si="33"/>
        <v>34.632351845320002</v>
      </c>
      <c r="AC31" s="417">
        <f t="shared" si="33"/>
        <v>36.484078366518119</v>
      </c>
      <c r="AD31" s="417">
        <f t="shared" si="33"/>
        <v>36.207773017450748</v>
      </c>
      <c r="AE31" s="417">
        <f t="shared" si="33"/>
        <v>44.206296048225056</v>
      </c>
      <c r="AF31" s="417">
        <f t="shared" si="33"/>
        <v>43.542418138380093</v>
      </c>
      <c r="AG31" s="417">
        <f t="shared" si="33"/>
        <v>47.082958704268862</v>
      </c>
      <c r="AH31" s="417">
        <f t="shared" si="33"/>
        <v>40.119415869361916</v>
      </c>
      <c r="AI31" s="417">
        <f t="shared" si="33"/>
        <v>34.500570679154592</v>
      </c>
      <c r="AJ31" s="417">
        <f t="shared" si="33"/>
        <v>33.318397705887634</v>
      </c>
      <c r="AK31" s="417">
        <f t="shared" si="33"/>
        <v>32.430075013083673</v>
      </c>
      <c r="AL31" s="417">
        <f t="shared" si="33"/>
        <v>30.680955472179736</v>
      </c>
      <c r="AM31" s="417">
        <f t="shared" si="33"/>
        <v>29.005632616123947</v>
      </c>
      <c r="AN31" s="417">
        <f t="shared" si="33"/>
        <v>27.584467229534223</v>
      </c>
      <c r="AO31" s="417">
        <f t="shared" si="33"/>
        <v>25.674904242781377</v>
      </c>
      <c r="AP31" s="417">
        <f t="shared" si="33"/>
        <v>26.738198659494294</v>
      </c>
      <c r="AQ31" s="417">
        <f t="shared" si="33"/>
        <v>27.242352895202178</v>
      </c>
      <c r="AR31" s="417">
        <f t="shared" si="33"/>
        <v>26.398625397020751</v>
      </c>
      <c r="AS31" s="417">
        <f t="shared" si="33"/>
        <v>23.563411434402077</v>
      </c>
      <c r="AT31" s="417">
        <f t="shared" si="33"/>
        <v>22.092597177519185</v>
      </c>
      <c r="AU31" s="417">
        <f t="shared" si="33"/>
        <v>22.700907303610904</v>
      </c>
      <c r="AV31" s="417">
        <f t="shared" si="33"/>
        <v>20.420044377073314</v>
      </c>
      <c r="AW31" s="417">
        <f t="shared" si="33"/>
        <v>20.239557683828131</v>
      </c>
      <c r="AX31" s="417">
        <f t="shared" si="33"/>
        <v>21.838686624440765</v>
      </c>
      <c r="AY31" s="417">
        <f t="shared" si="33"/>
        <v>25.03877935389443</v>
      </c>
      <c r="AZ31" s="417">
        <f t="shared" si="33"/>
        <v>27.338168288803214</v>
      </c>
      <c r="BA31" s="417">
        <f t="shared" si="33"/>
        <v>26.280261530305708</v>
      </c>
      <c r="BB31" s="417">
        <f t="shared" si="33"/>
        <v>28.0151302801513</v>
      </c>
      <c r="BC31" s="417">
        <f t="shared" si="33"/>
        <v>35.546632248195415</v>
      </c>
      <c r="BD31" s="417">
        <f t="shared" si="33"/>
        <v>38.766182987227388</v>
      </c>
      <c r="BE31" s="417">
        <f t="shared" si="33"/>
        <v>33.361348810638304</v>
      </c>
      <c r="BF31" s="417">
        <f t="shared" si="33"/>
        <v>30.593856542954548</v>
      </c>
      <c r="BG31" s="417">
        <f t="shared" si="33"/>
        <v>32.13538695569499</v>
      </c>
      <c r="BH31" s="417">
        <f t="shared" si="33"/>
        <v>29.866652385797675</v>
      </c>
      <c r="BI31" s="417">
        <f t="shared" si="33"/>
        <v>27.89511197809205</v>
      </c>
      <c r="BJ31" s="417">
        <f t="shared" si="33"/>
        <v>25.871846912148452</v>
      </c>
      <c r="BK31" s="417">
        <f t="shared" si="33"/>
        <v>23.571677638182987</v>
      </c>
      <c r="BL31" s="417">
        <f t="shared" si="33"/>
        <v>23.215010458618213</v>
      </c>
      <c r="BM31" s="417">
        <f t="shared" si="33"/>
        <v>23.102973311654015</v>
      </c>
      <c r="BN31" s="417">
        <f t="shared" si="33"/>
        <v>21.634097851912912</v>
      </c>
      <c r="BO31" s="417">
        <f t="shared" si="33"/>
        <v>21.713484786544416</v>
      </c>
      <c r="BP31" s="417">
        <f t="shared" si="33"/>
        <v>21.161070005691517</v>
      </c>
      <c r="BQ31" s="417">
        <f t="shared" si="33"/>
        <v>18.87932566582883</v>
      </c>
      <c r="BR31" s="417">
        <f t="shared" si="33"/>
        <v>16.529586982616813</v>
      </c>
      <c r="BS31" s="417">
        <f t="shared" si="33"/>
        <v>15.222523985642733</v>
      </c>
      <c r="BT31" s="417">
        <f t="shared" si="33"/>
        <v>14.184523431042154</v>
      </c>
      <c r="BU31" s="417">
        <f t="shared" si="33"/>
        <v>13.298043563789834</v>
      </c>
      <c r="BV31" s="417">
        <f t="shared" si="33"/>
        <v>13.012967467581332</v>
      </c>
      <c r="BW31" s="417">
        <f t="shared" si="33"/>
        <v>13.717701172043142</v>
      </c>
      <c r="BX31" s="417">
        <f t="shared" si="33"/>
        <v>14.87725663067617</v>
      </c>
      <c r="BY31" s="417">
        <f t="shared" si="33"/>
        <v>14.562688496337785</v>
      </c>
      <c r="BZ31" s="417">
        <f t="shared" si="33"/>
        <v>14.380289952233301</v>
      </c>
      <c r="CA31" s="417">
        <f t="shared" si="33"/>
        <v>17.659491937335243</v>
      </c>
    </row>
    <row r="33" spans="1:79" x14ac:dyDescent="0.2">
      <c r="A33" s="404" t="s">
        <v>427</v>
      </c>
      <c r="Z33" s="398" t="s">
        <v>428</v>
      </c>
      <c r="AB33" s="398">
        <f>(18*13)*5</f>
        <v>1170</v>
      </c>
      <c r="AC33" s="398">
        <f t="shared" ref="AC33:CA33" si="34">(18*13)*5</f>
        <v>1170</v>
      </c>
      <c r="AD33" s="398">
        <f t="shared" si="34"/>
        <v>1170</v>
      </c>
      <c r="AE33" s="398">
        <f t="shared" si="34"/>
        <v>1170</v>
      </c>
      <c r="AF33" s="398">
        <f t="shared" si="34"/>
        <v>1170</v>
      </c>
      <c r="AG33" s="398">
        <f t="shared" si="34"/>
        <v>1170</v>
      </c>
      <c r="AH33" s="398">
        <f t="shared" si="34"/>
        <v>1170</v>
      </c>
      <c r="AI33" s="398">
        <f t="shared" si="34"/>
        <v>1170</v>
      </c>
      <c r="AJ33" s="398">
        <f t="shared" si="34"/>
        <v>1170</v>
      </c>
      <c r="AK33" s="398">
        <f t="shared" si="34"/>
        <v>1170</v>
      </c>
      <c r="AL33" s="398">
        <f t="shared" si="34"/>
        <v>1170</v>
      </c>
      <c r="AM33" s="398">
        <f t="shared" si="34"/>
        <v>1170</v>
      </c>
      <c r="AN33" s="398">
        <f t="shared" si="34"/>
        <v>1170</v>
      </c>
      <c r="AO33" s="398">
        <f t="shared" si="34"/>
        <v>1170</v>
      </c>
      <c r="AP33" s="398">
        <f t="shared" si="34"/>
        <v>1170</v>
      </c>
      <c r="AQ33" s="398">
        <f t="shared" si="34"/>
        <v>1170</v>
      </c>
      <c r="AR33" s="398">
        <f t="shared" si="34"/>
        <v>1170</v>
      </c>
      <c r="AS33" s="398">
        <f t="shared" si="34"/>
        <v>1170</v>
      </c>
      <c r="AT33" s="398">
        <f t="shared" si="34"/>
        <v>1170</v>
      </c>
      <c r="AU33" s="398">
        <f t="shared" si="34"/>
        <v>1170</v>
      </c>
      <c r="AV33" s="398">
        <f t="shared" si="34"/>
        <v>1170</v>
      </c>
      <c r="AW33" s="398">
        <f t="shared" si="34"/>
        <v>1170</v>
      </c>
      <c r="AX33" s="398">
        <f t="shared" si="34"/>
        <v>1170</v>
      </c>
      <c r="AY33" s="398">
        <f t="shared" si="34"/>
        <v>1170</v>
      </c>
      <c r="AZ33" s="398">
        <f t="shared" si="34"/>
        <v>1170</v>
      </c>
      <c r="BA33" s="398">
        <f t="shared" si="34"/>
        <v>1170</v>
      </c>
      <c r="BB33" s="398">
        <f t="shared" si="34"/>
        <v>1170</v>
      </c>
      <c r="BC33" s="398">
        <f t="shared" si="34"/>
        <v>1170</v>
      </c>
      <c r="BD33" s="398">
        <f t="shared" si="34"/>
        <v>1170</v>
      </c>
      <c r="BE33" s="398">
        <f t="shared" si="34"/>
        <v>1170</v>
      </c>
      <c r="BF33" s="398">
        <f t="shared" si="34"/>
        <v>1170</v>
      </c>
      <c r="BG33" s="398">
        <f t="shared" si="34"/>
        <v>1170</v>
      </c>
      <c r="BH33" s="398">
        <f t="shared" si="34"/>
        <v>1170</v>
      </c>
      <c r="BI33" s="398">
        <f t="shared" si="34"/>
        <v>1170</v>
      </c>
      <c r="BJ33" s="398">
        <f t="shared" si="34"/>
        <v>1170</v>
      </c>
      <c r="BK33" s="398">
        <f t="shared" si="34"/>
        <v>1170</v>
      </c>
      <c r="BL33" s="398">
        <f t="shared" si="34"/>
        <v>1170</v>
      </c>
      <c r="BM33" s="398">
        <f t="shared" si="34"/>
        <v>1170</v>
      </c>
      <c r="BN33" s="398">
        <f t="shared" si="34"/>
        <v>1170</v>
      </c>
      <c r="BO33" s="398">
        <f t="shared" si="34"/>
        <v>1170</v>
      </c>
      <c r="BP33" s="398">
        <f t="shared" si="34"/>
        <v>1170</v>
      </c>
      <c r="BQ33" s="398">
        <f t="shared" si="34"/>
        <v>1170</v>
      </c>
      <c r="BR33" s="398">
        <f t="shared" si="34"/>
        <v>1170</v>
      </c>
      <c r="BS33" s="398">
        <f t="shared" si="34"/>
        <v>1170</v>
      </c>
      <c r="BT33" s="398">
        <f t="shared" si="34"/>
        <v>1170</v>
      </c>
      <c r="BU33" s="398">
        <f t="shared" si="34"/>
        <v>1170</v>
      </c>
      <c r="BV33" s="398">
        <f t="shared" si="34"/>
        <v>1170</v>
      </c>
      <c r="BW33" s="398">
        <f t="shared" si="34"/>
        <v>1170</v>
      </c>
      <c r="BX33" s="398">
        <f t="shared" si="34"/>
        <v>1170</v>
      </c>
      <c r="BY33" s="398">
        <f t="shared" si="34"/>
        <v>1170</v>
      </c>
      <c r="BZ33" s="398">
        <f t="shared" si="34"/>
        <v>1170</v>
      </c>
      <c r="CA33" s="398">
        <f t="shared" si="34"/>
        <v>1170</v>
      </c>
    </row>
    <row r="34" spans="1:79" x14ac:dyDescent="0.2">
      <c r="A34" s="404" t="s">
        <v>429</v>
      </c>
      <c r="AB34" s="398">
        <f>(22*13)*5</f>
        <v>1430</v>
      </c>
      <c r="AC34" s="398">
        <f t="shared" ref="AC34:CA34" si="35">(22*13)*5</f>
        <v>1430</v>
      </c>
      <c r="AD34" s="398">
        <f t="shared" si="35"/>
        <v>1430</v>
      </c>
      <c r="AE34" s="398">
        <f t="shared" si="35"/>
        <v>1430</v>
      </c>
      <c r="AF34" s="398">
        <f t="shared" si="35"/>
        <v>1430</v>
      </c>
      <c r="AG34" s="398">
        <f t="shared" si="35"/>
        <v>1430</v>
      </c>
      <c r="AH34" s="398">
        <f t="shared" si="35"/>
        <v>1430</v>
      </c>
      <c r="AI34" s="398">
        <f t="shared" si="35"/>
        <v>1430</v>
      </c>
      <c r="AJ34" s="398">
        <f t="shared" si="35"/>
        <v>1430</v>
      </c>
      <c r="AK34" s="398">
        <f t="shared" si="35"/>
        <v>1430</v>
      </c>
      <c r="AL34" s="398">
        <f t="shared" si="35"/>
        <v>1430</v>
      </c>
      <c r="AM34" s="398">
        <f t="shared" si="35"/>
        <v>1430</v>
      </c>
      <c r="AN34" s="398">
        <f t="shared" si="35"/>
        <v>1430</v>
      </c>
      <c r="AO34" s="398">
        <f t="shared" si="35"/>
        <v>1430</v>
      </c>
      <c r="AP34" s="398">
        <f t="shared" si="35"/>
        <v>1430</v>
      </c>
      <c r="AQ34" s="398">
        <f t="shared" si="35"/>
        <v>1430</v>
      </c>
      <c r="AR34" s="398">
        <f t="shared" si="35"/>
        <v>1430</v>
      </c>
      <c r="AS34" s="398">
        <f t="shared" si="35"/>
        <v>1430</v>
      </c>
      <c r="AT34" s="398">
        <f t="shared" si="35"/>
        <v>1430</v>
      </c>
      <c r="AU34" s="398">
        <f t="shared" si="35"/>
        <v>1430</v>
      </c>
      <c r="AV34" s="398">
        <f t="shared" si="35"/>
        <v>1430</v>
      </c>
      <c r="AW34" s="398">
        <f t="shared" si="35"/>
        <v>1430</v>
      </c>
      <c r="AX34" s="398">
        <f t="shared" si="35"/>
        <v>1430</v>
      </c>
      <c r="AY34" s="398">
        <f t="shared" si="35"/>
        <v>1430</v>
      </c>
      <c r="AZ34" s="398">
        <f t="shared" si="35"/>
        <v>1430</v>
      </c>
      <c r="BA34" s="398">
        <f t="shared" si="35"/>
        <v>1430</v>
      </c>
      <c r="BB34" s="398">
        <f t="shared" si="35"/>
        <v>1430</v>
      </c>
      <c r="BC34" s="398">
        <f t="shared" si="35"/>
        <v>1430</v>
      </c>
      <c r="BD34" s="398">
        <f t="shared" si="35"/>
        <v>1430</v>
      </c>
      <c r="BE34" s="398">
        <f t="shared" si="35"/>
        <v>1430</v>
      </c>
      <c r="BF34" s="398">
        <f t="shared" si="35"/>
        <v>1430</v>
      </c>
      <c r="BG34" s="398">
        <f t="shared" si="35"/>
        <v>1430</v>
      </c>
      <c r="BH34" s="398">
        <f t="shared" si="35"/>
        <v>1430</v>
      </c>
      <c r="BI34" s="398">
        <f t="shared" si="35"/>
        <v>1430</v>
      </c>
      <c r="BJ34" s="398">
        <f t="shared" si="35"/>
        <v>1430</v>
      </c>
      <c r="BK34" s="398">
        <f t="shared" si="35"/>
        <v>1430</v>
      </c>
      <c r="BL34" s="398">
        <f t="shared" si="35"/>
        <v>1430</v>
      </c>
      <c r="BM34" s="398">
        <f t="shared" si="35"/>
        <v>1430</v>
      </c>
      <c r="BN34" s="398">
        <f t="shared" si="35"/>
        <v>1430</v>
      </c>
      <c r="BO34" s="398">
        <f t="shared" si="35"/>
        <v>1430</v>
      </c>
      <c r="BP34" s="398">
        <f t="shared" si="35"/>
        <v>1430</v>
      </c>
      <c r="BQ34" s="398">
        <f t="shared" si="35"/>
        <v>1430</v>
      </c>
      <c r="BR34" s="398">
        <f t="shared" si="35"/>
        <v>1430</v>
      </c>
      <c r="BS34" s="398">
        <f t="shared" si="35"/>
        <v>1430</v>
      </c>
      <c r="BT34" s="398">
        <f t="shared" si="35"/>
        <v>1430</v>
      </c>
      <c r="BU34" s="398">
        <f t="shared" si="35"/>
        <v>1430</v>
      </c>
      <c r="BV34" s="398">
        <f t="shared" si="35"/>
        <v>1430</v>
      </c>
      <c r="BW34" s="398">
        <f t="shared" si="35"/>
        <v>1430</v>
      </c>
      <c r="BX34" s="398">
        <f t="shared" si="35"/>
        <v>1430</v>
      </c>
      <c r="BY34" s="398">
        <f t="shared" si="35"/>
        <v>1430</v>
      </c>
      <c r="BZ34" s="398">
        <f t="shared" si="35"/>
        <v>1430</v>
      </c>
      <c r="CA34" s="398">
        <f t="shared" si="35"/>
        <v>1430</v>
      </c>
    </row>
    <row r="35" spans="1:79" x14ac:dyDescent="0.2">
      <c r="A35" s="404" t="s">
        <v>430</v>
      </c>
      <c r="AB35" s="398">
        <v>1950</v>
      </c>
      <c r="AC35" s="398">
        <v>1950</v>
      </c>
      <c r="AD35" s="398">
        <v>1950</v>
      </c>
      <c r="AE35" s="398">
        <v>1950</v>
      </c>
      <c r="AF35" s="398">
        <v>1950</v>
      </c>
      <c r="AG35" s="398">
        <v>1950</v>
      </c>
      <c r="AH35" s="398">
        <v>1950</v>
      </c>
      <c r="AI35" s="398">
        <v>1950</v>
      </c>
      <c r="AJ35" s="398">
        <v>1950</v>
      </c>
      <c r="AK35" s="398">
        <v>1950</v>
      </c>
      <c r="AL35" s="398">
        <v>1950</v>
      </c>
      <c r="AM35" s="398">
        <v>1950</v>
      </c>
      <c r="AN35" s="398">
        <v>1950</v>
      </c>
      <c r="AO35" s="398">
        <v>1950</v>
      </c>
      <c r="AP35" s="398">
        <v>1950</v>
      </c>
      <c r="AQ35" s="398">
        <v>1950</v>
      </c>
      <c r="AR35" s="398">
        <v>1950</v>
      </c>
      <c r="AS35" s="398">
        <v>1950</v>
      </c>
      <c r="AT35" s="398">
        <v>1950</v>
      </c>
      <c r="AU35" s="398">
        <v>1950</v>
      </c>
      <c r="AV35" s="398">
        <v>1950</v>
      </c>
      <c r="AW35" s="398">
        <v>1950</v>
      </c>
      <c r="AX35" s="398">
        <v>1950</v>
      </c>
      <c r="AY35" s="398">
        <v>1950</v>
      </c>
      <c r="AZ35" s="398">
        <v>1950</v>
      </c>
      <c r="BA35" s="398">
        <v>1950</v>
      </c>
      <c r="BB35" s="398">
        <v>1950</v>
      </c>
      <c r="BC35" s="398">
        <v>1950</v>
      </c>
      <c r="BD35" s="398">
        <v>1950</v>
      </c>
      <c r="BE35" s="398">
        <v>1950</v>
      </c>
      <c r="BF35" s="398">
        <v>1950</v>
      </c>
      <c r="BG35" s="398">
        <v>1950</v>
      </c>
      <c r="BH35" s="398">
        <v>1950</v>
      </c>
      <c r="BI35" s="398">
        <v>1950</v>
      </c>
      <c r="BJ35" s="398">
        <v>1950</v>
      </c>
      <c r="BK35" s="398">
        <v>1950</v>
      </c>
      <c r="BL35" s="398">
        <v>1950</v>
      </c>
      <c r="BM35" s="398">
        <v>1950</v>
      </c>
      <c r="BN35" s="398">
        <v>1950</v>
      </c>
      <c r="BO35" s="398">
        <v>1950</v>
      </c>
      <c r="BP35" s="398">
        <v>1950</v>
      </c>
      <c r="BQ35" s="398">
        <v>1950</v>
      </c>
      <c r="BR35" s="398">
        <v>1950</v>
      </c>
      <c r="BS35" s="398">
        <v>1950</v>
      </c>
      <c r="BT35" s="398">
        <v>1950</v>
      </c>
      <c r="BU35" s="398">
        <v>1950</v>
      </c>
      <c r="BV35" s="398">
        <v>1950</v>
      </c>
      <c r="BW35" s="398">
        <v>1950</v>
      </c>
      <c r="BX35" s="398">
        <v>1950</v>
      </c>
      <c r="BY35" s="398">
        <v>1950</v>
      </c>
      <c r="BZ35" s="398">
        <v>1950</v>
      </c>
      <c r="CA35" s="398">
        <v>1950</v>
      </c>
    </row>
    <row r="36" spans="1:79" ht="13.5" thickBot="1" x14ac:dyDescent="0.25">
      <c r="A36" s="404"/>
    </row>
    <row r="37" spans="1:79" ht="38.25" x14ac:dyDescent="0.2">
      <c r="A37" s="414" t="s">
        <v>431</v>
      </c>
      <c r="S37" s="398" t="s">
        <v>432</v>
      </c>
      <c r="AD37" s="422" t="s">
        <v>356</v>
      </c>
      <c r="AE37" s="423" t="s">
        <v>433</v>
      </c>
    </row>
    <row r="38" spans="1:79" ht="16.5" x14ac:dyDescent="0.2">
      <c r="A38" s="404" t="s">
        <v>324</v>
      </c>
      <c r="S38" s="424">
        <f t="shared" ref="S38:AA38" si="36">S11*$AD$38</f>
        <v>9403.3264500000005</v>
      </c>
      <c r="T38" s="424">
        <f t="shared" si="36"/>
        <v>8583.7704749999994</v>
      </c>
      <c r="U38" s="424">
        <f t="shared" si="36"/>
        <v>9460.8391499999998</v>
      </c>
      <c r="V38" s="424">
        <f t="shared" si="36"/>
        <v>5372.6447250000001</v>
      </c>
      <c r="W38" s="424">
        <f t="shared" si="36"/>
        <v>8636.4904499999993</v>
      </c>
      <c r="X38" s="424">
        <f t="shared" si="36"/>
        <v>7625.2254750000002</v>
      </c>
      <c r="Y38" s="424">
        <f t="shared" si="36"/>
        <v>7265.7711000000008</v>
      </c>
      <c r="Z38" s="424">
        <f t="shared" si="36"/>
        <v>2204.6534999999999</v>
      </c>
      <c r="AA38" s="424">
        <f t="shared" si="36"/>
        <v>3179.04</v>
      </c>
      <c r="AD38" s="425">
        <v>21.48</v>
      </c>
      <c r="AE38" s="423">
        <v>10</v>
      </c>
    </row>
    <row r="39" spans="1:79" ht="16.5" x14ac:dyDescent="0.2">
      <c r="A39" s="404" t="s">
        <v>349</v>
      </c>
      <c r="S39" s="426">
        <f t="shared" ref="S39:AA39" si="37">S12*$AD$39</f>
        <v>6458.8904100000009</v>
      </c>
      <c r="T39" s="424">
        <f t="shared" si="37"/>
        <v>7428.1025700000009</v>
      </c>
      <c r="U39" s="424">
        <f t="shared" si="37"/>
        <v>6780.6991350000008</v>
      </c>
      <c r="V39" s="424">
        <f t="shared" si="37"/>
        <v>7473.5343900000007</v>
      </c>
      <c r="W39" s="424">
        <f t="shared" si="37"/>
        <v>4244.0891850000007</v>
      </c>
      <c r="X39" s="424">
        <f t="shared" si="37"/>
        <v>6822.3449700000001</v>
      </c>
      <c r="Y39" s="424">
        <f t="shared" si="37"/>
        <v>6023.5021349999997</v>
      </c>
      <c r="Z39" s="424">
        <f t="shared" si="37"/>
        <v>5739.5532600000015</v>
      </c>
      <c r="AA39" s="424">
        <f t="shared" si="37"/>
        <v>1741.5531000000003</v>
      </c>
      <c r="AD39" s="425">
        <v>21.21</v>
      </c>
      <c r="AE39" s="423">
        <v>15</v>
      </c>
    </row>
    <row r="40" spans="1:79" ht="16.5" x14ac:dyDescent="0.2">
      <c r="A40" s="404" t="s">
        <v>304</v>
      </c>
      <c r="S40" s="426">
        <f t="shared" ref="S40:AA40" si="38">S13*$AD$40</f>
        <v>2302.7497368750001</v>
      </c>
      <c r="T40" s="426">
        <f t="shared" si="38"/>
        <v>2648.2971768749999</v>
      </c>
      <c r="U40" s="424">
        <f t="shared" si="38"/>
        <v>2417.4822853124997</v>
      </c>
      <c r="V40" s="424">
        <f t="shared" si="38"/>
        <v>2664.4947131250001</v>
      </c>
      <c r="W40" s="424">
        <f t="shared" si="38"/>
        <v>1513.1198446875001</v>
      </c>
      <c r="X40" s="424">
        <f t="shared" si="38"/>
        <v>2432.3300268749995</v>
      </c>
      <c r="Y40" s="424">
        <f t="shared" si="38"/>
        <v>2147.5233478125001</v>
      </c>
      <c r="Z40" s="424">
        <f t="shared" si="38"/>
        <v>2046.2887462500003</v>
      </c>
      <c r="AA40" s="424">
        <f t="shared" si="38"/>
        <v>620.9055562499999</v>
      </c>
      <c r="AD40" s="425">
        <v>40.33</v>
      </c>
      <c r="AE40" s="423">
        <v>40</v>
      </c>
    </row>
    <row r="41" spans="1:79" ht="16.5" x14ac:dyDescent="0.2">
      <c r="A41" s="404" t="s">
        <v>335</v>
      </c>
      <c r="S41" s="426">
        <f t="shared" ref="S41:AA41" si="39">S14*$AD$41</f>
        <v>1331.5180725</v>
      </c>
      <c r="T41" s="426">
        <f t="shared" si="39"/>
        <v>1531.3238325</v>
      </c>
      <c r="U41" s="424">
        <f t="shared" si="39"/>
        <v>1397.8598287499999</v>
      </c>
      <c r="V41" s="424">
        <f t="shared" si="39"/>
        <v>1540.6897275000001</v>
      </c>
      <c r="W41" s="424">
        <f t="shared" si="39"/>
        <v>874.93069125</v>
      </c>
      <c r="X41" s="424">
        <f t="shared" si="39"/>
        <v>1406.4452324999997</v>
      </c>
      <c r="Y41" s="424">
        <f t="shared" si="39"/>
        <v>1241.7615787499999</v>
      </c>
      <c r="Z41" s="424">
        <f t="shared" si="39"/>
        <v>1183.224735</v>
      </c>
      <c r="AA41" s="424">
        <f t="shared" si="39"/>
        <v>359.02597500000002</v>
      </c>
      <c r="AD41" s="425">
        <v>17.489999999999998</v>
      </c>
      <c r="AE41" s="423">
        <v>10</v>
      </c>
    </row>
    <row r="42" spans="1:79" ht="16.5" x14ac:dyDescent="0.2">
      <c r="A42" s="404" t="s">
        <v>407</v>
      </c>
      <c r="S42" s="426">
        <f t="shared" ref="S42:AA42" si="40">S15*$AD$42</f>
        <v>3994.5542175</v>
      </c>
      <c r="T42" s="426">
        <f t="shared" si="40"/>
        <v>4593.9714974999997</v>
      </c>
      <c r="U42" s="424">
        <f t="shared" si="40"/>
        <v>4193.5794862499997</v>
      </c>
      <c r="V42" s="424">
        <f t="shared" si="40"/>
        <v>4622.0691825000004</v>
      </c>
      <c r="W42" s="424">
        <f t="shared" si="40"/>
        <v>2624.7920737499999</v>
      </c>
      <c r="X42" s="424">
        <f t="shared" si="40"/>
        <v>4219.3356974999997</v>
      </c>
      <c r="Y42" s="424">
        <f t="shared" si="40"/>
        <v>3725.2847362499992</v>
      </c>
      <c r="Z42" s="424">
        <f t="shared" si="40"/>
        <v>3549.6742050000007</v>
      </c>
      <c r="AA42" s="424">
        <f t="shared" si="40"/>
        <v>1077.0779250000001</v>
      </c>
      <c r="AD42" s="425">
        <v>17.489999999999998</v>
      </c>
      <c r="AE42" s="423">
        <v>15</v>
      </c>
    </row>
    <row r="43" spans="1:79" ht="16.5" x14ac:dyDescent="0.2">
      <c r="A43" s="404" t="s">
        <v>338</v>
      </c>
      <c r="S43" s="426">
        <f t="shared" ref="S43:AA43" si="41">S16*$AD$43</f>
        <v>5667.2821799999992</v>
      </c>
      <c r="T43" s="426">
        <f t="shared" si="41"/>
        <v>5499.6492600000001</v>
      </c>
      <c r="U43" s="426">
        <f t="shared" si="41"/>
        <v>6324.9190200000003</v>
      </c>
      <c r="V43" s="426">
        <f t="shared" si="41"/>
        <v>5773.6646099999998</v>
      </c>
      <c r="W43" s="424">
        <f t="shared" si="41"/>
        <v>6363.6035400000001</v>
      </c>
      <c r="X43" s="424">
        <f t="shared" si="41"/>
        <v>3613.77891</v>
      </c>
      <c r="Y43" s="424">
        <f t="shared" si="41"/>
        <v>5809.1254199999994</v>
      </c>
      <c r="Z43" s="424">
        <f t="shared" si="41"/>
        <v>5128.9226100000005</v>
      </c>
      <c r="AA43" s="424">
        <f t="shared" si="41"/>
        <v>4887.1443600000011</v>
      </c>
      <c r="AD43" s="425">
        <v>13.76</v>
      </c>
      <c r="AE43" s="423">
        <v>5</v>
      </c>
    </row>
    <row r="44" spans="1:79" ht="16.5" x14ac:dyDescent="0.2">
      <c r="A44" s="404" t="s">
        <v>408</v>
      </c>
      <c r="S44" s="426">
        <f t="shared" ref="S44:AA44" si="42">S17*$AD$44</f>
        <v>1649.5200000000002</v>
      </c>
      <c r="T44" s="426">
        <f t="shared" si="42"/>
        <v>1967.1592500000004</v>
      </c>
      <c r="U44" s="426">
        <f t="shared" si="42"/>
        <v>1954.4679000000003</v>
      </c>
      <c r="V44" s="426">
        <f t="shared" si="42"/>
        <v>2479.0437000000002</v>
      </c>
      <c r="W44" s="424">
        <f t="shared" si="42"/>
        <v>2405.7159000000001</v>
      </c>
      <c r="X44" s="424">
        <f t="shared" si="42"/>
        <v>2766.7143000000005</v>
      </c>
      <c r="Y44" s="424">
        <f t="shared" si="42"/>
        <v>2525.5786500000004</v>
      </c>
      <c r="Z44" s="424">
        <f t="shared" si="42"/>
        <v>2783.6361000000006</v>
      </c>
      <c r="AA44" s="424">
        <f t="shared" si="42"/>
        <v>1580.7781500000003</v>
      </c>
      <c r="AD44" s="425">
        <v>7.9</v>
      </c>
      <c r="AE44" s="423">
        <v>5</v>
      </c>
    </row>
    <row r="45" spans="1:79" ht="17.25" thickBot="1" x14ac:dyDescent="0.25">
      <c r="A45" s="404" t="s">
        <v>409</v>
      </c>
      <c r="S45" s="426">
        <f t="shared" ref="S45:AA45" si="43">S18*$AD$45</f>
        <v>882.5709374999999</v>
      </c>
      <c r="T45" s="426">
        <f t="shared" si="43"/>
        <v>856.46531249999998</v>
      </c>
      <c r="U45" s="426">
        <f t="shared" si="43"/>
        <v>984.98531250000008</v>
      </c>
      <c r="V45" s="426">
        <f t="shared" si="43"/>
        <v>899.13796874999991</v>
      </c>
      <c r="W45" s="424">
        <f t="shared" si="43"/>
        <v>991.00968750000004</v>
      </c>
      <c r="X45" s="424">
        <f t="shared" si="43"/>
        <v>562.77703125000005</v>
      </c>
      <c r="Y45" s="424">
        <f t="shared" si="43"/>
        <v>904.66031249999992</v>
      </c>
      <c r="Z45" s="424">
        <f t="shared" si="43"/>
        <v>798.73171875000003</v>
      </c>
      <c r="AA45" s="424">
        <f t="shared" si="43"/>
        <v>761.07937500000014</v>
      </c>
      <c r="AD45" s="427">
        <v>15</v>
      </c>
      <c r="AE45" s="423">
        <v>10</v>
      </c>
    </row>
    <row r="46" spans="1:79" s="414" customFormat="1" ht="16.5" x14ac:dyDescent="0.2">
      <c r="A46" s="428" t="s">
        <v>434</v>
      </c>
      <c r="S46" s="429">
        <f>SUM(S38)</f>
        <v>9403.3264500000005</v>
      </c>
      <c r="T46" s="429">
        <f>SUM(T38:T39)</f>
        <v>16011.873045</v>
      </c>
      <c r="U46" s="429">
        <f>SUM(U38:U42)</f>
        <v>24250.459885312499</v>
      </c>
      <c r="V46" s="429">
        <f>SUM(V38:V42)</f>
        <v>21673.432738125</v>
      </c>
      <c r="W46" s="429">
        <f>SUM(W38:W45)</f>
        <v>27653.7513721875</v>
      </c>
      <c r="X46" s="429">
        <f t="shared" ref="X46:AA46" si="44">SUM(X38:X45)</f>
        <v>29448.951643124998</v>
      </c>
      <c r="Y46" s="429">
        <f t="shared" si="44"/>
        <v>29643.207280312501</v>
      </c>
      <c r="Z46" s="429">
        <f t="shared" si="44"/>
        <v>23434.684875000003</v>
      </c>
      <c r="AA46" s="429">
        <f t="shared" si="44"/>
        <v>14206.604441250001</v>
      </c>
      <c r="AD46" s="430">
        <f>SUM(AD38:AD45)</f>
        <v>154.66</v>
      </c>
      <c r="AE46" s="430">
        <f>SUM(AE38:AE45)</f>
        <v>110</v>
      </c>
    </row>
    <row r="47" spans="1:79" ht="16.5" x14ac:dyDescent="0.2">
      <c r="A47" s="431"/>
      <c r="AD47" s="432"/>
    </row>
    <row r="48" spans="1:79" x14ac:dyDescent="0.2">
      <c r="A48" s="433" t="s">
        <v>435</v>
      </c>
      <c r="S48" s="417" t="s">
        <v>436</v>
      </c>
      <c r="T48" s="417"/>
      <c r="U48" s="417"/>
      <c r="V48" s="417"/>
      <c r="W48" s="417"/>
      <c r="X48" s="417"/>
      <c r="Y48" s="417"/>
      <c r="Z48" s="417"/>
      <c r="AA48" s="417"/>
    </row>
    <row r="49" spans="1:27" x14ac:dyDescent="0.2">
      <c r="A49" s="431" t="s">
        <v>437</v>
      </c>
      <c r="S49" s="404">
        <f t="shared" ref="S49:AA49" si="45">S46/13</f>
        <v>723.33280384615387</v>
      </c>
      <c r="T49" s="404">
        <f t="shared" si="45"/>
        <v>1231.682541923077</v>
      </c>
      <c r="U49" s="404">
        <f t="shared" si="45"/>
        <v>1865.4199911778846</v>
      </c>
      <c r="V49" s="404">
        <f t="shared" si="45"/>
        <v>1667.1871337019231</v>
      </c>
      <c r="W49" s="404">
        <f t="shared" si="45"/>
        <v>2127.2116440144232</v>
      </c>
      <c r="X49" s="404">
        <f t="shared" si="45"/>
        <v>2265.3039725480767</v>
      </c>
      <c r="Y49" s="404">
        <f t="shared" si="45"/>
        <v>2280.2467138701923</v>
      </c>
      <c r="Z49" s="404">
        <f t="shared" si="45"/>
        <v>1802.6680673076926</v>
      </c>
      <c r="AA49" s="404">
        <f t="shared" si="45"/>
        <v>1092.8157262500001</v>
      </c>
    </row>
    <row r="50" spans="1:27" x14ac:dyDescent="0.2">
      <c r="A50" s="431" t="s">
        <v>438</v>
      </c>
      <c r="S50" s="404">
        <f>S49/5</f>
        <v>144.66656076923078</v>
      </c>
      <c r="T50" s="404">
        <f t="shared" ref="T50:AA50" si="46">T49/5</f>
        <v>246.3365083846154</v>
      </c>
      <c r="U50" s="404">
        <f t="shared" si="46"/>
        <v>373.08399823557693</v>
      </c>
      <c r="V50" s="404">
        <f t="shared" si="46"/>
        <v>333.43742674038464</v>
      </c>
      <c r="W50" s="404">
        <f t="shared" si="46"/>
        <v>425.44232880288462</v>
      </c>
      <c r="X50" s="404">
        <f t="shared" si="46"/>
        <v>453.06079450961533</v>
      </c>
      <c r="Y50" s="404">
        <f t="shared" si="46"/>
        <v>456.04934277403845</v>
      </c>
      <c r="Z50" s="404">
        <f t="shared" si="46"/>
        <v>360.53361346153849</v>
      </c>
      <c r="AA50" s="404">
        <f t="shared" si="46"/>
        <v>218.56314525000002</v>
      </c>
    </row>
    <row r="51" spans="1:27" x14ac:dyDescent="0.2">
      <c r="A51" s="431" t="s">
        <v>439</v>
      </c>
      <c r="S51" s="417">
        <f>S50/60</f>
        <v>2.4111093461538462</v>
      </c>
      <c r="T51" s="417">
        <f t="shared" ref="T51:AA51" si="47">T50/60</f>
        <v>4.1056084730769236</v>
      </c>
      <c r="U51" s="417">
        <f t="shared" si="47"/>
        <v>6.2180666372596152</v>
      </c>
      <c r="V51" s="417">
        <f t="shared" si="47"/>
        <v>5.5572904456730772</v>
      </c>
      <c r="W51" s="417">
        <f t="shared" si="47"/>
        <v>7.0907054800480767</v>
      </c>
      <c r="X51" s="417">
        <f t="shared" si="47"/>
        <v>7.5510132418269222</v>
      </c>
      <c r="Y51" s="417">
        <f t="shared" si="47"/>
        <v>7.6008223795673073</v>
      </c>
      <c r="Z51" s="417">
        <f t="shared" si="47"/>
        <v>6.0088935576923079</v>
      </c>
      <c r="AA51" s="417">
        <f t="shared" si="47"/>
        <v>3.6427190875000002</v>
      </c>
    </row>
  </sheetData>
  <pageMargins left="0.7" right="0.7" top="0.75" bottom="0.75" header="0.3" footer="0.3"/>
  <pageSetup orientation="portrait"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AB88"/>
  <sheetViews>
    <sheetView showGridLines="0" zoomScaleNormal="100" workbookViewId="0">
      <pane ySplit="9" topLeftCell="A10" activePane="bottomLeft" state="frozen"/>
      <selection activeCell="B1" sqref="B1"/>
      <selection pane="bottomLeft"/>
    </sheetView>
  </sheetViews>
  <sheetFormatPr defaultColWidth="19.5703125" defaultRowHeight="14.25" x14ac:dyDescent="0.2"/>
  <cols>
    <col min="1" max="1" width="3.5703125" style="31" customWidth="1"/>
    <col min="2" max="2" width="7.42578125" style="28" customWidth="1"/>
    <col min="3" max="3" width="14.7109375" style="29" customWidth="1"/>
    <col min="4" max="4" width="15.140625" style="30" customWidth="1"/>
    <col min="5" max="5" width="10" style="31" hidden="1" customWidth="1"/>
    <col min="6" max="6" width="66.42578125" style="32" customWidth="1"/>
    <col min="7" max="7" width="15" style="133" bestFit="1" customWidth="1"/>
    <col min="8" max="8" width="13.85546875" style="31" customWidth="1"/>
    <col min="9" max="9" width="22" style="31" bestFit="1" customWidth="1"/>
    <col min="10" max="10" width="109.5703125" style="33" customWidth="1"/>
    <col min="11" max="16384" width="19.5703125" style="31"/>
  </cols>
  <sheetData>
    <row r="1" spans="2:28" x14ac:dyDescent="0.2">
      <c r="U1" s="31" t="s">
        <v>13</v>
      </c>
      <c r="V1" s="31" t="s">
        <v>14</v>
      </c>
      <c r="W1" s="31" t="s">
        <v>15</v>
      </c>
      <c r="X1" s="31" t="s">
        <v>16</v>
      </c>
      <c r="Y1" s="31" t="s">
        <v>17</v>
      </c>
      <c r="Z1" s="31" t="s">
        <v>18</v>
      </c>
      <c r="AA1" s="31" t="s">
        <v>19</v>
      </c>
      <c r="AB1" s="31" t="s">
        <v>20</v>
      </c>
    </row>
    <row r="6" spans="2:28" ht="18" x14ac:dyDescent="0.2">
      <c r="B6" s="873" t="s">
        <v>21</v>
      </c>
      <c r="C6" s="799"/>
      <c r="D6" s="799"/>
      <c r="E6" s="799"/>
      <c r="F6" s="799"/>
      <c r="G6" s="799"/>
      <c r="H6" s="799"/>
      <c r="I6" s="799"/>
      <c r="J6" s="799"/>
    </row>
    <row r="7" spans="2:28" s="35" customFormat="1" ht="7.5" customHeight="1" x14ac:dyDescent="0.2">
      <c r="B7" s="34"/>
      <c r="C7" s="34"/>
      <c r="D7" s="34"/>
      <c r="E7" s="34"/>
      <c r="F7" s="34"/>
      <c r="G7" s="34"/>
      <c r="H7" s="34"/>
      <c r="I7" s="34"/>
      <c r="J7" s="34"/>
    </row>
    <row r="8" spans="2:28" ht="15.75" x14ac:dyDescent="0.2">
      <c r="B8" s="773" t="s">
        <v>22</v>
      </c>
      <c r="C8" s="773"/>
      <c r="D8" s="773"/>
      <c r="E8" s="773"/>
      <c r="F8" s="773"/>
      <c r="G8" s="773"/>
      <c r="H8" s="773"/>
      <c r="I8" s="773"/>
      <c r="J8" s="773"/>
    </row>
    <row r="9" spans="2:28" ht="15" x14ac:dyDescent="0.2">
      <c r="B9" s="234" t="s">
        <v>23</v>
      </c>
      <c r="C9" s="27" t="s">
        <v>24</v>
      </c>
      <c r="D9" s="27" t="s">
        <v>25</v>
      </c>
      <c r="E9" s="27" t="s">
        <v>26</v>
      </c>
      <c r="F9" s="27" t="s">
        <v>27</v>
      </c>
      <c r="G9" s="27" t="s">
        <v>28</v>
      </c>
      <c r="H9" s="27" t="s">
        <v>4</v>
      </c>
      <c r="I9" s="27" t="s">
        <v>29</v>
      </c>
      <c r="J9" s="27" t="s">
        <v>3</v>
      </c>
    </row>
    <row r="10" spans="2:28" ht="76.5" x14ac:dyDescent="0.2">
      <c r="B10" s="36">
        <v>1</v>
      </c>
      <c r="C10" s="40">
        <v>44263</v>
      </c>
      <c r="D10" s="37" t="s">
        <v>646</v>
      </c>
      <c r="E10" s="38" t="s">
        <v>13</v>
      </c>
      <c r="F10" s="211" t="s">
        <v>1055</v>
      </c>
      <c r="G10" s="221" t="s">
        <v>1056</v>
      </c>
      <c r="H10" s="740" t="s">
        <v>256</v>
      </c>
      <c r="I10" s="520" t="s">
        <v>1479</v>
      </c>
      <c r="J10" s="212" t="s">
        <v>1480</v>
      </c>
    </row>
    <row r="11" spans="2:28" ht="25.5" x14ac:dyDescent="0.2">
      <c r="B11" s="36">
        <v>2</v>
      </c>
      <c r="C11" s="40">
        <v>44298</v>
      </c>
      <c r="D11" s="37" t="s">
        <v>850</v>
      </c>
      <c r="E11" s="38"/>
      <c r="F11" s="211" t="s">
        <v>1424</v>
      </c>
      <c r="G11" s="221" t="s">
        <v>1039</v>
      </c>
      <c r="H11" s="740" t="s">
        <v>256</v>
      </c>
      <c r="I11" s="520">
        <v>44469</v>
      </c>
      <c r="J11" s="212"/>
    </row>
    <row r="12" spans="2:28" x14ac:dyDescent="0.2">
      <c r="B12" s="36">
        <v>3</v>
      </c>
      <c r="C12" s="40">
        <v>44356</v>
      </c>
      <c r="D12" s="37" t="s">
        <v>850</v>
      </c>
      <c r="E12" s="38"/>
      <c r="F12" s="211" t="s">
        <v>1193</v>
      </c>
      <c r="G12" s="221" t="s">
        <v>503</v>
      </c>
      <c r="H12" s="553" t="s">
        <v>255</v>
      </c>
      <c r="I12" s="520">
        <v>44469</v>
      </c>
      <c r="J12" s="212"/>
    </row>
    <row r="13" spans="2:28" ht="21.75" customHeight="1" x14ac:dyDescent="0.2">
      <c r="B13" s="36">
        <v>4</v>
      </c>
      <c r="C13" s="40">
        <v>44266</v>
      </c>
      <c r="D13" s="37" t="s">
        <v>850</v>
      </c>
      <c r="E13" s="38" t="s">
        <v>13</v>
      </c>
      <c r="F13" s="211" t="s">
        <v>803</v>
      </c>
      <c r="G13" s="221" t="s">
        <v>802</v>
      </c>
      <c r="H13" s="553" t="s">
        <v>255</v>
      </c>
      <c r="I13" s="520">
        <v>44469</v>
      </c>
      <c r="J13" s="212"/>
    </row>
    <row r="14" spans="2:28" ht="25.5" x14ac:dyDescent="0.2">
      <c r="B14" s="36">
        <v>5</v>
      </c>
      <c r="C14" s="40">
        <v>44361</v>
      </c>
      <c r="D14" s="37" t="s">
        <v>870</v>
      </c>
      <c r="E14" s="200"/>
      <c r="F14" s="211" t="s">
        <v>1236</v>
      </c>
      <c r="G14" s="221" t="s">
        <v>1237</v>
      </c>
      <c r="H14" s="553" t="s">
        <v>255</v>
      </c>
      <c r="I14" s="520">
        <v>44469</v>
      </c>
      <c r="J14" s="212"/>
    </row>
    <row r="15" spans="2:28" x14ac:dyDescent="0.2">
      <c r="B15" s="705"/>
      <c r="C15" s="706"/>
      <c r="D15" s="707"/>
      <c r="E15" s="200"/>
      <c r="F15" s="199"/>
      <c r="G15" s="214"/>
      <c r="H15" s="200"/>
      <c r="I15" s="213"/>
      <c r="J15" s="215"/>
    </row>
    <row r="16" spans="2:28" ht="15" x14ac:dyDescent="0.2">
      <c r="C16" s="85"/>
      <c r="D16" s="86"/>
      <c r="E16" s="87"/>
      <c r="F16" s="88"/>
      <c r="G16" s="89"/>
      <c r="H16" s="87"/>
      <c r="I16" s="55"/>
      <c r="J16" s="90"/>
    </row>
    <row r="17" spans="2:10" ht="15.75" x14ac:dyDescent="0.2">
      <c r="B17" s="773" t="s">
        <v>31</v>
      </c>
      <c r="C17" s="773"/>
      <c r="D17" s="773"/>
      <c r="E17" s="773"/>
      <c r="F17" s="773"/>
      <c r="G17" s="773"/>
      <c r="H17" s="773"/>
      <c r="I17" s="773"/>
      <c r="J17" s="773"/>
    </row>
    <row r="18" spans="2:10" ht="15" x14ac:dyDescent="0.2">
      <c r="B18" s="209" t="s">
        <v>23</v>
      </c>
      <c r="C18" s="210" t="s">
        <v>24</v>
      </c>
      <c r="D18" s="210" t="s">
        <v>25</v>
      </c>
      <c r="E18" s="210" t="s">
        <v>26</v>
      </c>
      <c r="F18" s="210" t="s">
        <v>27</v>
      </c>
      <c r="G18" s="210" t="s">
        <v>28</v>
      </c>
      <c r="H18" s="210" t="s">
        <v>4</v>
      </c>
      <c r="I18" s="210" t="s">
        <v>29</v>
      </c>
      <c r="J18" s="210" t="s">
        <v>3</v>
      </c>
    </row>
    <row r="19" spans="2:10" ht="27.75" customHeight="1" x14ac:dyDescent="0.2">
      <c r="B19" s="36">
        <v>1</v>
      </c>
      <c r="C19" s="40">
        <v>44231</v>
      </c>
      <c r="D19" s="37" t="s">
        <v>514</v>
      </c>
      <c r="E19" s="38" t="s">
        <v>13</v>
      </c>
      <c r="F19" s="211" t="s">
        <v>502</v>
      </c>
      <c r="G19" s="221" t="s">
        <v>503</v>
      </c>
      <c r="H19" s="554" t="s">
        <v>32</v>
      </c>
      <c r="I19" s="520">
        <v>44231</v>
      </c>
      <c r="J19" s="212"/>
    </row>
    <row r="20" spans="2:10" ht="18.75" customHeight="1" x14ac:dyDescent="0.2">
      <c r="B20" s="36">
        <v>2</v>
      </c>
      <c r="C20" s="40">
        <v>44231</v>
      </c>
      <c r="D20" s="37" t="s">
        <v>514</v>
      </c>
      <c r="E20" s="38" t="s">
        <v>13</v>
      </c>
      <c r="F20" s="211" t="s">
        <v>504</v>
      </c>
      <c r="G20" s="221" t="s">
        <v>503</v>
      </c>
      <c r="H20" s="554" t="s">
        <v>32</v>
      </c>
      <c r="I20" s="520">
        <v>44231</v>
      </c>
      <c r="J20" s="212"/>
    </row>
    <row r="21" spans="2:10" ht="25.5" x14ac:dyDescent="0.2">
      <c r="B21" s="36">
        <v>3</v>
      </c>
      <c r="C21" s="40">
        <v>44231</v>
      </c>
      <c r="D21" s="37" t="s">
        <v>514</v>
      </c>
      <c r="E21" s="38" t="s">
        <v>13</v>
      </c>
      <c r="F21" s="211" t="s">
        <v>507</v>
      </c>
      <c r="G21" s="221" t="s">
        <v>503</v>
      </c>
      <c r="H21" s="554" t="s">
        <v>32</v>
      </c>
      <c r="I21" s="520">
        <v>44232</v>
      </c>
      <c r="J21" s="212"/>
    </row>
    <row r="22" spans="2:10" ht="25.5" x14ac:dyDescent="0.2">
      <c r="B22" s="36">
        <v>4</v>
      </c>
      <c r="C22" s="40">
        <v>44231</v>
      </c>
      <c r="D22" s="37" t="s">
        <v>516</v>
      </c>
      <c r="E22" s="38" t="s">
        <v>13</v>
      </c>
      <c r="F22" s="211" t="s">
        <v>505</v>
      </c>
      <c r="G22" s="221" t="s">
        <v>506</v>
      </c>
      <c r="H22" s="554" t="s">
        <v>32</v>
      </c>
      <c r="I22" s="241" t="s">
        <v>515</v>
      </c>
      <c r="J22" s="212"/>
    </row>
    <row r="23" spans="2:10" x14ac:dyDescent="0.2">
      <c r="B23" s="36">
        <v>5</v>
      </c>
      <c r="C23" s="40">
        <v>44231</v>
      </c>
      <c r="D23" s="37" t="s">
        <v>516</v>
      </c>
      <c r="E23" s="38" t="s">
        <v>13</v>
      </c>
      <c r="F23" s="211" t="s">
        <v>509</v>
      </c>
      <c r="G23" s="221" t="s">
        <v>510</v>
      </c>
      <c r="H23" s="554" t="s">
        <v>32</v>
      </c>
      <c r="I23" s="520">
        <v>44238</v>
      </c>
      <c r="J23" s="212"/>
    </row>
    <row r="24" spans="2:10" ht="20.25" customHeight="1" x14ac:dyDescent="0.2">
      <c r="B24" s="36">
        <v>6</v>
      </c>
      <c r="C24" s="40">
        <v>44231</v>
      </c>
      <c r="D24" s="37" t="s">
        <v>516</v>
      </c>
      <c r="E24" s="38" t="s">
        <v>13</v>
      </c>
      <c r="F24" s="211" t="s">
        <v>511</v>
      </c>
      <c r="G24" s="221" t="s">
        <v>510</v>
      </c>
      <c r="H24" s="554" t="s">
        <v>32</v>
      </c>
      <c r="I24" s="520">
        <v>44243</v>
      </c>
      <c r="J24" s="212"/>
    </row>
    <row r="25" spans="2:10" ht="18" customHeight="1" x14ac:dyDescent="0.2">
      <c r="B25" s="36">
        <v>7</v>
      </c>
      <c r="C25" s="40">
        <v>44237</v>
      </c>
      <c r="D25" s="37" t="s">
        <v>516</v>
      </c>
      <c r="E25" s="38" t="s">
        <v>13</v>
      </c>
      <c r="F25" s="211" t="s">
        <v>517</v>
      </c>
      <c r="G25" s="221" t="s">
        <v>654</v>
      </c>
      <c r="H25" s="554" t="s">
        <v>32</v>
      </c>
      <c r="I25" s="520">
        <v>44243</v>
      </c>
      <c r="J25" s="212"/>
    </row>
    <row r="26" spans="2:10" x14ac:dyDescent="0.2">
      <c r="B26" s="36">
        <v>8</v>
      </c>
      <c r="C26" s="40">
        <v>44251</v>
      </c>
      <c r="D26" s="37" t="s">
        <v>646</v>
      </c>
      <c r="E26" s="38" t="s">
        <v>13</v>
      </c>
      <c r="F26" s="211" t="s">
        <v>762</v>
      </c>
      <c r="G26" s="221" t="s">
        <v>673</v>
      </c>
      <c r="H26" s="554" t="s">
        <v>32</v>
      </c>
      <c r="I26" s="520">
        <v>44252</v>
      </c>
      <c r="J26" s="212" t="s">
        <v>675</v>
      </c>
    </row>
    <row r="27" spans="2:10" ht="25.5" x14ac:dyDescent="0.2">
      <c r="B27" s="36">
        <v>9</v>
      </c>
      <c r="C27" s="40">
        <v>44251</v>
      </c>
      <c r="D27" s="37" t="s">
        <v>646</v>
      </c>
      <c r="E27" s="38" t="s">
        <v>13</v>
      </c>
      <c r="F27" s="211" t="s">
        <v>686</v>
      </c>
      <c r="G27" s="221" t="s">
        <v>503</v>
      </c>
      <c r="H27" s="554" t="s">
        <v>32</v>
      </c>
      <c r="I27" s="520">
        <v>44253</v>
      </c>
      <c r="J27" s="212"/>
    </row>
    <row r="28" spans="2:10" ht="25.5" x14ac:dyDescent="0.2">
      <c r="B28" s="36">
        <v>10</v>
      </c>
      <c r="C28" s="40">
        <v>44251</v>
      </c>
      <c r="D28" s="37" t="s">
        <v>646</v>
      </c>
      <c r="E28" s="38" t="s">
        <v>13</v>
      </c>
      <c r="F28" s="211" t="s">
        <v>701</v>
      </c>
      <c r="G28" s="221" t="s">
        <v>671</v>
      </c>
      <c r="H28" s="554" t="s">
        <v>32</v>
      </c>
      <c r="I28" s="520" t="s">
        <v>689</v>
      </c>
      <c r="J28" s="212" t="s">
        <v>674</v>
      </c>
    </row>
    <row r="29" spans="2:10" ht="25.5" x14ac:dyDescent="0.2">
      <c r="B29" s="36">
        <v>11</v>
      </c>
      <c r="C29" s="40">
        <v>44250</v>
      </c>
      <c r="D29" s="37" t="s">
        <v>646</v>
      </c>
      <c r="E29" s="38" t="s">
        <v>13</v>
      </c>
      <c r="F29" s="211" t="s">
        <v>650</v>
      </c>
      <c r="G29" s="221" t="s">
        <v>648</v>
      </c>
      <c r="H29" s="554" t="s">
        <v>32</v>
      </c>
      <c r="I29" s="520" t="s">
        <v>670</v>
      </c>
      <c r="J29" s="212" t="s">
        <v>676</v>
      </c>
    </row>
    <row r="30" spans="2:10" x14ac:dyDescent="0.2">
      <c r="B30" s="36">
        <v>12</v>
      </c>
      <c r="C30" s="40">
        <v>44252</v>
      </c>
      <c r="D30" s="37" t="s">
        <v>646</v>
      </c>
      <c r="E30" s="38" t="s">
        <v>13</v>
      </c>
      <c r="F30" s="211" t="s">
        <v>693</v>
      </c>
      <c r="G30" s="221" t="s">
        <v>556</v>
      </c>
      <c r="H30" s="554" t="s">
        <v>32</v>
      </c>
      <c r="I30" s="520">
        <v>44260</v>
      </c>
      <c r="J30" s="212"/>
    </row>
    <row r="31" spans="2:10" ht="38.25" x14ac:dyDescent="0.2">
      <c r="B31" s="36">
        <v>13</v>
      </c>
      <c r="C31" s="40">
        <v>44231</v>
      </c>
      <c r="D31" s="37" t="s">
        <v>516</v>
      </c>
      <c r="E31" s="38" t="s">
        <v>13</v>
      </c>
      <c r="F31" s="211" t="s">
        <v>508</v>
      </c>
      <c r="G31" s="221" t="s">
        <v>649</v>
      </c>
      <c r="H31" s="554" t="s">
        <v>32</v>
      </c>
      <c r="I31" s="520" t="s">
        <v>690</v>
      </c>
      <c r="J31" s="212" t="s">
        <v>763</v>
      </c>
    </row>
    <row r="32" spans="2:10" ht="38.25" x14ac:dyDescent="0.2">
      <c r="B32" s="36">
        <v>14</v>
      </c>
      <c r="C32" s="40">
        <v>44231</v>
      </c>
      <c r="D32" s="37" t="s">
        <v>516</v>
      </c>
      <c r="E32" s="38" t="s">
        <v>13</v>
      </c>
      <c r="F32" s="211" t="s">
        <v>512</v>
      </c>
      <c r="G32" s="221" t="s">
        <v>513</v>
      </c>
      <c r="H32" s="554" t="s">
        <v>32</v>
      </c>
      <c r="I32" s="520" t="s">
        <v>690</v>
      </c>
      <c r="J32" s="212" t="s">
        <v>704</v>
      </c>
    </row>
    <row r="33" spans="2:10" x14ac:dyDescent="0.2">
      <c r="B33" s="36">
        <v>15</v>
      </c>
      <c r="C33" s="40">
        <v>44252</v>
      </c>
      <c r="D33" s="37" t="s">
        <v>646</v>
      </c>
      <c r="E33" s="38" t="s">
        <v>13</v>
      </c>
      <c r="F33" s="211" t="s">
        <v>691</v>
      </c>
      <c r="G33" s="221" t="s">
        <v>680</v>
      </c>
      <c r="H33" s="554" t="s">
        <v>32</v>
      </c>
      <c r="I33" s="520">
        <v>44257</v>
      </c>
      <c r="J33" s="212" t="s">
        <v>764</v>
      </c>
    </row>
    <row r="34" spans="2:10" x14ac:dyDescent="0.2">
      <c r="B34" s="36">
        <v>16</v>
      </c>
      <c r="C34" s="40">
        <v>44252</v>
      </c>
      <c r="D34" s="37" t="s">
        <v>646</v>
      </c>
      <c r="E34" s="38" t="s">
        <v>13</v>
      </c>
      <c r="F34" s="211" t="s">
        <v>695</v>
      </c>
      <c r="G34" s="221" t="s">
        <v>680</v>
      </c>
      <c r="H34" s="554" t="s">
        <v>32</v>
      </c>
      <c r="I34" s="520">
        <v>44257</v>
      </c>
      <c r="J34" s="212" t="s">
        <v>705</v>
      </c>
    </row>
    <row r="35" spans="2:10" x14ac:dyDescent="0.2">
      <c r="B35" s="36">
        <v>17</v>
      </c>
      <c r="C35" s="40">
        <v>44256</v>
      </c>
      <c r="D35" s="37" t="s">
        <v>646</v>
      </c>
      <c r="E35" s="38" t="s">
        <v>13</v>
      </c>
      <c r="F35" s="211" t="s">
        <v>711</v>
      </c>
      <c r="G35" s="221" t="s">
        <v>680</v>
      </c>
      <c r="H35" s="554" t="s">
        <v>32</v>
      </c>
      <c r="I35" s="520">
        <v>44259</v>
      </c>
      <c r="J35" s="212"/>
    </row>
    <row r="36" spans="2:10" x14ac:dyDescent="0.2">
      <c r="B36" s="36">
        <v>18</v>
      </c>
      <c r="C36" s="40">
        <v>44252</v>
      </c>
      <c r="D36" s="37" t="s">
        <v>646</v>
      </c>
      <c r="E36" s="38" t="s">
        <v>13</v>
      </c>
      <c r="F36" s="211" t="s">
        <v>692</v>
      </c>
      <c r="G36" s="221" t="s">
        <v>673</v>
      </c>
      <c r="H36" s="554" t="s">
        <v>32</v>
      </c>
      <c r="I36" s="520">
        <v>44257</v>
      </c>
      <c r="J36" s="212"/>
    </row>
    <row r="37" spans="2:10" x14ac:dyDescent="0.2">
      <c r="B37" s="36">
        <v>19</v>
      </c>
      <c r="C37" s="40">
        <v>44257</v>
      </c>
      <c r="D37" s="37" t="s">
        <v>646</v>
      </c>
      <c r="E37" s="38" t="s">
        <v>13</v>
      </c>
      <c r="F37" s="211" t="s">
        <v>722</v>
      </c>
      <c r="G37" s="221" t="s">
        <v>723</v>
      </c>
      <c r="H37" s="554" t="s">
        <v>32</v>
      </c>
      <c r="I37" s="520">
        <v>44258</v>
      </c>
      <c r="J37" s="212"/>
    </row>
    <row r="38" spans="2:10" x14ac:dyDescent="0.2">
      <c r="B38" s="36">
        <v>20</v>
      </c>
      <c r="C38" s="40">
        <v>44252</v>
      </c>
      <c r="D38" s="37" t="s">
        <v>646</v>
      </c>
      <c r="E38" s="38" t="s">
        <v>13</v>
      </c>
      <c r="F38" s="211" t="s">
        <v>696</v>
      </c>
      <c r="G38" s="221" t="s">
        <v>654</v>
      </c>
      <c r="H38" s="554" t="s">
        <v>32</v>
      </c>
      <c r="I38" s="520">
        <v>44260</v>
      </c>
      <c r="J38" s="212" t="s">
        <v>702</v>
      </c>
    </row>
    <row r="39" spans="2:10" ht="25.5" x14ac:dyDescent="0.2">
      <c r="B39" s="36">
        <v>21</v>
      </c>
      <c r="C39" s="40">
        <v>44252</v>
      </c>
      <c r="D39" s="37" t="s">
        <v>646</v>
      </c>
      <c r="E39" s="38" t="s">
        <v>13</v>
      </c>
      <c r="F39" s="211" t="s">
        <v>694</v>
      </c>
      <c r="G39" s="221" t="s">
        <v>556</v>
      </c>
      <c r="H39" s="554" t="s">
        <v>32</v>
      </c>
      <c r="I39" s="520" t="s">
        <v>727</v>
      </c>
      <c r="J39" s="212" t="s">
        <v>743</v>
      </c>
    </row>
    <row r="40" spans="2:10" ht="25.5" x14ac:dyDescent="0.2">
      <c r="B40" s="36">
        <v>22</v>
      </c>
      <c r="C40" s="40">
        <v>44257</v>
      </c>
      <c r="D40" s="37" t="s">
        <v>646</v>
      </c>
      <c r="E40" s="38" t="s">
        <v>13</v>
      </c>
      <c r="F40" s="211" t="s">
        <v>724</v>
      </c>
      <c r="G40" s="221" t="s">
        <v>654</v>
      </c>
      <c r="H40" s="554" t="s">
        <v>32</v>
      </c>
      <c r="I40" s="520" t="s">
        <v>742</v>
      </c>
      <c r="J40" s="212"/>
    </row>
    <row r="41" spans="2:10" ht="38.25" x14ac:dyDescent="0.2">
      <c r="B41" s="36">
        <v>23</v>
      </c>
      <c r="C41" s="40">
        <v>44256</v>
      </c>
      <c r="D41" s="37" t="s">
        <v>646</v>
      </c>
      <c r="E41" s="38" t="s">
        <v>13</v>
      </c>
      <c r="F41" s="211" t="s">
        <v>712</v>
      </c>
      <c r="G41" s="221" t="s">
        <v>654</v>
      </c>
      <c r="H41" s="554" t="s">
        <v>32</v>
      </c>
      <c r="I41" s="520" t="s">
        <v>750</v>
      </c>
      <c r="J41" s="212" t="s">
        <v>768</v>
      </c>
    </row>
    <row r="42" spans="2:10" ht="25.5" x14ac:dyDescent="0.2">
      <c r="B42" s="36">
        <v>24</v>
      </c>
      <c r="C42" s="40">
        <v>44264</v>
      </c>
      <c r="D42" s="37" t="s">
        <v>646</v>
      </c>
      <c r="E42" s="38" t="s">
        <v>13</v>
      </c>
      <c r="F42" s="211" t="s">
        <v>771</v>
      </c>
      <c r="G42" s="221" t="s">
        <v>769</v>
      </c>
      <c r="H42" s="554" t="s">
        <v>32</v>
      </c>
      <c r="I42" s="520">
        <v>44266</v>
      </c>
      <c r="J42" s="212" t="s">
        <v>779</v>
      </c>
    </row>
    <row r="43" spans="2:10" x14ac:dyDescent="0.2">
      <c r="B43" s="36">
        <v>25</v>
      </c>
      <c r="C43" s="40">
        <v>44263</v>
      </c>
      <c r="D43" s="37" t="s">
        <v>646</v>
      </c>
      <c r="E43" s="38" t="s">
        <v>13</v>
      </c>
      <c r="F43" s="211" t="s">
        <v>753</v>
      </c>
      <c r="G43" s="221" t="s">
        <v>503</v>
      </c>
      <c r="H43" s="554" t="s">
        <v>32</v>
      </c>
      <c r="I43" s="520">
        <v>44267</v>
      </c>
      <c r="J43" s="212"/>
    </row>
    <row r="44" spans="2:10" ht="51" x14ac:dyDescent="0.2">
      <c r="B44" s="36">
        <v>26</v>
      </c>
      <c r="C44" s="40">
        <v>44251</v>
      </c>
      <c r="D44" s="37" t="s">
        <v>646</v>
      </c>
      <c r="E44" s="38" t="s">
        <v>13</v>
      </c>
      <c r="F44" s="211" t="s">
        <v>685</v>
      </c>
      <c r="G44" s="221" t="s">
        <v>648</v>
      </c>
      <c r="H44" s="554" t="s">
        <v>32</v>
      </c>
      <c r="I44" s="520" t="s">
        <v>813</v>
      </c>
      <c r="J44" s="212" t="s">
        <v>729</v>
      </c>
    </row>
    <row r="45" spans="2:10" ht="38.25" x14ac:dyDescent="0.2">
      <c r="B45" s="36">
        <v>27</v>
      </c>
      <c r="C45" s="40">
        <v>44257</v>
      </c>
      <c r="D45" s="37" t="s">
        <v>646</v>
      </c>
      <c r="E45" s="38" t="s">
        <v>13</v>
      </c>
      <c r="F45" s="211" t="s">
        <v>725</v>
      </c>
      <c r="G45" s="221" t="s">
        <v>556</v>
      </c>
      <c r="H45" s="554" t="s">
        <v>32</v>
      </c>
      <c r="I45" s="520" t="s">
        <v>814</v>
      </c>
      <c r="J45" s="212" t="s">
        <v>815</v>
      </c>
    </row>
    <row r="46" spans="2:10" ht="25.5" x14ac:dyDescent="0.2">
      <c r="B46" s="36">
        <v>28</v>
      </c>
      <c r="C46" s="40">
        <v>44266</v>
      </c>
      <c r="D46" s="37" t="s">
        <v>646</v>
      </c>
      <c r="E46" s="38" t="s">
        <v>13</v>
      </c>
      <c r="F46" s="211" t="s">
        <v>798</v>
      </c>
      <c r="G46" s="221" t="s">
        <v>673</v>
      </c>
      <c r="H46" s="554" t="s">
        <v>32</v>
      </c>
      <c r="I46" s="520">
        <v>44270</v>
      </c>
      <c r="J46" s="212" t="s">
        <v>817</v>
      </c>
    </row>
    <row r="47" spans="2:10" ht="25.5" x14ac:dyDescent="0.2">
      <c r="B47" s="36">
        <v>29</v>
      </c>
      <c r="C47" s="40">
        <v>44266</v>
      </c>
      <c r="D47" s="37" t="s">
        <v>646</v>
      </c>
      <c r="E47" s="38" t="s">
        <v>13</v>
      </c>
      <c r="F47" s="211" t="s">
        <v>799</v>
      </c>
      <c r="G47" s="221" t="s">
        <v>800</v>
      </c>
      <c r="H47" s="554" t="s">
        <v>32</v>
      </c>
      <c r="I47" s="520">
        <v>44270</v>
      </c>
      <c r="J47" s="212"/>
    </row>
    <row r="48" spans="2:10" ht="25.5" x14ac:dyDescent="0.2">
      <c r="B48" s="36">
        <v>30</v>
      </c>
      <c r="C48" s="40">
        <v>44264</v>
      </c>
      <c r="D48" s="37" t="s">
        <v>646</v>
      </c>
      <c r="E48" s="38" t="s">
        <v>13</v>
      </c>
      <c r="F48" s="211" t="s">
        <v>772</v>
      </c>
      <c r="G48" s="221" t="s">
        <v>770</v>
      </c>
      <c r="H48" s="554" t="s">
        <v>32</v>
      </c>
      <c r="I48" s="520" t="s">
        <v>811</v>
      </c>
      <c r="J48" s="212" t="s">
        <v>817</v>
      </c>
    </row>
    <row r="49" spans="2:10" ht="38.25" x14ac:dyDescent="0.2">
      <c r="B49" s="36">
        <v>31</v>
      </c>
      <c r="C49" s="40">
        <v>44251</v>
      </c>
      <c r="D49" s="37" t="s">
        <v>646</v>
      </c>
      <c r="E49" s="38" t="s">
        <v>13</v>
      </c>
      <c r="F49" s="211" t="s">
        <v>812</v>
      </c>
      <c r="G49" s="221" t="s">
        <v>654</v>
      </c>
      <c r="H49" s="554" t="s">
        <v>32</v>
      </c>
      <c r="I49" s="520" t="s">
        <v>816</v>
      </c>
      <c r="J49" s="212" t="s">
        <v>822</v>
      </c>
    </row>
    <row r="50" spans="2:10" ht="25.5" x14ac:dyDescent="0.2">
      <c r="B50" s="36">
        <v>32</v>
      </c>
      <c r="C50" s="40">
        <v>44256</v>
      </c>
      <c r="D50" s="37" t="s">
        <v>646</v>
      </c>
      <c r="E50" s="38" t="s">
        <v>13</v>
      </c>
      <c r="F50" s="211" t="s">
        <v>713</v>
      </c>
      <c r="G50" s="221" t="s">
        <v>680</v>
      </c>
      <c r="H50" s="554" t="s">
        <v>32</v>
      </c>
      <c r="I50" s="520" t="s">
        <v>808</v>
      </c>
      <c r="J50" s="212" t="s">
        <v>823</v>
      </c>
    </row>
    <row r="51" spans="2:10" x14ac:dyDescent="0.2">
      <c r="B51" s="36">
        <v>33</v>
      </c>
      <c r="C51" s="40">
        <v>44270</v>
      </c>
      <c r="D51" s="37" t="s">
        <v>646</v>
      </c>
      <c r="F51" s="211" t="s">
        <v>828</v>
      </c>
      <c r="G51" s="221" t="s">
        <v>792</v>
      </c>
      <c r="H51" s="554" t="s">
        <v>32</v>
      </c>
      <c r="I51" s="520">
        <v>44274</v>
      </c>
    </row>
    <row r="52" spans="2:10" ht="38.25" x14ac:dyDescent="0.2">
      <c r="B52" s="36">
        <v>34</v>
      </c>
      <c r="C52" s="40">
        <v>44264</v>
      </c>
      <c r="D52" s="37" t="s">
        <v>646</v>
      </c>
      <c r="E52" s="38" t="s">
        <v>13</v>
      </c>
      <c r="F52" s="211" t="s">
        <v>793</v>
      </c>
      <c r="G52" s="221" t="s">
        <v>792</v>
      </c>
      <c r="H52" s="554" t="s">
        <v>32</v>
      </c>
      <c r="I52" s="520">
        <v>44274</v>
      </c>
      <c r="J52" s="212"/>
    </row>
    <row r="53" spans="2:10" ht="25.5" x14ac:dyDescent="0.2">
      <c r="B53" s="36">
        <v>35</v>
      </c>
      <c r="C53" s="40">
        <v>44265</v>
      </c>
      <c r="D53" s="37" t="s">
        <v>646</v>
      </c>
      <c r="E53" s="38" t="s">
        <v>13</v>
      </c>
      <c r="F53" s="211" t="s">
        <v>780</v>
      </c>
      <c r="G53" s="221" t="s">
        <v>545</v>
      </c>
      <c r="H53" s="554" t="s">
        <v>32</v>
      </c>
      <c r="I53" s="520">
        <v>44274</v>
      </c>
      <c r="J53" s="212" t="s">
        <v>781</v>
      </c>
    </row>
    <row r="54" spans="2:10" x14ac:dyDescent="0.2">
      <c r="B54" s="36">
        <v>36</v>
      </c>
      <c r="C54" s="40">
        <v>44266</v>
      </c>
      <c r="D54" s="37" t="s">
        <v>646</v>
      </c>
      <c r="E54" s="38" t="s">
        <v>13</v>
      </c>
      <c r="F54" s="211" t="s">
        <v>805</v>
      </c>
      <c r="G54" s="221" t="s">
        <v>510</v>
      </c>
      <c r="H54" s="554" t="s">
        <v>32</v>
      </c>
      <c r="I54" s="520">
        <v>44274</v>
      </c>
      <c r="J54" s="212"/>
    </row>
    <row r="55" spans="2:10" x14ac:dyDescent="0.2">
      <c r="B55" s="36">
        <v>37</v>
      </c>
      <c r="C55" s="40">
        <v>44263</v>
      </c>
      <c r="D55" s="37" t="s">
        <v>646</v>
      </c>
      <c r="E55" s="38" t="s">
        <v>13</v>
      </c>
      <c r="F55" s="211" t="s">
        <v>755</v>
      </c>
      <c r="G55" s="221" t="s">
        <v>756</v>
      </c>
      <c r="H55" s="554" t="s">
        <v>32</v>
      </c>
      <c r="I55" s="520">
        <v>44274</v>
      </c>
      <c r="J55" s="212"/>
    </row>
    <row r="56" spans="2:10" x14ac:dyDescent="0.2">
      <c r="B56" s="36">
        <v>38</v>
      </c>
      <c r="C56" s="40">
        <v>44263</v>
      </c>
      <c r="D56" s="37" t="s">
        <v>646</v>
      </c>
      <c r="E56" s="38" t="s">
        <v>13</v>
      </c>
      <c r="F56" s="211" t="s">
        <v>751</v>
      </c>
      <c r="G56" s="221" t="s">
        <v>752</v>
      </c>
      <c r="H56" s="554" t="s">
        <v>32</v>
      </c>
      <c r="I56" s="520">
        <v>44274</v>
      </c>
      <c r="J56" s="212" t="s">
        <v>797</v>
      </c>
    </row>
    <row r="57" spans="2:10" ht="25.5" x14ac:dyDescent="0.2">
      <c r="B57" s="36">
        <v>39</v>
      </c>
      <c r="C57" s="40">
        <v>44266</v>
      </c>
      <c r="D57" s="37" t="s">
        <v>646</v>
      </c>
      <c r="E57" s="38" t="s">
        <v>13</v>
      </c>
      <c r="F57" s="211" t="s">
        <v>801</v>
      </c>
      <c r="G57" s="221" t="s">
        <v>802</v>
      </c>
      <c r="H57" s="554" t="s">
        <v>32</v>
      </c>
      <c r="I57" s="520">
        <v>44281</v>
      </c>
      <c r="J57" s="212" t="s">
        <v>859</v>
      </c>
    </row>
    <row r="58" spans="2:10" x14ac:dyDescent="0.2">
      <c r="B58" s="36">
        <v>40</v>
      </c>
      <c r="C58" s="40">
        <v>44265</v>
      </c>
      <c r="D58" s="37" t="s">
        <v>850</v>
      </c>
      <c r="E58" s="38" t="s">
        <v>13</v>
      </c>
      <c r="F58" s="211" t="s">
        <v>887</v>
      </c>
      <c r="G58" s="221" t="s">
        <v>888</v>
      </c>
      <c r="H58" s="554" t="s">
        <v>32</v>
      </c>
      <c r="I58" s="520">
        <v>44286</v>
      </c>
      <c r="J58" s="212"/>
    </row>
    <row r="59" spans="2:10" x14ac:dyDescent="0.2">
      <c r="B59" s="36">
        <v>41</v>
      </c>
      <c r="C59" s="40">
        <v>44265</v>
      </c>
      <c r="D59" s="37" t="s">
        <v>850</v>
      </c>
      <c r="E59" s="38" t="s">
        <v>13</v>
      </c>
      <c r="F59" s="211" t="s">
        <v>889</v>
      </c>
      <c r="G59" s="221" t="s">
        <v>503</v>
      </c>
      <c r="H59" s="554" t="s">
        <v>32</v>
      </c>
      <c r="I59" s="520">
        <v>44288</v>
      </c>
      <c r="J59" s="212" t="s">
        <v>898</v>
      </c>
    </row>
    <row r="60" spans="2:10" ht="38.25" x14ac:dyDescent="0.2">
      <c r="B60" s="36">
        <v>42</v>
      </c>
      <c r="C60" s="40">
        <v>44249</v>
      </c>
      <c r="D60" s="37" t="s">
        <v>646</v>
      </c>
      <c r="E60" s="38" t="s">
        <v>13</v>
      </c>
      <c r="F60" s="211" t="s">
        <v>672</v>
      </c>
      <c r="G60" s="221" t="s">
        <v>897</v>
      </c>
      <c r="H60" s="554" t="s">
        <v>32</v>
      </c>
      <c r="I60" s="520" t="s">
        <v>910</v>
      </c>
      <c r="J60" s="212" t="s">
        <v>990</v>
      </c>
    </row>
    <row r="61" spans="2:10" ht="38.25" x14ac:dyDescent="0.2">
      <c r="B61" s="36">
        <v>43</v>
      </c>
      <c r="C61" s="40">
        <v>44265</v>
      </c>
      <c r="D61" s="37" t="s">
        <v>646</v>
      </c>
      <c r="E61" s="38" t="s">
        <v>13</v>
      </c>
      <c r="F61" s="211" t="s">
        <v>894</v>
      </c>
      <c r="G61" s="221" t="s">
        <v>891</v>
      </c>
      <c r="H61" s="554" t="s">
        <v>32</v>
      </c>
      <c r="I61" s="520" t="s">
        <v>890</v>
      </c>
      <c r="J61" s="212" t="s">
        <v>927</v>
      </c>
    </row>
    <row r="62" spans="2:10" ht="89.25" x14ac:dyDescent="0.2">
      <c r="B62" s="36">
        <v>44</v>
      </c>
      <c r="C62" s="40">
        <v>44265</v>
      </c>
      <c r="D62" s="37" t="s">
        <v>646</v>
      </c>
      <c r="E62" s="38" t="s">
        <v>13</v>
      </c>
      <c r="F62" s="211" t="s">
        <v>895</v>
      </c>
      <c r="G62" s="221" t="s">
        <v>782</v>
      </c>
      <c r="H62" s="554" t="s">
        <v>32</v>
      </c>
      <c r="I62" s="520" t="s">
        <v>890</v>
      </c>
      <c r="J62" s="212" t="s">
        <v>934</v>
      </c>
    </row>
    <row r="63" spans="2:10" ht="57.75" customHeight="1" x14ac:dyDescent="0.2">
      <c r="B63" s="36">
        <v>45</v>
      </c>
      <c r="C63" s="40">
        <v>44271</v>
      </c>
      <c r="D63" s="37" t="s">
        <v>646</v>
      </c>
      <c r="E63" s="38"/>
      <c r="F63" s="211" t="s">
        <v>988</v>
      </c>
      <c r="G63" s="221" t="s">
        <v>752</v>
      </c>
      <c r="H63" s="554" t="s">
        <v>32</v>
      </c>
      <c r="I63" s="520">
        <v>44306</v>
      </c>
      <c r="J63" s="212" t="s">
        <v>989</v>
      </c>
    </row>
    <row r="64" spans="2:10" ht="38.25" x14ac:dyDescent="0.2">
      <c r="B64" s="36">
        <v>46</v>
      </c>
      <c r="C64" s="40">
        <v>44265</v>
      </c>
      <c r="D64" s="37" t="s">
        <v>850</v>
      </c>
      <c r="E64" s="38" t="s">
        <v>13</v>
      </c>
      <c r="F64" s="211" t="s">
        <v>783</v>
      </c>
      <c r="G64" s="221" t="s">
        <v>560</v>
      </c>
      <c r="H64" s="554" t="s">
        <v>32</v>
      </c>
      <c r="I64" s="520" t="s">
        <v>975</v>
      </c>
      <c r="J64" s="212" t="s">
        <v>981</v>
      </c>
    </row>
    <row r="65" spans="2:10" ht="39" customHeight="1" x14ac:dyDescent="0.2">
      <c r="B65" s="36">
        <v>47</v>
      </c>
      <c r="C65" s="40">
        <v>44287</v>
      </c>
      <c r="D65" s="37" t="s">
        <v>850</v>
      </c>
      <c r="E65" s="38"/>
      <c r="F65" s="211" t="s">
        <v>892</v>
      </c>
      <c r="G65" s="221" t="s">
        <v>888</v>
      </c>
      <c r="H65" s="554" t="s">
        <v>32</v>
      </c>
      <c r="I65" s="520">
        <v>44316</v>
      </c>
      <c r="J65" s="212" t="s">
        <v>982</v>
      </c>
    </row>
    <row r="66" spans="2:10" ht="51" x14ac:dyDescent="0.2">
      <c r="B66" s="36">
        <v>48</v>
      </c>
      <c r="C66" s="40">
        <v>44263</v>
      </c>
      <c r="D66" s="37" t="s">
        <v>646</v>
      </c>
      <c r="E66" s="38" t="s">
        <v>13</v>
      </c>
      <c r="F66" s="211" t="s">
        <v>984</v>
      </c>
      <c r="G66" s="221" t="s">
        <v>752</v>
      </c>
      <c r="H66" s="554" t="s">
        <v>32</v>
      </c>
      <c r="I66" s="520" t="s">
        <v>991</v>
      </c>
      <c r="J66" s="212" t="s">
        <v>1032</v>
      </c>
    </row>
    <row r="67" spans="2:10" ht="25.5" x14ac:dyDescent="0.2">
      <c r="B67" s="36">
        <v>49</v>
      </c>
      <c r="C67" s="40">
        <v>44265</v>
      </c>
      <c r="D67" s="37" t="s">
        <v>646</v>
      </c>
      <c r="E67" s="38" t="s">
        <v>13</v>
      </c>
      <c r="F67" s="211" t="s">
        <v>1036</v>
      </c>
      <c r="G67" s="221" t="s">
        <v>560</v>
      </c>
      <c r="H67" s="554" t="s">
        <v>32</v>
      </c>
      <c r="I67" s="520" t="s">
        <v>893</v>
      </c>
      <c r="J67" s="212" t="s">
        <v>1031</v>
      </c>
    </row>
    <row r="68" spans="2:10" ht="38.25" x14ac:dyDescent="0.2">
      <c r="B68" s="36">
        <v>50</v>
      </c>
      <c r="C68" s="40">
        <v>44263</v>
      </c>
      <c r="D68" s="37" t="s">
        <v>646</v>
      </c>
      <c r="E68" s="38" t="s">
        <v>13</v>
      </c>
      <c r="F68" s="211" t="s">
        <v>754</v>
      </c>
      <c r="G68" s="221" t="s">
        <v>752</v>
      </c>
      <c r="H68" s="554" t="s">
        <v>32</v>
      </c>
      <c r="I68" s="520" t="s">
        <v>983</v>
      </c>
      <c r="J68" s="212" t="s">
        <v>992</v>
      </c>
    </row>
    <row r="69" spans="2:10" ht="25.5" x14ac:dyDescent="0.2">
      <c r="B69" s="36">
        <v>51</v>
      </c>
      <c r="C69" s="40">
        <v>44298</v>
      </c>
      <c r="D69" s="37" t="s">
        <v>850</v>
      </c>
      <c r="E69" s="38"/>
      <c r="F69" s="597" t="s">
        <v>966</v>
      </c>
      <c r="G69" s="221" t="s">
        <v>1039</v>
      </c>
      <c r="H69" s="554" t="s">
        <v>32</v>
      </c>
      <c r="I69" s="520">
        <v>44330</v>
      </c>
      <c r="J69" s="212" t="s">
        <v>1046</v>
      </c>
    </row>
    <row r="70" spans="2:10" ht="23.25" customHeight="1" x14ac:dyDescent="0.2">
      <c r="B70" s="36">
        <v>52</v>
      </c>
      <c r="C70" s="40">
        <v>44265</v>
      </c>
      <c r="D70" s="37" t="s">
        <v>646</v>
      </c>
      <c r="E70" s="38" t="s">
        <v>13</v>
      </c>
      <c r="F70" s="211" t="s">
        <v>784</v>
      </c>
      <c r="G70" s="221" t="s">
        <v>785</v>
      </c>
      <c r="H70" s="554" t="s">
        <v>32</v>
      </c>
      <c r="I70" s="520">
        <v>44362</v>
      </c>
      <c r="J70" s="609" t="s">
        <v>1057</v>
      </c>
    </row>
    <row r="71" spans="2:10" ht="25.5" x14ac:dyDescent="0.2">
      <c r="B71" s="36">
        <v>53</v>
      </c>
      <c r="C71" s="40">
        <v>44329</v>
      </c>
      <c r="D71" s="37" t="s">
        <v>870</v>
      </c>
      <c r="E71" s="38"/>
      <c r="F71" s="597" t="s">
        <v>1051</v>
      </c>
      <c r="G71" s="221" t="s">
        <v>971</v>
      </c>
      <c r="H71" s="554" t="s">
        <v>32</v>
      </c>
      <c r="I71" s="520" t="s">
        <v>1068</v>
      </c>
      <c r="J71" s="212" t="s">
        <v>1088</v>
      </c>
    </row>
    <row r="72" spans="2:10" x14ac:dyDescent="0.2">
      <c r="B72" s="36">
        <v>54</v>
      </c>
      <c r="C72" s="40">
        <v>44329</v>
      </c>
      <c r="D72" s="37" t="s">
        <v>870</v>
      </c>
      <c r="E72" s="38"/>
      <c r="F72" s="597" t="s">
        <v>1047</v>
      </c>
      <c r="G72" s="221" t="s">
        <v>971</v>
      </c>
      <c r="H72" s="554" t="s">
        <v>32</v>
      </c>
      <c r="I72" s="520">
        <v>44344</v>
      </c>
      <c r="J72" s="212" t="s">
        <v>1123</v>
      </c>
    </row>
    <row r="73" spans="2:10" ht="25.5" x14ac:dyDescent="0.2">
      <c r="B73" s="36">
        <v>55</v>
      </c>
      <c r="C73" s="40">
        <v>44298</v>
      </c>
      <c r="D73" s="37" t="s">
        <v>850</v>
      </c>
      <c r="E73" s="38"/>
      <c r="F73" s="211" t="s">
        <v>967</v>
      </c>
      <c r="G73" s="221" t="s">
        <v>654</v>
      </c>
      <c r="H73" s="554" t="s">
        <v>32</v>
      </c>
      <c r="I73" s="520">
        <v>44344</v>
      </c>
      <c r="J73" s="212" t="s">
        <v>1089</v>
      </c>
    </row>
    <row r="74" spans="2:10" ht="25.5" x14ac:dyDescent="0.2">
      <c r="B74" s="36">
        <v>56</v>
      </c>
      <c r="C74" s="40">
        <v>44298</v>
      </c>
      <c r="D74" s="37" t="s">
        <v>850</v>
      </c>
      <c r="E74" s="38"/>
      <c r="F74" s="211" t="s">
        <v>968</v>
      </c>
      <c r="G74" s="221" t="s">
        <v>1039</v>
      </c>
      <c r="H74" s="554" t="s">
        <v>32</v>
      </c>
      <c r="I74" s="520">
        <v>44344</v>
      </c>
      <c r="J74" s="212" t="s">
        <v>1089</v>
      </c>
    </row>
    <row r="75" spans="2:10" ht="56.25" customHeight="1" x14ac:dyDescent="0.2">
      <c r="B75" s="36">
        <v>57</v>
      </c>
      <c r="C75" s="40">
        <v>44266</v>
      </c>
      <c r="D75" s="37" t="s">
        <v>870</v>
      </c>
      <c r="E75" s="38"/>
      <c r="F75" s="211" t="s">
        <v>871</v>
      </c>
      <c r="G75" s="221" t="s">
        <v>649</v>
      </c>
      <c r="H75" s="554" t="s">
        <v>32</v>
      </c>
      <c r="I75" s="520" t="s">
        <v>1134</v>
      </c>
      <c r="J75" s="212" t="s">
        <v>1132</v>
      </c>
    </row>
    <row r="76" spans="2:10" ht="38.25" x14ac:dyDescent="0.2">
      <c r="B76" s="36">
        <v>58</v>
      </c>
      <c r="C76" s="40">
        <v>44329</v>
      </c>
      <c r="D76" s="37" t="s">
        <v>870</v>
      </c>
      <c r="E76" s="38"/>
      <c r="F76" s="597" t="s">
        <v>1052</v>
      </c>
      <c r="G76" s="221" t="s">
        <v>971</v>
      </c>
      <c r="H76" s="554" t="s">
        <v>32</v>
      </c>
      <c r="I76" s="520" t="s">
        <v>1140</v>
      </c>
      <c r="J76" s="212" t="s">
        <v>1135</v>
      </c>
    </row>
    <row r="77" spans="2:10" ht="38.25" x14ac:dyDescent="0.2">
      <c r="B77" s="36">
        <v>59</v>
      </c>
      <c r="C77" s="40">
        <v>44298</v>
      </c>
      <c r="D77" s="37" t="s">
        <v>850</v>
      </c>
      <c r="E77" s="38"/>
      <c r="F77" s="211" t="s">
        <v>969</v>
      </c>
      <c r="G77" s="221" t="s">
        <v>1039</v>
      </c>
      <c r="H77" s="554" t="s">
        <v>32</v>
      </c>
      <c r="I77" s="520" t="s">
        <v>1170</v>
      </c>
      <c r="J77" s="212" t="s">
        <v>1171</v>
      </c>
    </row>
    <row r="78" spans="2:10" ht="25.5" x14ac:dyDescent="0.2">
      <c r="B78" s="36">
        <v>60</v>
      </c>
      <c r="C78" s="40">
        <v>44298</v>
      </c>
      <c r="D78" s="37" t="s">
        <v>850</v>
      </c>
      <c r="E78" s="38"/>
      <c r="F78" s="211" t="s">
        <v>970</v>
      </c>
      <c r="G78" s="221" t="s">
        <v>654</v>
      </c>
      <c r="H78" s="554" t="s">
        <v>32</v>
      </c>
      <c r="I78" s="520">
        <v>44351</v>
      </c>
      <c r="J78" s="212"/>
    </row>
    <row r="79" spans="2:10" ht="44.25" customHeight="1" x14ac:dyDescent="0.2">
      <c r="B79" s="36">
        <v>61</v>
      </c>
      <c r="C79" s="40">
        <v>44301</v>
      </c>
      <c r="D79" s="37" t="s">
        <v>850</v>
      </c>
      <c r="E79" s="38"/>
      <c r="F79" s="211" t="s">
        <v>936</v>
      </c>
      <c r="G79" s="221" t="s">
        <v>937</v>
      </c>
      <c r="H79" s="554" t="s">
        <v>32</v>
      </c>
      <c r="I79" s="520">
        <v>44362</v>
      </c>
      <c r="J79" s="212" t="s">
        <v>1226</v>
      </c>
    </row>
    <row r="80" spans="2:10" ht="25.5" x14ac:dyDescent="0.2">
      <c r="B80" s="36">
        <v>62</v>
      </c>
      <c r="C80" s="40">
        <v>44348</v>
      </c>
      <c r="D80" s="37" t="s">
        <v>850</v>
      </c>
      <c r="E80" s="38"/>
      <c r="F80" s="211" t="s">
        <v>1192</v>
      </c>
      <c r="G80" s="221" t="s">
        <v>510</v>
      </c>
      <c r="H80" s="554" t="s">
        <v>32</v>
      </c>
      <c r="I80" s="520">
        <v>44372</v>
      </c>
      <c r="J80" s="212" t="s">
        <v>1328</v>
      </c>
    </row>
    <row r="81" spans="2:10" ht="27" customHeight="1" x14ac:dyDescent="0.2">
      <c r="B81" s="36">
        <v>63</v>
      </c>
      <c r="C81" s="40">
        <v>44375</v>
      </c>
      <c r="D81" s="37" t="s">
        <v>870</v>
      </c>
      <c r="E81" s="38" t="s">
        <v>13</v>
      </c>
      <c r="F81" s="211" t="s">
        <v>1331</v>
      </c>
      <c r="G81" s="221" t="s">
        <v>888</v>
      </c>
      <c r="H81" s="554" t="s">
        <v>32</v>
      </c>
      <c r="I81" s="520">
        <v>44376</v>
      </c>
      <c r="J81" s="212" t="s">
        <v>1335</v>
      </c>
    </row>
    <row r="82" spans="2:10" x14ac:dyDescent="0.2">
      <c r="B82" s="36">
        <v>64</v>
      </c>
      <c r="C82" s="40">
        <v>44375</v>
      </c>
      <c r="D82" s="37" t="s">
        <v>870</v>
      </c>
      <c r="E82" s="38"/>
      <c r="F82" s="211" t="s">
        <v>1332</v>
      </c>
      <c r="G82" s="221" t="s">
        <v>1333</v>
      </c>
      <c r="H82" s="554" t="s">
        <v>32</v>
      </c>
      <c r="I82" s="520">
        <v>44386</v>
      </c>
      <c r="J82" s="212" t="s">
        <v>1335</v>
      </c>
    </row>
    <row r="83" spans="2:10" ht="25.5" x14ac:dyDescent="0.2">
      <c r="B83" s="36">
        <v>65</v>
      </c>
      <c r="C83" s="40">
        <v>44375</v>
      </c>
      <c r="D83" s="37" t="s">
        <v>870</v>
      </c>
      <c r="E83" s="38"/>
      <c r="F83" s="211" t="s">
        <v>1334</v>
      </c>
      <c r="G83" s="221" t="s">
        <v>1336</v>
      </c>
      <c r="H83" s="554" t="s">
        <v>32</v>
      </c>
      <c r="I83" s="520">
        <v>44386</v>
      </c>
      <c r="J83" s="212" t="s">
        <v>1418</v>
      </c>
    </row>
    <row r="84" spans="2:10" x14ac:dyDescent="0.2">
      <c r="B84" s="36">
        <v>66</v>
      </c>
      <c r="C84" s="40">
        <v>44386</v>
      </c>
      <c r="D84" s="37" t="s">
        <v>870</v>
      </c>
      <c r="E84" s="38"/>
      <c r="F84" s="211" t="s">
        <v>1419</v>
      </c>
      <c r="G84" s="221" t="s">
        <v>671</v>
      </c>
      <c r="H84" s="554" t="s">
        <v>32</v>
      </c>
      <c r="I84" s="520">
        <v>44389</v>
      </c>
      <c r="J84" s="212" t="s">
        <v>1422</v>
      </c>
    </row>
    <row r="85" spans="2:10" x14ac:dyDescent="0.2">
      <c r="B85" s="36">
        <v>67</v>
      </c>
      <c r="C85" s="40">
        <v>44396</v>
      </c>
      <c r="D85" s="37" t="s">
        <v>870</v>
      </c>
      <c r="E85" s="38" t="s">
        <v>13</v>
      </c>
      <c r="F85" s="211" t="s">
        <v>1432</v>
      </c>
      <c r="G85" s="221" t="s">
        <v>510</v>
      </c>
      <c r="H85" s="554" t="s">
        <v>32</v>
      </c>
      <c r="I85" s="520">
        <v>44399</v>
      </c>
      <c r="J85" s="212" t="s">
        <v>1433</v>
      </c>
    </row>
    <row r="86" spans="2:10" x14ac:dyDescent="0.2">
      <c r="B86" s="36">
        <v>68</v>
      </c>
      <c r="C86" s="40">
        <v>44398</v>
      </c>
      <c r="D86" s="37" t="s">
        <v>1442</v>
      </c>
      <c r="E86" s="38"/>
      <c r="F86" s="211" t="s">
        <v>1438</v>
      </c>
      <c r="G86" s="221" t="s">
        <v>1439</v>
      </c>
      <c r="H86" s="554" t="s">
        <v>32</v>
      </c>
      <c r="I86" s="520">
        <v>44400</v>
      </c>
      <c r="J86" s="212"/>
    </row>
    <row r="87" spans="2:10" ht="25.5" x14ac:dyDescent="0.2">
      <c r="B87" s="36">
        <v>69</v>
      </c>
      <c r="C87" s="40">
        <v>44398</v>
      </c>
      <c r="D87" s="37" t="s">
        <v>1442</v>
      </c>
      <c r="E87" s="38"/>
      <c r="F87" s="211" t="s">
        <v>1441</v>
      </c>
      <c r="G87" s="221" t="s">
        <v>545</v>
      </c>
      <c r="H87" s="554" t="s">
        <v>32</v>
      </c>
      <c r="I87" s="520">
        <v>44404</v>
      </c>
      <c r="J87" s="212" t="s">
        <v>1475</v>
      </c>
    </row>
    <row r="88" spans="2:10" x14ac:dyDescent="0.2">
      <c r="B88" s="36">
        <v>70</v>
      </c>
      <c r="C88" s="40">
        <v>44398</v>
      </c>
      <c r="D88" s="37" t="s">
        <v>1442</v>
      </c>
      <c r="E88" s="38"/>
      <c r="F88" s="211" t="s">
        <v>1440</v>
      </c>
      <c r="G88" s="221" t="s">
        <v>503</v>
      </c>
      <c r="H88" s="554" t="s">
        <v>32</v>
      </c>
      <c r="I88" s="520">
        <v>44407</v>
      </c>
      <c r="J88" s="212"/>
    </row>
  </sheetData>
  <sortState ref="B12:J28">
    <sortCondition ref="I12"/>
  </sortState>
  <mergeCells count="3">
    <mergeCell ref="B6:J6"/>
    <mergeCell ref="B8:J8"/>
    <mergeCell ref="B17:J17"/>
  </mergeCells>
  <dataValidations count="2">
    <dataValidation type="list" allowBlank="1" showInputMessage="1" showErrorMessage="1" sqref="E14:E16">
      <formula1>$V$1:$AC$1</formula1>
    </dataValidation>
    <dataValidation type="list" allowBlank="1" showInputMessage="1" showErrorMessage="1" sqref="E19:E50 E52:E88 E10:E13">
      <formula1>$U$1:$AB$1</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Validations!$G$5:$G$10</xm:f>
          </x14:formula1>
          <xm:sqref>H19:H63 H68:H88 H10:H14</xm:sqref>
        </x14:dataValidation>
        <x14:dataValidation type="list" allowBlank="1" showInputMessage="1" showErrorMessage="1">
          <x14:formula1>
            <xm:f>Validations!#REF!</xm:f>
          </x14:formula1>
          <xm:sqref>H64:H67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
  <sheetViews>
    <sheetView showGridLines="0" zoomScale="80" zoomScaleNormal="80" workbookViewId="0">
      <pane ySplit="4" topLeftCell="A45" activePane="bottomLeft" state="frozen"/>
      <selection activeCell="C1" sqref="C1"/>
      <selection pane="bottomLeft"/>
    </sheetView>
  </sheetViews>
  <sheetFormatPr defaultColWidth="9.140625" defaultRowHeight="12.75" x14ac:dyDescent="0.2"/>
  <cols>
    <col min="1" max="1" width="9.140625" style="276" customWidth="1"/>
    <col min="2" max="2" width="4" style="276" customWidth="1"/>
    <col min="3" max="3" width="55.42578125" style="277" customWidth="1"/>
    <col min="4" max="4" width="42.140625" style="276" customWidth="1"/>
    <col min="5" max="16" width="10.7109375" style="276" customWidth="1"/>
    <col min="17" max="21" width="9.140625" style="278"/>
    <col min="22" max="22" width="28.5703125" style="278" customWidth="1"/>
    <col min="23" max="23" width="9.140625" style="278" customWidth="1"/>
    <col min="24" max="24" width="10.5703125" style="278" customWidth="1"/>
    <col min="25" max="28" width="9.140625" style="278" customWidth="1"/>
    <col min="29" max="29" width="14.5703125" style="278" bestFit="1" customWidth="1"/>
    <col min="30" max="30" width="5.5703125" style="278" bestFit="1" customWidth="1"/>
    <col min="31" max="31" width="9.140625" style="278" customWidth="1"/>
    <col min="32" max="32" width="32.140625" style="278" customWidth="1"/>
    <col min="33" max="33" width="12.28515625" style="278" customWidth="1"/>
    <col min="34" max="34" width="10.5703125" style="278" customWidth="1"/>
    <col min="35" max="16384" width="9.140625" style="278"/>
  </cols>
  <sheetData/>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5:H26"/>
  <sheetViews>
    <sheetView showGridLines="0" showRowColHeaders="0" zoomScale="90" zoomScaleNormal="90" workbookViewId="0">
      <selection activeCell="D35" sqref="D35"/>
    </sheetView>
  </sheetViews>
  <sheetFormatPr defaultColWidth="8" defaultRowHeight="14.25" x14ac:dyDescent="0.2"/>
  <cols>
    <col min="1" max="1" width="5.7109375" style="43" customWidth="1"/>
    <col min="2" max="2" width="15.5703125" style="43" customWidth="1"/>
    <col min="3" max="3" width="45.5703125" style="43" customWidth="1"/>
    <col min="4" max="4" width="26.140625" style="43" customWidth="1"/>
    <col min="5" max="5" width="28.28515625" style="43" customWidth="1"/>
    <col min="6" max="6" width="28.42578125" style="43" customWidth="1"/>
    <col min="7" max="7" width="38.140625" style="43" customWidth="1"/>
    <col min="8" max="8" width="26.7109375" style="43" customWidth="1"/>
    <col min="9" max="16384" width="8" style="43"/>
  </cols>
  <sheetData>
    <row r="5" spans="2:8" ht="24.75" customHeight="1" x14ac:dyDescent="0.2">
      <c r="B5" s="873" t="s">
        <v>33</v>
      </c>
      <c r="C5" s="799"/>
      <c r="D5" s="799"/>
      <c r="E5" s="799"/>
      <c r="F5" s="799"/>
      <c r="G5" s="799"/>
      <c r="H5" s="799"/>
    </row>
    <row r="6" spans="2:8" ht="15" thickBot="1" x14ac:dyDescent="0.25"/>
    <row r="7" spans="2:8" x14ac:dyDescent="0.2">
      <c r="B7" s="531" t="s">
        <v>582</v>
      </c>
      <c r="C7" s="532" t="s">
        <v>583</v>
      </c>
      <c r="D7" s="532" t="s">
        <v>1076</v>
      </c>
      <c r="E7" s="532" t="s">
        <v>584</v>
      </c>
      <c r="F7" s="532" t="s">
        <v>585</v>
      </c>
      <c r="G7" s="532" t="s">
        <v>586</v>
      </c>
      <c r="H7" s="533" t="s">
        <v>587</v>
      </c>
    </row>
    <row r="8" spans="2:8" x14ac:dyDescent="0.2">
      <c r="B8" s="875" t="s">
        <v>243</v>
      </c>
      <c r="C8" s="534" t="s">
        <v>588</v>
      </c>
      <c r="D8" s="534"/>
      <c r="E8" s="535" t="s">
        <v>643</v>
      </c>
      <c r="F8" s="535" t="s">
        <v>590</v>
      </c>
      <c r="G8" s="535"/>
      <c r="H8" s="536"/>
    </row>
    <row r="9" spans="2:8" x14ac:dyDescent="0.2">
      <c r="B9" s="875"/>
      <c r="C9" s="534" t="s">
        <v>588</v>
      </c>
      <c r="D9" s="534" t="s">
        <v>1082</v>
      </c>
      <c r="E9" s="535" t="s">
        <v>589</v>
      </c>
      <c r="F9" s="535" t="s">
        <v>590</v>
      </c>
      <c r="G9" s="535" t="s">
        <v>591</v>
      </c>
      <c r="H9" s="536" t="s">
        <v>651</v>
      </c>
    </row>
    <row r="10" spans="2:8" x14ac:dyDescent="0.2">
      <c r="B10" s="875"/>
      <c r="C10" s="534" t="s">
        <v>639</v>
      </c>
      <c r="D10" s="534" t="s">
        <v>1078</v>
      </c>
      <c r="E10" s="535" t="s">
        <v>635</v>
      </c>
      <c r="F10" s="535" t="s">
        <v>592</v>
      </c>
      <c r="G10" s="535" t="s">
        <v>652</v>
      </c>
      <c r="H10" s="536"/>
    </row>
    <row r="11" spans="2:8" x14ac:dyDescent="0.2">
      <c r="B11" s="875"/>
      <c r="C11" s="534" t="s">
        <v>640</v>
      </c>
      <c r="D11" s="534" t="s">
        <v>1079</v>
      </c>
      <c r="E11" s="535" t="s">
        <v>636</v>
      </c>
      <c r="F11" s="535" t="s">
        <v>592</v>
      </c>
      <c r="G11" s="535" t="s">
        <v>637</v>
      </c>
      <c r="H11" s="537"/>
    </row>
    <row r="12" spans="2:8" x14ac:dyDescent="0.2">
      <c r="B12" s="875"/>
      <c r="C12" s="534" t="s">
        <v>644</v>
      </c>
      <c r="D12" s="534" t="s">
        <v>1083</v>
      </c>
      <c r="E12" s="535" t="s">
        <v>641</v>
      </c>
      <c r="F12" s="535" t="s">
        <v>592</v>
      </c>
      <c r="G12" s="535" t="s">
        <v>645</v>
      </c>
      <c r="H12" s="537"/>
    </row>
    <row r="13" spans="2:8" ht="15" customHeight="1" x14ac:dyDescent="0.2">
      <c r="B13" s="875"/>
      <c r="C13" s="534" t="s">
        <v>593</v>
      </c>
      <c r="D13" s="534" t="s">
        <v>1080</v>
      </c>
      <c r="E13" s="535" t="s">
        <v>594</v>
      </c>
      <c r="F13" s="535" t="s">
        <v>592</v>
      </c>
      <c r="G13" s="535" t="s">
        <v>595</v>
      </c>
      <c r="H13" s="537" t="s">
        <v>596</v>
      </c>
    </row>
    <row r="14" spans="2:8" x14ac:dyDescent="0.2">
      <c r="B14" s="875"/>
      <c r="C14" s="534" t="s">
        <v>642</v>
      </c>
      <c r="D14" s="534"/>
      <c r="E14" s="535" t="s">
        <v>634</v>
      </c>
      <c r="F14" s="535" t="s">
        <v>592</v>
      </c>
      <c r="G14" s="535" t="s">
        <v>638</v>
      </c>
      <c r="H14" s="536"/>
    </row>
    <row r="15" spans="2:8" ht="15.75" customHeight="1" thickBot="1" x14ac:dyDescent="0.25">
      <c r="B15" s="877"/>
      <c r="C15" s="639" t="s">
        <v>597</v>
      </c>
      <c r="D15" s="639"/>
      <c r="E15" s="640" t="s">
        <v>598</v>
      </c>
      <c r="F15" s="640" t="s">
        <v>590</v>
      </c>
      <c r="G15" s="640" t="s">
        <v>599</v>
      </c>
      <c r="H15" s="641" t="s">
        <v>600</v>
      </c>
    </row>
    <row r="16" spans="2:8" x14ac:dyDescent="0.2">
      <c r="B16" s="874" t="s">
        <v>6</v>
      </c>
      <c r="C16" s="541" t="s">
        <v>603</v>
      </c>
      <c r="D16" s="541" t="s">
        <v>1081</v>
      </c>
      <c r="E16" s="542" t="s">
        <v>604</v>
      </c>
      <c r="F16" s="542" t="s">
        <v>605</v>
      </c>
      <c r="G16" s="542" t="s">
        <v>606</v>
      </c>
      <c r="H16" s="543" t="s">
        <v>607</v>
      </c>
    </row>
    <row r="17" spans="2:8" x14ac:dyDescent="0.2">
      <c r="B17" s="875"/>
      <c r="C17" s="534" t="s">
        <v>608</v>
      </c>
      <c r="D17" s="534"/>
      <c r="E17" s="535" t="s">
        <v>609</v>
      </c>
      <c r="F17" s="535" t="s">
        <v>602</v>
      </c>
      <c r="G17" s="535" t="s">
        <v>610</v>
      </c>
      <c r="H17" s="537" t="s">
        <v>611</v>
      </c>
    </row>
    <row r="18" spans="2:8" x14ac:dyDescent="0.2">
      <c r="B18" s="875"/>
      <c r="C18" s="534" t="s">
        <v>612</v>
      </c>
      <c r="D18" s="534"/>
      <c r="E18" s="535" t="s">
        <v>613</v>
      </c>
      <c r="F18" s="535" t="s">
        <v>602</v>
      </c>
      <c r="G18" s="535" t="s">
        <v>614</v>
      </c>
      <c r="H18" s="537" t="s">
        <v>615</v>
      </c>
    </row>
    <row r="19" spans="2:8" x14ac:dyDescent="0.2">
      <c r="B19" s="875"/>
      <c r="C19" s="534" t="s">
        <v>616</v>
      </c>
      <c r="D19" s="534" t="s">
        <v>1079</v>
      </c>
      <c r="E19" s="535" t="s">
        <v>617</v>
      </c>
      <c r="F19" s="535" t="s">
        <v>602</v>
      </c>
      <c r="G19" s="535" t="s">
        <v>618</v>
      </c>
      <c r="H19" s="537" t="s">
        <v>619</v>
      </c>
    </row>
    <row r="20" spans="2:8" x14ac:dyDescent="0.2">
      <c r="B20" s="875"/>
      <c r="C20" s="534" t="s">
        <v>624</v>
      </c>
      <c r="D20" s="534"/>
      <c r="E20" s="535" t="s">
        <v>631</v>
      </c>
      <c r="F20" s="535" t="s">
        <v>602</v>
      </c>
      <c r="G20" s="535" t="s">
        <v>632</v>
      </c>
      <c r="H20" s="537" t="s">
        <v>633</v>
      </c>
    </row>
    <row r="21" spans="2:8" x14ac:dyDescent="0.2">
      <c r="B21" s="875"/>
      <c r="C21" s="534" t="s">
        <v>620</v>
      </c>
      <c r="D21" s="534" t="s">
        <v>1080</v>
      </c>
      <c r="E21" s="535" t="s">
        <v>621</v>
      </c>
      <c r="F21" s="535" t="s">
        <v>602</v>
      </c>
      <c r="G21" s="535" t="s">
        <v>622</v>
      </c>
      <c r="H21" s="537" t="s">
        <v>623</v>
      </c>
    </row>
    <row r="22" spans="2:8" x14ac:dyDescent="0.2">
      <c r="B22" s="875"/>
      <c r="C22" s="534" t="s">
        <v>625</v>
      </c>
      <c r="D22" s="534" t="s">
        <v>1078</v>
      </c>
      <c r="E22" s="535" t="s">
        <v>1077</v>
      </c>
      <c r="F22" s="535" t="s">
        <v>602</v>
      </c>
      <c r="G22" s="535" t="s">
        <v>1086</v>
      </c>
      <c r="H22" s="537" t="s">
        <v>627</v>
      </c>
    </row>
    <row r="23" spans="2:8" x14ac:dyDescent="0.2">
      <c r="B23" s="875"/>
      <c r="C23" s="534"/>
      <c r="D23" s="534" t="s">
        <v>1083</v>
      </c>
      <c r="E23" s="535" t="s">
        <v>464</v>
      </c>
      <c r="F23" s="535" t="s">
        <v>602</v>
      </c>
      <c r="G23" s="535" t="s">
        <v>1084</v>
      </c>
      <c r="H23" s="537" t="s">
        <v>1085</v>
      </c>
    </row>
    <row r="24" spans="2:8" ht="15" thickBot="1" x14ac:dyDescent="0.25">
      <c r="B24" s="876"/>
      <c r="C24" s="538" t="s">
        <v>601</v>
      </c>
      <c r="D24" s="538"/>
      <c r="E24" s="539" t="s">
        <v>628</v>
      </c>
      <c r="F24" s="539" t="s">
        <v>602</v>
      </c>
      <c r="G24" s="539" t="s">
        <v>629</v>
      </c>
      <c r="H24" s="540" t="s">
        <v>630</v>
      </c>
    </row>
    <row r="26" spans="2:8" x14ac:dyDescent="0.2">
      <c r="B26" s="43" t="s">
        <v>34</v>
      </c>
    </row>
  </sheetData>
  <mergeCells count="3">
    <mergeCell ref="B5:H5"/>
    <mergeCell ref="B16:B24"/>
    <mergeCell ref="B8:B15"/>
  </mergeCells>
  <hyperlinks>
    <hyperlink ref="G23" r:id="rId1"/>
    <hyperlink ref="G22" r:id="rId2"/>
  </hyperlinks>
  <pageMargins left="0.7" right="0.7" top="0.75" bottom="0.75" header="0.3" footer="0.3"/>
  <pageSetup orientation="portrait" r:id="rId3"/>
  <drawing r:id="rId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41"/>
  <sheetViews>
    <sheetView showGridLines="0" zoomScale="90" zoomScaleNormal="90" workbookViewId="0">
      <pane ySplit="10" topLeftCell="A11" activePane="bottomLeft" state="frozen"/>
      <selection pane="bottomLeft"/>
    </sheetView>
  </sheetViews>
  <sheetFormatPr defaultColWidth="0" defaultRowHeight="14.25" x14ac:dyDescent="0.2"/>
  <cols>
    <col min="1" max="1" width="3.85546875" style="43" customWidth="1"/>
    <col min="2" max="2" width="10.140625" style="45" bestFit="1" customWidth="1"/>
    <col min="3" max="3" width="13" style="43" bestFit="1" customWidth="1"/>
    <col min="4" max="4" width="18.5703125" style="43" bestFit="1" customWidth="1"/>
    <col min="5" max="5" width="74.7109375" style="46" customWidth="1"/>
    <col min="6" max="6" width="14.42578125" style="44" bestFit="1" customWidth="1"/>
    <col min="7" max="7" width="13.7109375" style="44" customWidth="1"/>
    <col min="8" max="8" width="12.7109375" style="56" customWidth="1"/>
    <col min="9" max="9" width="12.42578125" style="44" bestFit="1" customWidth="1"/>
    <col min="10" max="10" width="21.140625" style="47" customWidth="1"/>
    <col min="11" max="11" width="11.7109375" style="48" customWidth="1"/>
    <col min="12" max="12" width="63.28515625" style="46" customWidth="1"/>
    <col min="13" max="13" width="67.5703125" style="46" customWidth="1"/>
    <col min="14" max="14" width="3.5703125" style="43" customWidth="1"/>
    <col min="15" max="15" width="8" style="43" customWidth="1"/>
    <col min="16" max="16384" width="8" style="43" hidden="1"/>
  </cols>
  <sheetData>
    <row r="1" spans="2:13" x14ac:dyDescent="0.2">
      <c r="H1" s="44"/>
    </row>
    <row r="2" spans="2:13" x14ac:dyDescent="0.2">
      <c r="H2" s="44"/>
    </row>
    <row r="3" spans="2:13" x14ac:dyDescent="0.2">
      <c r="H3" s="44"/>
    </row>
    <row r="4" spans="2:13" x14ac:dyDescent="0.2">
      <c r="H4" s="44"/>
    </row>
    <row r="5" spans="2:13" x14ac:dyDescent="0.2">
      <c r="H5" s="44"/>
    </row>
    <row r="6" spans="2:13" ht="18" x14ac:dyDescent="0.2">
      <c r="B6" s="873" t="s">
        <v>35</v>
      </c>
      <c r="C6" s="799"/>
      <c r="D6" s="799"/>
      <c r="E6" s="799"/>
      <c r="F6" s="799"/>
      <c r="G6" s="799"/>
      <c r="H6" s="799"/>
      <c r="I6" s="799"/>
      <c r="J6" s="799"/>
      <c r="K6" s="799"/>
      <c r="L6" s="799"/>
      <c r="M6" s="799"/>
    </row>
    <row r="7" spans="2:13" x14ac:dyDescent="0.2">
      <c r="H7" s="44"/>
    </row>
    <row r="9" spans="2:13" ht="15.75" x14ac:dyDescent="0.2">
      <c r="B9" s="773" t="s">
        <v>36</v>
      </c>
      <c r="C9" s="773"/>
      <c r="D9" s="773"/>
      <c r="E9" s="773"/>
      <c r="F9" s="773"/>
      <c r="G9" s="773"/>
      <c r="H9" s="773"/>
      <c r="I9" s="773"/>
      <c r="J9" s="773"/>
      <c r="K9" s="773"/>
      <c r="L9" s="773"/>
      <c r="M9" s="773"/>
    </row>
    <row r="10" spans="2:13" s="48" customFormat="1" ht="30" x14ac:dyDescent="0.2">
      <c r="B10" s="195" t="s">
        <v>37</v>
      </c>
      <c r="C10" s="79" t="s">
        <v>38</v>
      </c>
      <c r="D10" s="79" t="s">
        <v>39</v>
      </c>
      <c r="E10" s="79" t="s">
        <v>40</v>
      </c>
      <c r="F10" s="79" t="s">
        <v>41</v>
      </c>
      <c r="G10" s="79" t="s">
        <v>42</v>
      </c>
      <c r="H10" s="79" t="s">
        <v>43</v>
      </c>
      <c r="I10" s="79" t="s">
        <v>44</v>
      </c>
      <c r="J10" s="79" t="s">
        <v>45</v>
      </c>
      <c r="K10" s="79" t="s">
        <v>4</v>
      </c>
      <c r="L10" s="79" t="s">
        <v>46</v>
      </c>
      <c r="M10" s="79" t="s">
        <v>3</v>
      </c>
    </row>
    <row r="11" spans="2:13" x14ac:dyDescent="0.2">
      <c r="B11" s="201">
        <v>1</v>
      </c>
      <c r="C11" s="546" t="s">
        <v>48</v>
      </c>
      <c r="D11" s="547">
        <v>44231</v>
      </c>
      <c r="E11" s="548" t="s">
        <v>573</v>
      </c>
      <c r="F11" s="549" t="s">
        <v>6</v>
      </c>
      <c r="G11" s="549" t="s">
        <v>249</v>
      </c>
      <c r="H11" s="549" t="s">
        <v>248</v>
      </c>
      <c r="I11" s="549" t="s">
        <v>248</v>
      </c>
      <c r="J11" s="549">
        <v>44337</v>
      </c>
      <c r="K11" s="601" t="s">
        <v>32</v>
      </c>
      <c r="L11" s="552" t="s">
        <v>579</v>
      </c>
      <c r="M11" s="552"/>
    </row>
    <row r="12" spans="2:13" ht="57" x14ac:dyDescent="0.2">
      <c r="B12" s="201">
        <v>2</v>
      </c>
      <c r="C12" s="546" t="s">
        <v>47</v>
      </c>
      <c r="D12" s="547">
        <v>44263</v>
      </c>
      <c r="E12" s="548" t="s">
        <v>757</v>
      </c>
      <c r="F12" s="549" t="s">
        <v>568</v>
      </c>
      <c r="G12" s="549" t="s">
        <v>249</v>
      </c>
      <c r="H12" s="549" t="s">
        <v>248</v>
      </c>
      <c r="I12" s="549" t="s">
        <v>248</v>
      </c>
      <c r="J12" s="549">
        <v>44337</v>
      </c>
      <c r="K12" s="601" t="s">
        <v>32</v>
      </c>
      <c r="L12" s="552" t="s">
        <v>767</v>
      </c>
      <c r="M12" s="552"/>
    </row>
    <row r="13" spans="2:13" ht="57" x14ac:dyDescent="0.2">
      <c r="B13" s="201">
        <v>3</v>
      </c>
      <c r="C13" s="546" t="s">
        <v>567</v>
      </c>
      <c r="D13" s="547">
        <v>44231</v>
      </c>
      <c r="E13" s="548" t="s">
        <v>570</v>
      </c>
      <c r="F13" s="549" t="s">
        <v>243</v>
      </c>
      <c r="G13" s="549" t="s">
        <v>249</v>
      </c>
      <c r="H13" s="549" t="s">
        <v>248</v>
      </c>
      <c r="I13" s="549" t="s">
        <v>248</v>
      </c>
      <c r="J13" s="549">
        <v>44344</v>
      </c>
      <c r="K13" s="601" t="s">
        <v>32</v>
      </c>
      <c r="L13" s="552" t="s">
        <v>576</v>
      </c>
      <c r="M13" s="552"/>
    </row>
    <row r="14" spans="2:13" x14ac:dyDescent="0.2">
      <c r="B14" s="201">
        <v>4</v>
      </c>
      <c r="C14" s="546" t="s">
        <v>48</v>
      </c>
      <c r="D14" s="547">
        <v>44231</v>
      </c>
      <c r="E14" s="548" t="s">
        <v>575</v>
      </c>
      <c r="F14" s="549" t="s">
        <v>243</v>
      </c>
      <c r="G14" s="549" t="s">
        <v>249</v>
      </c>
      <c r="H14" s="549" t="s">
        <v>248</v>
      </c>
      <c r="I14" s="549" t="s">
        <v>248</v>
      </c>
      <c r="J14" s="549">
        <v>44347</v>
      </c>
      <c r="K14" s="601" t="s">
        <v>32</v>
      </c>
      <c r="L14" s="552" t="s">
        <v>581</v>
      </c>
      <c r="M14" s="552"/>
    </row>
    <row r="15" spans="2:13" ht="28.5" x14ac:dyDescent="0.2">
      <c r="B15" s="201">
        <v>5</v>
      </c>
      <c r="C15" s="546" t="s">
        <v>47</v>
      </c>
      <c r="D15" s="547">
        <v>44252</v>
      </c>
      <c r="E15" s="548" t="s">
        <v>744</v>
      </c>
      <c r="F15" s="549" t="s">
        <v>568</v>
      </c>
      <c r="G15" s="549" t="s">
        <v>249</v>
      </c>
      <c r="H15" s="549" t="s">
        <v>248</v>
      </c>
      <c r="I15" s="549" t="s">
        <v>248</v>
      </c>
      <c r="J15" s="549">
        <v>44386</v>
      </c>
      <c r="K15" s="601" t="s">
        <v>32</v>
      </c>
      <c r="L15" s="551" t="s">
        <v>995</v>
      </c>
      <c r="M15" s="552"/>
    </row>
    <row r="16" spans="2:13" ht="42.75" x14ac:dyDescent="0.2">
      <c r="B16" s="201">
        <v>6</v>
      </c>
      <c r="C16" s="546" t="s">
        <v>47</v>
      </c>
      <c r="D16" s="547">
        <v>44313</v>
      </c>
      <c r="E16" s="548" t="s">
        <v>980</v>
      </c>
      <c r="F16" s="549" t="s">
        <v>568</v>
      </c>
      <c r="G16" s="549" t="s">
        <v>249</v>
      </c>
      <c r="H16" s="549" t="s">
        <v>248</v>
      </c>
      <c r="I16" s="549" t="s">
        <v>248</v>
      </c>
      <c r="J16" s="549">
        <v>44386</v>
      </c>
      <c r="K16" s="601" t="s">
        <v>32</v>
      </c>
      <c r="L16" s="552" t="s">
        <v>1129</v>
      </c>
      <c r="M16" s="552"/>
    </row>
    <row r="17" spans="2:13" ht="28.5" x14ac:dyDescent="0.2">
      <c r="B17" s="201">
        <v>7</v>
      </c>
      <c r="C17" s="546" t="s">
        <v>48</v>
      </c>
      <c r="D17" s="547">
        <v>44253</v>
      </c>
      <c r="E17" s="548" t="s">
        <v>1240</v>
      </c>
      <c r="F17" s="549" t="s">
        <v>6</v>
      </c>
      <c r="G17" s="549" t="s">
        <v>249</v>
      </c>
      <c r="H17" s="549" t="s">
        <v>248</v>
      </c>
      <c r="I17" s="549" t="s">
        <v>248</v>
      </c>
      <c r="J17" s="549">
        <v>44484</v>
      </c>
      <c r="K17" s="550" t="s">
        <v>30</v>
      </c>
      <c r="L17" s="552" t="s">
        <v>1241</v>
      </c>
      <c r="M17" s="552"/>
    </row>
    <row r="18" spans="2:13" ht="28.5" x14ac:dyDescent="0.2">
      <c r="B18" s="201">
        <v>8</v>
      </c>
      <c r="C18" s="546" t="s">
        <v>47</v>
      </c>
      <c r="D18" s="547">
        <v>44231</v>
      </c>
      <c r="E18" s="548" t="s">
        <v>563</v>
      </c>
      <c r="F18" s="549" t="s">
        <v>568</v>
      </c>
      <c r="G18" s="549" t="s">
        <v>249</v>
      </c>
      <c r="H18" s="549" t="s">
        <v>248</v>
      </c>
      <c r="I18" s="549" t="s">
        <v>248</v>
      </c>
      <c r="J18" s="549">
        <v>44484</v>
      </c>
      <c r="K18" s="550" t="s">
        <v>30</v>
      </c>
      <c r="L18" s="552" t="s">
        <v>566</v>
      </c>
      <c r="M18" s="552"/>
    </row>
    <row r="19" spans="2:13" ht="42.75" x14ac:dyDescent="0.2">
      <c r="B19" s="201">
        <v>9</v>
      </c>
      <c r="C19" s="546" t="s">
        <v>47</v>
      </c>
      <c r="D19" s="547">
        <v>44257</v>
      </c>
      <c r="E19" s="548" t="s">
        <v>721</v>
      </c>
      <c r="F19" s="549" t="s">
        <v>568</v>
      </c>
      <c r="G19" s="549" t="s">
        <v>249</v>
      </c>
      <c r="H19" s="549" t="s">
        <v>248</v>
      </c>
      <c r="I19" s="549" t="s">
        <v>248</v>
      </c>
      <c r="J19" s="549">
        <v>44484</v>
      </c>
      <c r="K19" s="550" t="s">
        <v>30</v>
      </c>
      <c r="L19" s="552" t="s">
        <v>1075</v>
      </c>
      <c r="M19" s="552"/>
    </row>
    <row r="20" spans="2:13" ht="28.5" x14ac:dyDescent="0.2">
      <c r="B20" s="201">
        <v>10</v>
      </c>
      <c r="C20" s="546" t="s">
        <v>48</v>
      </c>
      <c r="D20" s="547">
        <v>44231</v>
      </c>
      <c r="E20" s="548" t="s">
        <v>572</v>
      </c>
      <c r="F20" s="549" t="s">
        <v>6</v>
      </c>
      <c r="G20" s="549" t="s">
        <v>249</v>
      </c>
      <c r="H20" s="549" t="s">
        <v>248</v>
      </c>
      <c r="I20" s="549" t="s">
        <v>248</v>
      </c>
      <c r="J20" s="549">
        <v>44484</v>
      </c>
      <c r="K20" s="550" t="s">
        <v>30</v>
      </c>
      <c r="L20" s="552" t="s">
        <v>578</v>
      </c>
      <c r="M20" s="552"/>
    </row>
    <row r="21" spans="2:13" ht="42.75" x14ac:dyDescent="0.2">
      <c r="B21" s="201">
        <v>11</v>
      </c>
      <c r="C21" s="546" t="s">
        <v>48</v>
      </c>
      <c r="D21" s="547">
        <v>44231</v>
      </c>
      <c r="E21" s="548" t="s">
        <v>574</v>
      </c>
      <c r="F21" s="549" t="s">
        <v>6</v>
      </c>
      <c r="G21" s="549" t="s">
        <v>249</v>
      </c>
      <c r="H21" s="549" t="s">
        <v>249</v>
      </c>
      <c r="I21" s="549" t="s">
        <v>249</v>
      </c>
      <c r="J21" s="549">
        <v>44484</v>
      </c>
      <c r="K21" s="550" t="s">
        <v>30</v>
      </c>
      <c r="L21" s="552" t="s">
        <v>580</v>
      </c>
      <c r="M21" s="552"/>
    </row>
    <row r="22" spans="2:13" ht="28.5" x14ac:dyDescent="0.2">
      <c r="B22" s="201">
        <v>12</v>
      </c>
      <c r="C22" s="546" t="s">
        <v>47</v>
      </c>
      <c r="D22" s="547">
        <v>44263</v>
      </c>
      <c r="E22" s="548" t="s">
        <v>765</v>
      </c>
      <c r="F22" s="549" t="s">
        <v>568</v>
      </c>
      <c r="G22" s="549" t="s">
        <v>248</v>
      </c>
      <c r="H22" s="549" t="s">
        <v>249</v>
      </c>
      <c r="I22" s="549" t="s">
        <v>249</v>
      </c>
      <c r="J22" s="549" t="s">
        <v>569</v>
      </c>
      <c r="K22" s="550" t="s">
        <v>30</v>
      </c>
      <c r="L22" s="552" t="s">
        <v>1075</v>
      </c>
      <c r="M22" s="552"/>
    </row>
    <row r="23" spans="2:13" ht="28.5" x14ac:dyDescent="0.2">
      <c r="B23" s="201">
        <v>13</v>
      </c>
      <c r="C23" s="546" t="s">
        <v>47</v>
      </c>
      <c r="D23" s="547">
        <v>44259</v>
      </c>
      <c r="E23" s="548" t="s">
        <v>873</v>
      </c>
      <c r="F23" s="549" t="s">
        <v>568</v>
      </c>
      <c r="G23" s="549" t="s">
        <v>249</v>
      </c>
      <c r="H23" s="549" t="s">
        <v>248</v>
      </c>
      <c r="I23" s="549" t="s">
        <v>248</v>
      </c>
      <c r="J23" s="549" t="s">
        <v>569</v>
      </c>
      <c r="K23" s="550" t="s">
        <v>30</v>
      </c>
      <c r="L23" s="552" t="s">
        <v>996</v>
      </c>
      <c r="M23" s="552"/>
    </row>
    <row r="24" spans="2:13" ht="28.5" x14ac:dyDescent="0.2">
      <c r="B24" s="201">
        <v>14</v>
      </c>
      <c r="C24" s="546" t="s">
        <v>567</v>
      </c>
      <c r="D24" s="547">
        <v>44231</v>
      </c>
      <c r="E24" s="548" t="s">
        <v>571</v>
      </c>
      <c r="F24" s="549" t="s">
        <v>6</v>
      </c>
      <c r="G24" s="549" t="s">
        <v>249</v>
      </c>
      <c r="H24" s="549" t="s">
        <v>248</v>
      </c>
      <c r="I24" s="549" t="s">
        <v>248</v>
      </c>
      <c r="J24" s="549" t="s">
        <v>569</v>
      </c>
      <c r="K24" s="550" t="s">
        <v>30</v>
      </c>
      <c r="L24" s="552" t="s">
        <v>577</v>
      </c>
      <c r="M24" s="552"/>
    </row>
    <row r="25" spans="2:13" ht="42.75" x14ac:dyDescent="0.2">
      <c r="B25" s="201">
        <v>15</v>
      </c>
      <c r="C25" s="546" t="s">
        <v>47</v>
      </c>
      <c r="D25" s="547">
        <v>44252</v>
      </c>
      <c r="E25" s="548" t="s">
        <v>698</v>
      </c>
      <c r="F25" s="549" t="s">
        <v>568</v>
      </c>
      <c r="G25" s="549" t="s">
        <v>249</v>
      </c>
      <c r="H25" s="549" t="s">
        <v>248</v>
      </c>
      <c r="I25" s="549" t="s">
        <v>248</v>
      </c>
      <c r="J25" s="549" t="s">
        <v>569</v>
      </c>
      <c r="K25" s="550" t="s">
        <v>30</v>
      </c>
      <c r="L25" s="552" t="s">
        <v>697</v>
      </c>
      <c r="M25" s="552"/>
    </row>
    <row r="26" spans="2:13" ht="28.5" x14ac:dyDescent="0.2">
      <c r="B26" s="201">
        <v>16</v>
      </c>
      <c r="C26" s="546" t="s">
        <v>47</v>
      </c>
      <c r="D26" s="547">
        <v>44265</v>
      </c>
      <c r="E26" s="548" t="s">
        <v>787</v>
      </c>
      <c r="F26" s="549" t="s">
        <v>568</v>
      </c>
      <c r="G26" s="549" t="s">
        <v>250</v>
      </c>
      <c r="H26" s="549" t="s">
        <v>248</v>
      </c>
      <c r="I26" s="549" t="s">
        <v>248</v>
      </c>
      <c r="J26" s="549" t="s">
        <v>569</v>
      </c>
      <c r="K26" s="550" t="s">
        <v>30</v>
      </c>
      <c r="L26" s="551" t="s">
        <v>788</v>
      </c>
      <c r="M26" s="552"/>
    </row>
    <row r="27" spans="2:13" ht="15" x14ac:dyDescent="0.2">
      <c r="B27" s="54"/>
      <c r="C27" s="197"/>
      <c r="D27" s="198"/>
      <c r="E27" s="199"/>
      <c r="F27" s="55"/>
      <c r="G27" s="200"/>
      <c r="H27" s="200"/>
      <c r="I27" s="200"/>
      <c r="J27" s="198"/>
      <c r="K27" s="200"/>
      <c r="L27" s="199"/>
      <c r="M27" s="203"/>
    </row>
    <row r="28" spans="2:13" ht="15" x14ac:dyDescent="0.2">
      <c r="B28" s="54"/>
      <c r="C28" s="197"/>
      <c r="D28" s="198"/>
      <c r="E28" s="199"/>
      <c r="F28" s="55"/>
      <c r="G28" s="200"/>
      <c r="H28" s="200"/>
      <c r="I28" s="200"/>
      <c r="J28" s="198"/>
      <c r="K28" s="200"/>
      <c r="L28" s="199"/>
      <c r="M28" s="203"/>
    </row>
    <row r="29" spans="2:13" ht="15" x14ac:dyDescent="0.2">
      <c r="B29" s="54"/>
      <c r="C29" s="197"/>
      <c r="D29" s="198"/>
      <c r="E29" s="199"/>
      <c r="F29" s="55"/>
      <c r="G29" s="200"/>
      <c r="H29" s="200"/>
      <c r="I29" s="200"/>
      <c r="J29" s="198"/>
      <c r="K29" s="200"/>
      <c r="L29" s="199"/>
      <c r="M29" s="203"/>
    </row>
    <row r="30" spans="2:13" ht="15" x14ac:dyDescent="0.2">
      <c r="B30" s="54"/>
      <c r="C30" s="197"/>
      <c r="D30" s="198"/>
      <c r="E30" s="199"/>
      <c r="F30" s="55"/>
      <c r="G30" s="200"/>
      <c r="H30" s="200"/>
      <c r="I30" s="200"/>
      <c r="J30" s="198"/>
      <c r="K30" s="200"/>
      <c r="L30" s="199"/>
      <c r="M30" s="203"/>
    </row>
    <row r="31" spans="2:13" ht="15.75" x14ac:dyDescent="0.2">
      <c r="B31" s="878" t="s">
        <v>49</v>
      </c>
      <c r="C31" s="878"/>
      <c r="D31" s="878"/>
      <c r="E31" s="878"/>
      <c r="F31" s="878"/>
      <c r="G31" s="878"/>
      <c r="H31" s="878"/>
      <c r="I31" s="878"/>
      <c r="J31" s="878"/>
      <c r="K31" s="878"/>
      <c r="L31" s="878"/>
      <c r="M31" s="878"/>
    </row>
    <row r="32" spans="2:13" ht="30" x14ac:dyDescent="0.2">
      <c r="B32" s="41" t="s">
        <v>37</v>
      </c>
      <c r="C32" s="42" t="s">
        <v>38</v>
      </c>
      <c r="D32" s="42" t="s">
        <v>39</v>
      </c>
      <c r="E32" s="92" t="s">
        <v>40</v>
      </c>
      <c r="F32" s="42" t="s">
        <v>41</v>
      </c>
      <c r="G32" s="42" t="s">
        <v>42</v>
      </c>
      <c r="H32" s="42" t="s">
        <v>43</v>
      </c>
      <c r="I32" s="42" t="s">
        <v>44</v>
      </c>
      <c r="J32" s="42" t="s">
        <v>45</v>
      </c>
      <c r="K32" s="42" t="s">
        <v>4</v>
      </c>
      <c r="L32" s="92" t="s">
        <v>46</v>
      </c>
      <c r="M32" s="202" t="s">
        <v>3</v>
      </c>
    </row>
    <row r="33" spans="2:13" ht="42.75" x14ac:dyDescent="0.2">
      <c r="B33" s="201">
        <v>1</v>
      </c>
      <c r="C33" s="546" t="s">
        <v>47</v>
      </c>
      <c r="D33" s="547">
        <v>44259</v>
      </c>
      <c r="E33" s="548" t="s">
        <v>773</v>
      </c>
      <c r="F33" s="549" t="s">
        <v>568</v>
      </c>
      <c r="G33" s="549" t="s">
        <v>249</v>
      </c>
      <c r="H33" s="549" t="s">
        <v>248</v>
      </c>
      <c r="I33" s="549" t="s">
        <v>248</v>
      </c>
      <c r="J33" s="549">
        <v>44270</v>
      </c>
      <c r="K33" s="601" t="s">
        <v>32</v>
      </c>
      <c r="L33" s="552" t="s">
        <v>774</v>
      </c>
      <c r="M33" s="552"/>
    </row>
    <row r="34" spans="2:13" ht="21.75" customHeight="1" x14ac:dyDescent="0.2">
      <c r="B34" s="201">
        <v>2</v>
      </c>
      <c r="C34" s="546" t="s">
        <v>47</v>
      </c>
      <c r="D34" s="547">
        <v>44256</v>
      </c>
      <c r="E34" s="548" t="s">
        <v>714</v>
      </c>
      <c r="F34" s="549" t="s">
        <v>568</v>
      </c>
      <c r="G34" s="549" t="s">
        <v>249</v>
      </c>
      <c r="H34" s="549" t="s">
        <v>248</v>
      </c>
      <c r="I34" s="549" t="s">
        <v>248</v>
      </c>
      <c r="J34" s="549">
        <v>44281</v>
      </c>
      <c r="K34" s="601" t="s">
        <v>32</v>
      </c>
      <c r="L34" s="551" t="s">
        <v>855</v>
      </c>
      <c r="M34" s="552"/>
    </row>
    <row r="35" spans="2:13" ht="30" customHeight="1" x14ac:dyDescent="0.2">
      <c r="B35" s="201">
        <v>3</v>
      </c>
      <c r="C35" s="546" t="s">
        <v>47</v>
      </c>
      <c r="D35" s="547">
        <v>44252</v>
      </c>
      <c r="E35" s="548" t="s">
        <v>700</v>
      </c>
      <c r="F35" s="549" t="s">
        <v>568</v>
      </c>
      <c r="G35" s="549" t="s">
        <v>249</v>
      </c>
      <c r="H35" s="549" t="s">
        <v>248</v>
      </c>
      <c r="I35" s="549" t="s">
        <v>248</v>
      </c>
      <c r="J35" s="549">
        <v>44281</v>
      </c>
      <c r="K35" s="601" t="s">
        <v>32</v>
      </c>
      <c r="L35" s="552" t="s">
        <v>856</v>
      </c>
      <c r="M35" s="552"/>
    </row>
    <row r="36" spans="2:13" ht="28.5" x14ac:dyDescent="0.2">
      <c r="B36" s="201">
        <v>4</v>
      </c>
      <c r="C36" s="546" t="s">
        <v>47</v>
      </c>
      <c r="D36" s="547">
        <v>44293</v>
      </c>
      <c r="E36" s="548" t="s">
        <v>911</v>
      </c>
      <c r="F36" s="549" t="s">
        <v>568</v>
      </c>
      <c r="G36" s="549" t="s">
        <v>248</v>
      </c>
      <c r="H36" s="549" t="s">
        <v>248</v>
      </c>
      <c r="I36" s="549" t="s">
        <v>248</v>
      </c>
      <c r="J36" s="549">
        <v>44316</v>
      </c>
      <c r="K36" s="602" t="s">
        <v>32</v>
      </c>
      <c r="L36" s="551" t="s">
        <v>977</v>
      </c>
      <c r="M36" s="552"/>
    </row>
    <row r="37" spans="2:13" ht="57" x14ac:dyDescent="0.2">
      <c r="B37" s="201">
        <v>5</v>
      </c>
      <c r="C37" s="546" t="s">
        <v>47</v>
      </c>
      <c r="D37" s="547">
        <v>44257</v>
      </c>
      <c r="E37" s="548" t="s">
        <v>720</v>
      </c>
      <c r="F37" s="549" t="s">
        <v>568</v>
      </c>
      <c r="G37" s="549" t="s">
        <v>249</v>
      </c>
      <c r="H37" s="549" t="s">
        <v>248</v>
      </c>
      <c r="I37" s="549" t="s">
        <v>248</v>
      </c>
      <c r="J37" s="549">
        <v>44316</v>
      </c>
      <c r="K37" s="602" t="s">
        <v>32</v>
      </c>
      <c r="L37" s="552" t="s">
        <v>976</v>
      </c>
      <c r="M37" s="552"/>
    </row>
    <row r="38" spans="2:13" ht="28.5" x14ac:dyDescent="0.2">
      <c r="B38" s="201">
        <v>6</v>
      </c>
      <c r="C38" s="546" t="s">
        <v>47</v>
      </c>
      <c r="D38" s="547">
        <v>44251</v>
      </c>
      <c r="E38" s="548" t="s">
        <v>766</v>
      </c>
      <c r="F38" s="549" t="s">
        <v>568</v>
      </c>
      <c r="G38" s="549" t="s">
        <v>249</v>
      </c>
      <c r="H38" s="549" t="s">
        <v>248</v>
      </c>
      <c r="I38" s="549" t="s">
        <v>248</v>
      </c>
      <c r="J38" s="549">
        <v>44316</v>
      </c>
      <c r="K38" s="602" t="s">
        <v>32</v>
      </c>
      <c r="L38" s="552" t="s">
        <v>976</v>
      </c>
      <c r="M38" s="552"/>
    </row>
    <row r="39" spans="2:13" ht="42.75" x14ac:dyDescent="0.2">
      <c r="B39" s="201">
        <v>7</v>
      </c>
      <c r="C39" s="546" t="s">
        <v>47</v>
      </c>
      <c r="D39" s="547">
        <v>44252</v>
      </c>
      <c r="E39" s="548" t="s">
        <v>699</v>
      </c>
      <c r="F39" s="549" t="s">
        <v>568</v>
      </c>
      <c r="G39" s="549" t="s">
        <v>249</v>
      </c>
      <c r="H39" s="549" t="s">
        <v>248</v>
      </c>
      <c r="I39" s="549" t="s">
        <v>248</v>
      </c>
      <c r="J39" s="549">
        <v>44316</v>
      </c>
      <c r="K39" s="602" t="s">
        <v>32</v>
      </c>
      <c r="L39" s="552" t="s">
        <v>976</v>
      </c>
      <c r="M39" s="552"/>
    </row>
    <row r="40" spans="2:13" ht="42.75" x14ac:dyDescent="0.2">
      <c r="B40" s="201">
        <v>8</v>
      </c>
      <c r="C40" s="546" t="s">
        <v>567</v>
      </c>
      <c r="D40" s="547">
        <v>44231</v>
      </c>
      <c r="E40" s="548" t="s">
        <v>561</v>
      </c>
      <c r="F40" s="549" t="s">
        <v>6</v>
      </c>
      <c r="G40" s="549" t="s">
        <v>249</v>
      </c>
      <c r="H40" s="549" t="s">
        <v>248</v>
      </c>
      <c r="I40" s="549" t="s">
        <v>248</v>
      </c>
      <c r="J40" s="549">
        <v>44323</v>
      </c>
      <c r="K40" s="602" t="s">
        <v>32</v>
      </c>
      <c r="L40" s="552" t="s">
        <v>564</v>
      </c>
      <c r="M40" s="552"/>
    </row>
    <row r="41" spans="2:13" ht="28.5" x14ac:dyDescent="0.2">
      <c r="B41" s="201">
        <v>9</v>
      </c>
      <c r="C41" s="546" t="s">
        <v>567</v>
      </c>
      <c r="D41" s="547">
        <v>44231</v>
      </c>
      <c r="E41" s="548" t="s">
        <v>562</v>
      </c>
      <c r="F41" s="549" t="s">
        <v>6</v>
      </c>
      <c r="G41" s="549" t="s">
        <v>249</v>
      </c>
      <c r="H41" s="549" t="s">
        <v>249</v>
      </c>
      <c r="I41" s="549" t="s">
        <v>249</v>
      </c>
      <c r="J41" s="549">
        <v>44323</v>
      </c>
      <c r="K41" s="602" t="s">
        <v>32</v>
      </c>
      <c r="L41" s="552" t="s">
        <v>565</v>
      </c>
      <c r="M41" s="552"/>
    </row>
  </sheetData>
  <sortState ref="B11:M26">
    <sortCondition ref="J11"/>
  </sortState>
  <mergeCells count="3">
    <mergeCell ref="B6:M6"/>
    <mergeCell ref="B9:M9"/>
    <mergeCell ref="B31:M31"/>
  </mergeCell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5:J14"/>
  <sheetViews>
    <sheetView showGridLines="0" zoomScale="90" zoomScaleNormal="90" workbookViewId="0"/>
  </sheetViews>
  <sheetFormatPr defaultColWidth="8" defaultRowHeight="14.25" x14ac:dyDescent="0.2"/>
  <cols>
    <col min="1" max="1" width="4.42578125" style="43" customWidth="1"/>
    <col min="2" max="2" width="10" style="43" bestFit="1" customWidth="1"/>
    <col min="3" max="3" width="20.140625" style="43" bestFit="1" customWidth="1"/>
    <col min="4" max="4" width="26.5703125" style="43" customWidth="1"/>
    <col min="5" max="5" width="80" style="43" customWidth="1"/>
    <col min="6" max="6" width="17.7109375" style="43" customWidth="1"/>
    <col min="7" max="7" width="19.42578125" style="43" customWidth="1"/>
    <col min="8" max="8" width="19.85546875" style="43" customWidth="1"/>
    <col min="9" max="9" width="25" style="43" customWidth="1"/>
    <col min="10" max="10" width="16.28515625" style="43" customWidth="1"/>
    <col min="11" max="16384" width="8" style="43"/>
  </cols>
  <sheetData>
    <row r="5" spans="2:10" ht="24.75" customHeight="1" x14ac:dyDescent="0.2">
      <c r="B5" s="873" t="s">
        <v>50</v>
      </c>
      <c r="C5" s="799"/>
      <c r="D5" s="799"/>
      <c r="E5" s="799"/>
      <c r="F5" s="799"/>
      <c r="G5" s="799"/>
      <c r="H5" s="799"/>
      <c r="I5" s="799"/>
      <c r="J5" s="799"/>
    </row>
    <row r="7" spans="2:10" ht="30" x14ac:dyDescent="0.2">
      <c r="B7" s="27" t="s">
        <v>37</v>
      </c>
      <c r="C7" s="27" t="s">
        <v>47</v>
      </c>
      <c r="D7" s="27" t="s">
        <v>38</v>
      </c>
      <c r="E7" s="27" t="s">
        <v>51</v>
      </c>
      <c r="F7" s="27" t="s">
        <v>52</v>
      </c>
      <c r="G7" s="27" t="s">
        <v>53</v>
      </c>
      <c r="H7" s="27" t="s">
        <v>54</v>
      </c>
      <c r="I7" s="27" t="s">
        <v>55</v>
      </c>
      <c r="J7" s="27" t="s">
        <v>4</v>
      </c>
    </row>
    <row r="8" spans="2:10" ht="42.75" x14ac:dyDescent="0.2">
      <c r="B8" s="49">
        <v>1</v>
      </c>
      <c r="C8" s="91" t="s">
        <v>677</v>
      </c>
      <c r="D8" s="53" t="s">
        <v>678</v>
      </c>
      <c r="E8" s="51" t="s">
        <v>679</v>
      </c>
      <c r="F8" s="50">
        <v>44251</v>
      </c>
      <c r="G8" s="50" t="s">
        <v>680</v>
      </c>
      <c r="H8" s="52" t="s">
        <v>243</v>
      </c>
      <c r="I8" s="52" t="s">
        <v>681</v>
      </c>
      <c r="J8" s="50" t="s">
        <v>32</v>
      </c>
    </row>
    <row r="9" spans="2:10" ht="42.75" x14ac:dyDescent="0.2">
      <c r="B9" s="49">
        <v>2</v>
      </c>
      <c r="C9" s="53" t="s">
        <v>796</v>
      </c>
      <c r="D9" s="53" t="s">
        <v>678</v>
      </c>
      <c r="E9" s="51" t="s">
        <v>806</v>
      </c>
      <c r="F9" s="50">
        <v>44266</v>
      </c>
      <c r="G9" s="50" t="s">
        <v>556</v>
      </c>
      <c r="H9" s="52" t="s">
        <v>243</v>
      </c>
      <c r="I9" s="52" t="s">
        <v>681</v>
      </c>
      <c r="J9" s="50" t="s">
        <v>32</v>
      </c>
    </row>
    <row r="10" spans="2:10" x14ac:dyDescent="0.2">
      <c r="B10" s="49"/>
      <c r="C10" s="91"/>
      <c r="D10" s="91"/>
      <c r="E10" s="53"/>
      <c r="F10" s="50"/>
      <c r="G10" s="50"/>
      <c r="H10" s="52"/>
      <c r="I10" s="52"/>
      <c r="J10" s="50"/>
    </row>
    <row r="11" spans="2:10" x14ac:dyDescent="0.2">
      <c r="B11" s="49"/>
      <c r="C11" s="91"/>
      <c r="D11" s="91"/>
      <c r="E11" s="53"/>
      <c r="F11" s="50"/>
      <c r="G11" s="52"/>
      <c r="H11" s="52"/>
      <c r="I11" s="52"/>
      <c r="J11" s="50"/>
    </row>
    <row r="12" spans="2:10" x14ac:dyDescent="0.2">
      <c r="B12" s="49"/>
      <c r="C12" s="91"/>
      <c r="D12" s="91"/>
      <c r="E12" s="53"/>
      <c r="F12" s="50"/>
      <c r="G12" s="52"/>
      <c r="H12" s="52"/>
      <c r="I12" s="52"/>
      <c r="J12" s="50"/>
    </row>
    <row r="13" spans="2:10" x14ac:dyDescent="0.2">
      <c r="B13" s="49"/>
      <c r="C13" s="91"/>
      <c r="D13" s="91"/>
      <c r="E13" s="51"/>
      <c r="F13" s="50"/>
      <c r="G13" s="52"/>
      <c r="H13" s="52"/>
      <c r="I13" s="52"/>
      <c r="J13" s="50"/>
    </row>
    <row r="14" spans="2:10" x14ac:dyDescent="0.2">
      <c r="B14" s="49"/>
      <c r="C14" s="91"/>
      <c r="D14" s="91"/>
      <c r="E14" s="51"/>
      <c r="F14" s="50"/>
      <c r="G14" s="52"/>
      <c r="H14" s="52"/>
      <c r="I14" s="52"/>
      <c r="J14" s="50"/>
    </row>
  </sheetData>
  <mergeCells count="1">
    <mergeCell ref="B5:J5"/>
  </mergeCells>
  <dataValidations count="1">
    <dataValidation type="list" allowBlank="1" showInputMessage="1" showErrorMessage="1" sqref="J8:J14">
      <formula1>"Open,Closed,New,Overdue, Formal Approval Awaited, WIP"</formula1>
    </dataValidation>
  </dataValidation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6:AZ27"/>
  <sheetViews>
    <sheetView showGridLines="0" showRowColHeaders="0" zoomScale="90" zoomScaleNormal="90" workbookViewId="0">
      <selection activeCell="AG18" sqref="AG18"/>
    </sheetView>
  </sheetViews>
  <sheetFormatPr defaultColWidth="9.140625" defaultRowHeight="11.25" x14ac:dyDescent="0.25"/>
  <cols>
    <col min="1" max="1" width="3" style="57" customWidth="1"/>
    <col min="2" max="2" width="28.7109375" style="57" bestFit="1" customWidth="1"/>
    <col min="3" max="3" width="39.140625" style="57" customWidth="1"/>
    <col min="4" max="4" width="2.7109375" style="57" bestFit="1" customWidth="1"/>
    <col min="5" max="5" width="3.5703125" style="57" bestFit="1" customWidth="1"/>
    <col min="6" max="7" width="3.85546875" style="57" bestFit="1" customWidth="1"/>
    <col min="8" max="8" width="2.7109375" style="57" bestFit="1" customWidth="1"/>
    <col min="9" max="9" width="3.5703125" style="57" bestFit="1" customWidth="1"/>
    <col min="10" max="11" width="3.85546875" style="57" bestFit="1" customWidth="1"/>
    <col min="12" max="12" width="2.7109375" style="57" bestFit="1" customWidth="1"/>
    <col min="13" max="14" width="3.5703125" style="57" bestFit="1" customWidth="1"/>
    <col min="15" max="15" width="3.85546875" style="57" bestFit="1" customWidth="1"/>
    <col min="16" max="17" width="2.7109375" style="57" bestFit="1" customWidth="1"/>
    <col min="18" max="18" width="3.5703125" style="57" bestFit="1" customWidth="1"/>
    <col min="19" max="20" width="3.85546875" style="57" bestFit="1" customWidth="1"/>
    <col min="21" max="21" width="2.7109375" style="57" bestFit="1" customWidth="1"/>
    <col min="22" max="22" width="3.5703125" style="57" bestFit="1" customWidth="1"/>
    <col min="23" max="24" width="3.85546875" style="57" bestFit="1" customWidth="1"/>
    <col min="25" max="25" width="3.28515625" style="57" customWidth="1"/>
    <col min="26" max="26" width="3.140625" style="57" bestFit="1" customWidth="1"/>
    <col min="27" max="27" width="3.5703125" style="57" bestFit="1" customWidth="1"/>
    <col min="28" max="28" width="3.85546875" style="57" bestFit="1" customWidth="1"/>
    <col min="29" max="30" width="2.7109375" style="57" bestFit="1" customWidth="1"/>
    <col min="31" max="31" width="3.5703125" style="57" bestFit="1" customWidth="1"/>
    <col min="32" max="33" width="3.85546875" style="57" bestFit="1" customWidth="1"/>
    <col min="34" max="34" width="2.7109375" style="57" bestFit="1" customWidth="1"/>
    <col min="35" max="35" width="3.5703125" style="57" bestFit="1" customWidth="1"/>
    <col min="36" max="37" width="3.85546875" style="57" bestFit="1" customWidth="1"/>
    <col min="38" max="38" width="2.7109375" style="57" bestFit="1" customWidth="1"/>
    <col min="39" max="40" width="3.5703125" style="57" bestFit="1" customWidth="1"/>
    <col min="41" max="41" width="3.85546875" style="57" bestFit="1" customWidth="1"/>
    <col min="42" max="42" width="3.5703125" style="57" bestFit="1" customWidth="1"/>
    <col min="43" max="43" width="2.7109375" style="57" bestFit="1" customWidth="1"/>
    <col min="44" max="45" width="3.5703125" style="57" bestFit="1" customWidth="1"/>
    <col min="46" max="46" width="3.85546875" style="57" bestFit="1" customWidth="1"/>
    <col min="47" max="47" width="2.7109375" style="57" bestFit="1" customWidth="1"/>
    <col min="48" max="49" width="3.5703125" style="57" bestFit="1" customWidth="1"/>
    <col min="50" max="50" width="3.85546875" style="57" bestFit="1" customWidth="1"/>
    <col min="51" max="55" width="3.7109375" style="57" customWidth="1"/>
    <col min="56" max="60" width="4.28515625" style="57" customWidth="1"/>
    <col min="61" max="16384" width="9.140625" style="57"/>
  </cols>
  <sheetData>
    <row r="6" spans="2:52" ht="26.25" customHeight="1" x14ac:dyDescent="0.25">
      <c r="B6" s="873" t="s">
        <v>56</v>
      </c>
      <c r="C6" s="799"/>
      <c r="D6" s="799"/>
      <c r="E6" s="799"/>
      <c r="F6" s="799"/>
      <c r="G6" s="799"/>
      <c r="H6" s="799"/>
      <c r="I6" s="799"/>
      <c r="J6" s="799"/>
      <c r="K6" s="799"/>
      <c r="L6" s="799"/>
      <c r="M6" s="799"/>
      <c r="N6" s="799"/>
      <c r="O6" s="799"/>
      <c r="P6" s="799"/>
      <c r="Q6" s="799"/>
      <c r="R6" s="799"/>
      <c r="S6" s="799"/>
      <c r="T6" s="799"/>
      <c r="U6" s="799"/>
      <c r="V6" s="799"/>
      <c r="W6" s="799"/>
      <c r="X6" s="799"/>
      <c r="Y6" s="799"/>
      <c r="Z6" s="799"/>
      <c r="AA6" s="799"/>
      <c r="AB6" s="799"/>
      <c r="AC6" s="799"/>
      <c r="AD6" s="799"/>
      <c r="AE6" s="799"/>
      <c r="AF6" s="799"/>
      <c r="AG6" s="799"/>
      <c r="AH6" s="799"/>
      <c r="AI6" s="799"/>
      <c r="AJ6" s="799"/>
      <c r="AK6" s="799"/>
      <c r="AL6" s="799"/>
      <c r="AM6" s="799"/>
      <c r="AN6" s="799"/>
      <c r="AO6" s="799"/>
      <c r="AP6" s="799"/>
      <c r="AQ6" s="799"/>
      <c r="AR6" s="799"/>
      <c r="AS6" s="219"/>
      <c r="AT6" s="219"/>
      <c r="AU6" s="219"/>
      <c r="AV6" s="219"/>
      <c r="AW6" s="219"/>
      <c r="AX6" s="219"/>
      <c r="AY6" s="219"/>
      <c r="AZ6" s="219"/>
    </row>
    <row r="8" spans="2:52" ht="15" x14ac:dyDescent="0.25">
      <c r="B8" s="882" t="s">
        <v>467</v>
      </c>
      <c r="C8" s="882"/>
      <c r="D8" s="879" t="s">
        <v>468</v>
      </c>
      <c r="E8" s="879"/>
      <c r="F8" s="879"/>
      <c r="G8" s="879"/>
      <c r="H8" s="879" t="s">
        <v>469</v>
      </c>
      <c r="I8" s="879"/>
      <c r="J8" s="879"/>
      <c r="K8" s="879"/>
      <c r="L8" s="879" t="s">
        <v>470</v>
      </c>
      <c r="M8" s="879"/>
      <c r="N8" s="879"/>
      <c r="O8" s="879"/>
      <c r="P8" s="879"/>
      <c r="Q8" s="879" t="s">
        <v>471</v>
      </c>
      <c r="R8" s="879"/>
      <c r="S8" s="879"/>
      <c r="T8" s="879"/>
      <c r="U8" s="879" t="s">
        <v>472</v>
      </c>
      <c r="V8" s="879"/>
      <c r="W8" s="879"/>
      <c r="X8" s="879"/>
      <c r="Y8" s="879"/>
      <c r="Z8" s="879" t="s">
        <v>473</v>
      </c>
      <c r="AA8" s="879"/>
      <c r="AB8" s="879"/>
      <c r="AC8" s="879"/>
      <c r="AD8" s="879" t="s">
        <v>474</v>
      </c>
      <c r="AE8" s="879"/>
      <c r="AF8" s="879"/>
      <c r="AG8" s="879"/>
      <c r="AH8" s="879" t="s">
        <v>475</v>
      </c>
      <c r="AI8" s="879"/>
      <c r="AJ8" s="879"/>
      <c r="AK8" s="879"/>
      <c r="AL8" s="879"/>
      <c r="AM8" s="879" t="s">
        <v>476</v>
      </c>
      <c r="AN8" s="879"/>
      <c r="AO8" s="879"/>
      <c r="AP8" s="879"/>
      <c r="AQ8" s="879" t="s">
        <v>477</v>
      </c>
      <c r="AR8" s="879"/>
      <c r="AS8" s="879"/>
      <c r="AT8" s="879"/>
      <c r="AU8" s="879" t="s">
        <v>478</v>
      </c>
      <c r="AV8" s="879"/>
      <c r="AW8" s="879"/>
      <c r="AX8" s="879"/>
    </row>
    <row r="9" spans="2:52" ht="15" x14ac:dyDescent="0.25">
      <c r="B9" s="882"/>
      <c r="C9" s="882"/>
      <c r="D9" s="498">
        <v>4</v>
      </c>
      <c r="E9" s="498">
        <v>11</v>
      </c>
      <c r="F9" s="498">
        <v>18</v>
      </c>
      <c r="G9" s="498">
        <v>25</v>
      </c>
      <c r="H9" s="498">
        <v>1</v>
      </c>
      <c r="I9" s="498">
        <v>8</v>
      </c>
      <c r="J9" s="498">
        <v>15</v>
      </c>
      <c r="K9" s="498">
        <v>22</v>
      </c>
      <c r="L9" s="498">
        <v>1</v>
      </c>
      <c r="M9" s="498">
        <v>8</v>
      </c>
      <c r="N9" s="498">
        <v>15</v>
      </c>
      <c r="O9" s="498">
        <v>22</v>
      </c>
      <c r="P9" s="498">
        <v>29</v>
      </c>
      <c r="Q9" s="498">
        <v>5</v>
      </c>
      <c r="R9" s="498">
        <v>12</v>
      </c>
      <c r="S9" s="498">
        <v>19</v>
      </c>
      <c r="T9" s="498">
        <v>26</v>
      </c>
      <c r="U9" s="498">
        <v>3</v>
      </c>
      <c r="V9" s="498">
        <v>10</v>
      </c>
      <c r="W9" s="498">
        <v>17</v>
      </c>
      <c r="X9" s="498">
        <v>24</v>
      </c>
      <c r="Y9" s="498">
        <v>31</v>
      </c>
      <c r="Z9" s="498">
        <v>7</v>
      </c>
      <c r="AA9" s="498">
        <v>14</v>
      </c>
      <c r="AB9" s="498">
        <v>21</v>
      </c>
      <c r="AC9" s="498">
        <v>28</v>
      </c>
      <c r="AD9" s="498">
        <v>5</v>
      </c>
      <c r="AE9" s="498">
        <v>12</v>
      </c>
      <c r="AF9" s="498">
        <v>19</v>
      </c>
      <c r="AG9" s="498">
        <v>26</v>
      </c>
      <c r="AH9" s="498">
        <v>2</v>
      </c>
      <c r="AI9" s="498">
        <v>9</v>
      </c>
      <c r="AJ9" s="498">
        <v>16</v>
      </c>
      <c r="AK9" s="498">
        <v>23</v>
      </c>
      <c r="AL9" s="498">
        <v>30</v>
      </c>
      <c r="AM9" s="498">
        <v>6</v>
      </c>
      <c r="AN9" s="498">
        <v>13</v>
      </c>
      <c r="AO9" s="498">
        <v>20</v>
      </c>
      <c r="AP9" s="498">
        <v>27</v>
      </c>
      <c r="AQ9" s="498">
        <v>4</v>
      </c>
      <c r="AR9" s="498">
        <v>11</v>
      </c>
      <c r="AS9" s="498">
        <v>18</v>
      </c>
      <c r="AT9" s="498">
        <v>25</v>
      </c>
      <c r="AU9" s="498">
        <v>7</v>
      </c>
      <c r="AV9" s="498">
        <v>14</v>
      </c>
      <c r="AW9" s="498">
        <v>21</v>
      </c>
      <c r="AX9" s="498">
        <v>28</v>
      </c>
    </row>
    <row r="10" spans="2:52" ht="15" x14ac:dyDescent="0.25">
      <c r="B10" s="880" t="s">
        <v>479</v>
      </c>
      <c r="C10" s="499" t="s">
        <v>480</v>
      </c>
      <c r="D10" s="500"/>
      <c r="E10" s="501">
        <v>1</v>
      </c>
      <c r="F10" s="502"/>
      <c r="G10" s="502"/>
      <c r="H10" s="502"/>
      <c r="I10" s="502"/>
      <c r="J10" s="502"/>
      <c r="K10" s="502"/>
      <c r="L10" s="502"/>
      <c r="M10" s="503"/>
      <c r="N10" s="503"/>
      <c r="O10" s="503"/>
      <c r="P10" s="504"/>
      <c r="Q10" s="503"/>
      <c r="R10" s="503"/>
      <c r="S10" s="503"/>
      <c r="T10" s="503"/>
      <c r="U10" s="503"/>
      <c r="V10" s="503"/>
      <c r="W10" s="503"/>
      <c r="X10" s="503"/>
      <c r="Y10" s="504"/>
      <c r="Z10" s="504"/>
      <c r="AA10" s="504"/>
      <c r="AB10" s="504"/>
      <c r="AC10" s="504"/>
      <c r="AD10" s="504"/>
      <c r="AE10" s="504"/>
      <c r="AF10" s="504"/>
      <c r="AG10" s="504"/>
      <c r="AH10" s="504"/>
      <c r="AI10" s="504"/>
      <c r="AJ10" s="504"/>
      <c r="AK10" s="504"/>
      <c r="AL10" s="504"/>
      <c r="AM10" s="504"/>
      <c r="AN10" s="504"/>
      <c r="AO10" s="504"/>
      <c r="AP10" s="504"/>
      <c r="AQ10" s="504"/>
      <c r="AR10" s="504"/>
      <c r="AS10" s="504"/>
      <c r="AT10" s="504"/>
      <c r="AU10" s="504"/>
      <c r="AV10" s="504"/>
      <c r="AW10" s="504"/>
      <c r="AX10" s="504"/>
    </row>
    <row r="11" spans="2:52" ht="15" x14ac:dyDescent="0.25">
      <c r="B11" s="880"/>
      <c r="C11" s="499" t="s">
        <v>481</v>
      </c>
      <c r="D11" s="500"/>
      <c r="E11" s="502"/>
      <c r="F11" s="501">
        <v>1</v>
      </c>
      <c r="G11" s="502"/>
      <c r="H11" s="501">
        <v>2</v>
      </c>
      <c r="I11" s="502"/>
      <c r="J11" s="502"/>
      <c r="K11" s="502"/>
      <c r="L11" s="502"/>
      <c r="M11" s="502"/>
      <c r="N11" s="502"/>
      <c r="O11" s="502"/>
      <c r="P11" s="505"/>
      <c r="Q11" s="502"/>
      <c r="R11" s="502"/>
      <c r="S11" s="502"/>
      <c r="T11" s="502"/>
      <c r="U11" s="502"/>
      <c r="V11" s="502"/>
      <c r="W11" s="502"/>
      <c r="X11" s="502"/>
      <c r="Y11" s="505"/>
      <c r="Z11" s="505"/>
      <c r="AA11" s="505"/>
      <c r="AB11" s="505"/>
      <c r="AC11" s="505"/>
      <c r="AD11" s="505"/>
      <c r="AE11" s="505"/>
      <c r="AF11" s="505"/>
      <c r="AG11" s="505"/>
      <c r="AH11" s="505"/>
      <c r="AI11" s="505"/>
      <c r="AJ11" s="505"/>
      <c r="AK11" s="505"/>
      <c r="AL11" s="505"/>
      <c r="AM11" s="505"/>
      <c r="AN11" s="505"/>
      <c r="AO11" s="505"/>
      <c r="AP11" s="505"/>
      <c r="AQ11" s="505"/>
      <c r="AR11" s="505"/>
      <c r="AS11" s="505"/>
      <c r="AT11" s="505"/>
      <c r="AU11" s="505"/>
      <c r="AV11" s="505"/>
      <c r="AW11" s="505"/>
      <c r="AX11" s="505"/>
    </row>
    <row r="12" spans="2:52" ht="15" x14ac:dyDescent="0.25">
      <c r="B12" s="880"/>
      <c r="C12" s="499" t="s">
        <v>482</v>
      </c>
      <c r="D12" s="500"/>
      <c r="E12" s="502"/>
      <c r="F12" s="500"/>
      <c r="G12" s="500"/>
      <c r="H12" s="500"/>
      <c r="I12" s="501">
        <v>1</v>
      </c>
      <c r="J12" s="501">
        <v>2</v>
      </c>
      <c r="K12" s="502"/>
      <c r="L12" s="502"/>
      <c r="M12" s="502"/>
      <c r="N12" s="502"/>
      <c r="O12" s="502"/>
      <c r="P12" s="505"/>
      <c r="Q12" s="502"/>
      <c r="R12" s="502"/>
      <c r="S12" s="502"/>
      <c r="T12" s="502"/>
      <c r="U12" s="502"/>
      <c r="V12" s="502"/>
      <c r="W12" s="502"/>
      <c r="X12" s="502"/>
      <c r="Y12" s="505"/>
      <c r="Z12" s="505"/>
      <c r="AA12" s="505"/>
      <c r="AB12" s="505"/>
      <c r="AC12" s="505"/>
      <c r="AD12" s="505"/>
      <c r="AE12" s="505"/>
      <c r="AF12" s="505"/>
      <c r="AG12" s="505"/>
      <c r="AH12" s="505"/>
      <c r="AI12" s="505"/>
      <c r="AJ12" s="505"/>
      <c r="AK12" s="505"/>
      <c r="AL12" s="505"/>
      <c r="AM12" s="505"/>
      <c r="AN12" s="505"/>
      <c r="AO12" s="505"/>
      <c r="AP12" s="505"/>
      <c r="AQ12" s="505"/>
      <c r="AR12" s="505"/>
      <c r="AS12" s="505"/>
      <c r="AT12" s="505"/>
      <c r="AU12" s="505"/>
      <c r="AV12" s="505"/>
      <c r="AW12" s="505"/>
      <c r="AX12" s="505"/>
    </row>
    <row r="13" spans="2:52" ht="15" x14ac:dyDescent="0.25">
      <c r="B13" s="880"/>
      <c r="C13" s="499" t="s">
        <v>483</v>
      </c>
      <c r="D13" s="500"/>
      <c r="E13" s="502"/>
      <c r="F13" s="502"/>
      <c r="G13" s="502"/>
      <c r="H13" s="502"/>
      <c r="I13" s="505"/>
      <c r="J13" s="502"/>
      <c r="K13" s="501" t="s">
        <v>484</v>
      </c>
      <c r="L13" s="501" t="s">
        <v>485</v>
      </c>
      <c r="M13" s="501">
        <v>3</v>
      </c>
      <c r="N13" s="501">
        <v>4</v>
      </c>
      <c r="O13" s="506"/>
      <c r="P13" s="506"/>
      <c r="Q13" s="504"/>
      <c r="R13" s="503"/>
      <c r="S13" s="503"/>
      <c r="T13" s="503"/>
      <c r="U13" s="503"/>
      <c r="V13" s="503"/>
      <c r="W13" s="503"/>
      <c r="X13" s="503"/>
      <c r="Y13" s="503"/>
      <c r="Z13" s="504"/>
      <c r="AA13" s="504"/>
      <c r="AB13" s="504"/>
      <c r="AC13" s="504"/>
      <c r="AD13" s="504"/>
      <c r="AE13" s="504"/>
      <c r="AF13" s="504"/>
      <c r="AG13" s="504"/>
      <c r="AH13" s="504"/>
      <c r="AI13" s="504"/>
      <c r="AJ13" s="504"/>
      <c r="AK13" s="504"/>
      <c r="AL13" s="504"/>
      <c r="AM13" s="504"/>
      <c r="AN13" s="504"/>
      <c r="AO13" s="504"/>
      <c r="AP13" s="504"/>
      <c r="AQ13" s="504"/>
      <c r="AR13" s="504"/>
      <c r="AS13" s="505"/>
      <c r="AT13" s="505"/>
      <c r="AU13" s="505"/>
      <c r="AV13" s="505"/>
      <c r="AW13" s="504"/>
      <c r="AX13" s="504"/>
    </row>
    <row r="14" spans="2:52" ht="15" x14ac:dyDescent="0.25">
      <c r="B14" s="880"/>
      <c r="C14" s="499" t="s">
        <v>486</v>
      </c>
      <c r="D14" s="500"/>
      <c r="E14" s="502"/>
      <c r="F14" s="502"/>
      <c r="G14" s="502"/>
      <c r="H14" s="502"/>
      <c r="I14" s="505"/>
      <c r="J14" s="502"/>
      <c r="K14" s="501">
        <v>1</v>
      </c>
      <c r="L14" s="501">
        <v>2</v>
      </c>
      <c r="M14" s="501">
        <v>3</v>
      </c>
      <c r="N14" s="501" t="s">
        <v>487</v>
      </c>
      <c r="O14" s="505"/>
      <c r="P14" s="505"/>
      <c r="Q14" s="505"/>
      <c r="R14" s="502"/>
      <c r="S14" s="502"/>
      <c r="T14" s="502"/>
      <c r="U14" s="502"/>
      <c r="V14" s="502"/>
      <c r="W14" s="502"/>
      <c r="X14" s="502"/>
      <c r="Y14" s="502"/>
      <c r="Z14" s="505"/>
      <c r="AA14" s="505"/>
      <c r="AB14" s="505"/>
      <c r="AC14" s="505"/>
      <c r="AD14" s="505"/>
      <c r="AE14" s="505"/>
      <c r="AF14" s="505"/>
      <c r="AG14" s="505"/>
      <c r="AH14" s="505"/>
      <c r="AI14" s="505"/>
      <c r="AJ14" s="505"/>
      <c r="AK14" s="505"/>
      <c r="AL14" s="505"/>
      <c r="AM14" s="505"/>
      <c r="AN14" s="505"/>
      <c r="AO14" s="505"/>
      <c r="AP14" s="505"/>
      <c r="AQ14" s="505"/>
      <c r="AR14" s="505"/>
      <c r="AS14" s="505"/>
      <c r="AT14" s="505"/>
      <c r="AU14" s="505"/>
      <c r="AV14" s="505"/>
      <c r="AW14" s="505"/>
      <c r="AX14" s="505"/>
    </row>
    <row r="15" spans="2:52" ht="15" x14ac:dyDescent="0.25">
      <c r="B15" s="881" t="s">
        <v>488</v>
      </c>
      <c r="C15" s="507" t="s">
        <v>489</v>
      </c>
      <c r="D15" s="500"/>
      <c r="E15" s="502"/>
      <c r="F15" s="502"/>
      <c r="G15" s="500">
        <v>1</v>
      </c>
      <c r="H15" s="500">
        <v>2</v>
      </c>
      <c r="I15" s="500">
        <v>3</v>
      </c>
      <c r="J15" s="502"/>
      <c r="K15" s="500">
        <v>4</v>
      </c>
      <c r="L15" s="500">
        <v>5</v>
      </c>
      <c r="M15" s="500">
        <v>6</v>
      </c>
      <c r="N15" s="500">
        <v>7</v>
      </c>
      <c r="O15" s="501">
        <v>1</v>
      </c>
      <c r="P15" s="501">
        <v>2</v>
      </c>
      <c r="Q15" s="501" t="s">
        <v>490</v>
      </c>
      <c r="R15" s="501">
        <v>4</v>
      </c>
      <c r="S15" s="501">
        <v>5</v>
      </c>
      <c r="T15" s="501">
        <v>6</v>
      </c>
      <c r="U15" s="500">
        <v>7</v>
      </c>
      <c r="V15" s="500">
        <v>8</v>
      </c>
      <c r="W15" s="500">
        <v>9</v>
      </c>
      <c r="X15" s="500">
        <v>10</v>
      </c>
      <c r="Y15" s="500">
        <v>1</v>
      </c>
      <c r="Z15" s="500">
        <v>2</v>
      </c>
      <c r="AA15" s="505"/>
      <c r="AB15" s="506"/>
      <c r="AC15" s="506"/>
      <c r="AD15" s="504"/>
      <c r="AE15" s="504"/>
      <c r="AF15" s="504"/>
      <c r="AG15" s="504"/>
      <c r="AH15" s="504"/>
      <c r="AI15" s="504"/>
      <c r="AJ15" s="504"/>
      <c r="AK15" s="504"/>
      <c r="AL15" s="504"/>
      <c r="AM15" s="504"/>
      <c r="AN15" s="504"/>
      <c r="AO15" s="504"/>
      <c r="AP15" s="504"/>
      <c r="AQ15" s="504"/>
      <c r="AR15" s="504"/>
      <c r="AS15" s="505"/>
      <c r="AT15" s="505"/>
      <c r="AU15" s="505"/>
      <c r="AV15" s="505"/>
      <c r="AW15" s="504"/>
      <c r="AX15" s="504"/>
    </row>
    <row r="16" spans="2:52" ht="15" x14ac:dyDescent="0.25">
      <c r="B16" s="881"/>
      <c r="C16" s="507" t="s">
        <v>491</v>
      </c>
      <c r="D16" s="500"/>
      <c r="E16" s="502"/>
      <c r="F16" s="502"/>
      <c r="G16" s="502"/>
      <c r="H16" s="502"/>
      <c r="I16" s="502"/>
      <c r="J16" s="502"/>
      <c r="K16" s="502"/>
      <c r="L16" s="502"/>
      <c r="M16" s="502"/>
      <c r="N16" s="502"/>
      <c r="O16" s="501">
        <v>1</v>
      </c>
      <c r="P16" s="501">
        <v>2</v>
      </c>
      <c r="Q16" s="501">
        <v>3</v>
      </c>
      <c r="R16" s="501">
        <v>4</v>
      </c>
      <c r="S16" s="501">
        <v>5</v>
      </c>
      <c r="T16" s="501">
        <v>6</v>
      </c>
      <c r="U16" s="501">
        <v>7</v>
      </c>
      <c r="V16" s="501">
        <v>8</v>
      </c>
      <c r="W16" s="502"/>
      <c r="X16" s="502"/>
      <c r="Y16" s="503"/>
      <c r="Z16" s="503"/>
      <c r="AA16" s="505"/>
      <c r="AB16" s="506"/>
      <c r="AC16" s="506"/>
      <c r="AD16" s="504"/>
      <c r="AE16" s="504"/>
      <c r="AF16" s="504"/>
      <c r="AG16" s="504"/>
      <c r="AH16" s="504"/>
      <c r="AI16" s="504"/>
      <c r="AJ16" s="504"/>
      <c r="AK16" s="504"/>
      <c r="AL16" s="504"/>
      <c r="AM16" s="504"/>
      <c r="AN16" s="504"/>
      <c r="AO16" s="504"/>
      <c r="AP16" s="504"/>
      <c r="AQ16" s="504"/>
      <c r="AR16" s="504"/>
      <c r="AS16" s="505"/>
      <c r="AT16" s="505"/>
      <c r="AU16" s="505"/>
      <c r="AV16" s="505"/>
      <c r="AW16" s="504"/>
      <c r="AX16" s="504"/>
    </row>
    <row r="17" spans="2:50" ht="15" x14ac:dyDescent="0.25">
      <c r="B17" s="881"/>
      <c r="C17" s="507" t="s">
        <v>492</v>
      </c>
      <c r="D17" s="500"/>
      <c r="E17" s="502"/>
      <c r="F17" s="502"/>
      <c r="G17" s="502"/>
      <c r="H17" s="502"/>
      <c r="I17" s="502"/>
      <c r="J17" s="502"/>
      <c r="K17" s="502">
        <v>1</v>
      </c>
      <c r="L17" s="502">
        <v>2</v>
      </c>
      <c r="M17" s="502">
        <v>3</v>
      </c>
      <c r="N17" s="502">
        <v>4</v>
      </c>
      <c r="O17" s="508">
        <v>1</v>
      </c>
      <c r="P17" s="508">
        <v>2</v>
      </c>
      <c r="Q17" s="508">
        <v>3</v>
      </c>
      <c r="R17" s="508">
        <v>4</v>
      </c>
      <c r="S17" s="508" t="s">
        <v>493</v>
      </c>
      <c r="V17" s="508">
        <v>6</v>
      </c>
      <c r="W17" s="509">
        <v>1</v>
      </c>
      <c r="X17" s="509">
        <v>2</v>
      </c>
      <c r="Y17" s="510">
        <v>1</v>
      </c>
      <c r="Z17" s="502"/>
      <c r="AA17" s="505"/>
      <c r="AB17" s="506"/>
      <c r="AC17" s="506"/>
      <c r="AD17" s="504"/>
      <c r="AE17" s="504"/>
      <c r="AF17" s="504"/>
      <c r="AG17" s="504"/>
      <c r="AH17" s="504"/>
      <c r="AI17" s="504"/>
      <c r="AJ17" s="504"/>
      <c r="AK17" s="504"/>
      <c r="AL17" s="504"/>
      <c r="AM17" s="504"/>
      <c r="AN17" s="504"/>
      <c r="AO17" s="504"/>
      <c r="AP17" s="504"/>
      <c r="AQ17" s="504"/>
      <c r="AR17" s="504"/>
      <c r="AS17" s="505"/>
      <c r="AT17" s="505"/>
      <c r="AU17" s="505"/>
      <c r="AV17" s="505"/>
      <c r="AW17" s="504"/>
      <c r="AX17" s="504"/>
    </row>
    <row r="18" spans="2:50" ht="15" x14ac:dyDescent="0.25">
      <c r="B18" s="881"/>
      <c r="C18" s="507" t="s">
        <v>494</v>
      </c>
      <c r="D18" s="500"/>
      <c r="E18" s="502"/>
      <c r="F18" s="502"/>
      <c r="G18" s="502"/>
      <c r="H18" s="505"/>
      <c r="I18" s="505"/>
      <c r="J18" s="502"/>
      <c r="K18" s="500"/>
      <c r="L18" s="500"/>
      <c r="M18" s="505"/>
      <c r="N18" s="505"/>
      <c r="O18" s="511">
        <v>1</v>
      </c>
      <c r="P18" s="511">
        <v>2</v>
      </c>
      <c r="Q18" s="511">
        <v>3</v>
      </c>
      <c r="R18" s="511">
        <v>4</v>
      </c>
      <c r="S18" s="511">
        <v>5</v>
      </c>
      <c r="T18" s="511">
        <v>6</v>
      </c>
      <c r="U18" s="511">
        <v>7</v>
      </c>
      <c r="V18" s="512">
        <v>8</v>
      </c>
      <c r="W18" s="513">
        <v>1</v>
      </c>
      <c r="X18" s="513">
        <v>2</v>
      </c>
      <c r="Y18" s="508">
        <v>1</v>
      </c>
      <c r="Z18" s="508">
        <v>2</v>
      </c>
      <c r="AA18" s="508">
        <v>3</v>
      </c>
      <c r="AB18" s="508">
        <v>4</v>
      </c>
      <c r="AC18" s="508">
        <v>5</v>
      </c>
      <c r="AD18" s="508">
        <v>6</v>
      </c>
      <c r="AE18" s="509">
        <v>1</v>
      </c>
      <c r="AF18" s="509">
        <v>2</v>
      </c>
      <c r="AG18" s="514">
        <v>1</v>
      </c>
      <c r="AH18" s="514">
        <v>2</v>
      </c>
      <c r="AI18" s="514">
        <v>3</v>
      </c>
      <c r="AJ18" s="514">
        <v>4</v>
      </c>
      <c r="AK18" s="514">
        <v>5</v>
      </c>
      <c r="AL18" s="514">
        <v>6</v>
      </c>
      <c r="AM18" s="514">
        <v>7</v>
      </c>
      <c r="AN18" s="514">
        <v>8</v>
      </c>
      <c r="AO18" s="514">
        <v>9</v>
      </c>
      <c r="AP18" s="514">
        <v>10</v>
      </c>
      <c r="AQ18" s="514">
        <v>11</v>
      </c>
      <c r="AR18" s="514">
        <v>12</v>
      </c>
      <c r="AS18" s="505"/>
      <c r="AT18" s="505"/>
      <c r="AU18" s="505"/>
      <c r="AV18" s="505"/>
      <c r="AW18" s="504"/>
      <c r="AX18" s="504"/>
    </row>
    <row r="19" spans="2:50" ht="15" x14ac:dyDescent="0.25">
      <c r="B19" s="451"/>
      <c r="C19" s="451"/>
      <c r="D19" s="451"/>
      <c r="E19" s="451"/>
      <c r="F19" s="451"/>
      <c r="G19" s="451"/>
      <c r="H19" s="451"/>
      <c r="I19" s="451"/>
      <c r="J19" s="451"/>
      <c r="K19" s="451"/>
      <c r="L19" s="451"/>
      <c r="M19" s="451"/>
      <c r="N19" s="451"/>
      <c r="O19" s="451"/>
      <c r="P19" s="451"/>
      <c r="Q19" s="451"/>
      <c r="R19" s="451"/>
      <c r="S19" s="451"/>
      <c r="T19" s="451"/>
      <c r="U19" s="451"/>
      <c r="V19" s="451"/>
      <c r="W19" s="451"/>
      <c r="X19" s="451"/>
      <c r="Y19" s="451"/>
      <c r="Z19" s="451"/>
      <c r="AA19" s="451"/>
      <c r="AB19" s="451"/>
      <c r="AC19" s="451"/>
      <c r="AD19" s="451"/>
      <c r="AE19" s="451"/>
      <c r="AF19" s="451"/>
      <c r="AG19" s="451"/>
      <c r="AH19" s="451"/>
      <c r="AI19" s="451"/>
      <c r="AJ19" s="451"/>
      <c r="AK19" s="451"/>
      <c r="AL19" s="451"/>
      <c r="AM19" s="451"/>
      <c r="AN19" s="451"/>
      <c r="AO19" s="451"/>
      <c r="AP19" s="451"/>
      <c r="AQ19" s="451"/>
      <c r="AR19" s="451"/>
      <c r="AS19" s="451"/>
      <c r="AT19" s="451"/>
      <c r="AU19" s="451"/>
      <c r="AV19" s="451"/>
      <c r="AW19" s="451"/>
      <c r="AX19" s="451"/>
    </row>
    <row r="20" spans="2:50" ht="15" x14ac:dyDescent="0.25">
      <c r="B20" s="451"/>
      <c r="C20" s="501" t="s">
        <v>495</v>
      </c>
      <c r="D20" s="451"/>
      <c r="E20" s="451"/>
      <c r="F20" s="451"/>
      <c r="G20" s="451"/>
      <c r="H20" s="451"/>
      <c r="I20" s="451"/>
      <c r="J20" s="451"/>
      <c r="K20" s="451"/>
      <c r="L20" s="451"/>
      <c r="M20" s="451"/>
      <c r="N20" s="451"/>
      <c r="O20" s="451"/>
      <c r="P20" s="451"/>
      <c r="Q20" s="451"/>
      <c r="R20" s="451"/>
      <c r="S20" s="451"/>
      <c r="T20" s="451"/>
      <c r="U20" s="451"/>
      <c r="V20" s="451"/>
      <c r="W20" s="451"/>
      <c r="X20" s="451"/>
      <c r="Y20" s="451"/>
      <c r="Z20" s="451"/>
      <c r="AA20" s="451"/>
      <c r="AB20" s="451"/>
      <c r="AC20" s="451"/>
      <c r="AD20" s="451"/>
      <c r="AE20" s="451"/>
      <c r="AF20" s="451"/>
      <c r="AG20" s="451"/>
      <c r="AH20" s="451"/>
      <c r="AI20" s="451"/>
      <c r="AJ20" s="451"/>
      <c r="AK20" s="451"/>
      <c r="AL20" s="451"/>
      <c r="AM20" s="451"/>
      <c r="AN20" s="451"/>
      <c r="AO20" s="451"/>
      <c r="AP20" s="451"/>
      <c r="AQ20" s="451"/>
      <c r="AR20" s="451"/>
      <c r="AS20" s="451"/>
      <c r="AT20" s="451"/>
      <c r="AU20" s="451"/>
      <c r="AV20" s="451"/>
      <c r="AW20" s="451"/>
      <c r="AX20" s="451"/>
    </row>
    <row r="21" spans="2:50" ht="15" x14ac:dyDescent="0.25">
      <c r="B21" s="451"/>
      <c r="C21" s="511" t="s">
        <v>496</v>
      </c>
      <c r="D21" s="451"/>
      <c r="E21" s="451"/>
      <c r="F21" s="451"/>
      <c r="G21" s="451"/>
      <c r="H21" s="451"/>
      <c r="I21" s="451"/>
      <c r="J21" s="451"/>
      <c r="K21" s="451"/>
      <c r="L21" s="451"/>
      <c r="M21" s="451"/>
      <c r="N21" s="451"/>
      <c r="O21" s="451"/>
      <c r="P21" s="451"/>
      <c r="Q21" s="451"/>
      <c r="R21" s="451"/>
      <c r="S21" s="451"/>
      <c r="T21" s="451"/>
      <c r="U21" s="451"/>
      <c r="V21" s="451"/>
      <c r="W21" s="451"/>
      <c r="X21" s="451"/>
      <c r="Y21" s="451"/>
      <c r="Z21" s="451"/>
      <c r="AA21" s="451"/>
      <c r="AB21" s="451"/>
      <c r="AC21" s="451"/>
      <c r="AD21" s="451"/>
      <c r="AE21" s="451"/>
      <c r="AF21" s="451"/>
      <c r="AG21" s="451"/>
      <c r="AH21" s="451"/>
      <c r="AI21" s="451"/>
      <c r="AJ21" s="451"/>
      <c r="AK21" s="451"/>
      <c r="AL21" s="451"/>
      <c r="AM21" s="451"/>
      <c r="AN21" s="451"/>
      <c r="AO21" s="451"/>
      <c r="AP21" s="451"/>
      <c r="AQ21" s="451"/>
      <c r="AR21" s="451"/>
      <c r="AS21" s="451"/>
      <c r="AT21" s="451"/>
      <c r="AU21" s="451"/>
      <c r="AV21" s="451"/>
      <c r="AW21" s="451"/>
      <c r="AX21" s="451"/>
    </row>
    <row r="22" spans="2:50" ht="15" x14ac:dyDescent="0.25">
      <c r="B22" s="451"/>
      <c r="C22" s="515" t="s">
        <v>497</v>
      </c>
      <c r="D22" s="451"/>
      <c r="E22" s="451"/>
      <c r="F22" s="451"/>
      <c r="G22" s="451"/>
      <c r="H22" s="451"/>
      <c r="I22" s="451"/>
      <c r="J22" s="451"/>
      <c r="K22" s="451"/>
      <c r="L22" s="451"/>
      <c r="M22" s="451"/>
      <c r="N22" s="451"/>
      <c r="O22" s="451"/>
      <c r="P22" s="451"/>
      <c r="Q22" s="451"/>
      <c r="R22" s="451"/>
      <c r="S22" s="451"/>
      <c r="T22" s="451"/>
      <c r="U22" s="451"/>
      <c r="V22" s="451"/>
      <c r="W22" s="451"/>
      <c r="X22" s="451"/>
      <c r="Y22" s="451"/>
      <c r="Z22" s="451"/>
      <c r="AA22" s="451"/>
      <c r="AB22" s="451"/>
      <c r="AC22" s="451"/>
      <c r="AD22" s="451"/>
      <c r="AE22" s="451"/>
      <c r="AF22" s="451"/>
      <c r="AG22" s="451"/>
      <c r="AH22" s="451"/>
      <c r="AI22" s="451"/>
      <c r="AJ22" s="451"/>
      <c r="AK22" s="451"/>
      <c r="AL22" s="451"/>
      <c r="AM22" s="451"/>
      <c r="AN22" s="451"/>
      <c r="AO22" s="451"/>
      <c r="AP22" s="451"/>
      <c r="AQ22" s="451"/>
      <c r="AR22" s="451"/>
      <c r="AS22" s="451"/>
      <c r="AT22" s="451"/>
      <c r="AU22" s="451"/>
      <c r="AV22" s="451"/>
      <c r="AW22" s="451"/>
      <c r="AX22" s="451"/>
    </row>
    <row r="23" spans="2:50" ht="15" x14ac:dyDescent="0.25">
      <c r="B23" s="451"/>
      <c r="C23" s="516" t="s">
        <v>498</v>
      </c>
      <c r="D23" s="451"/>
      <c r="E23" s="451"/>
      <c r="F23" s="451"/>
      <c r="G23" s="451"/>
      <c r="H23" s="451"/>
      <c r="I23" s="451"/>
      <c r="J23" s="451"/>
      <c r="K23" s="451"/>
      <c r="L23" s="451"/>
      <c r="M23" s="451"/>
      <c r="N23" s="451"/>
      <c r="O23" s="451"/>
      <c r="P23" s="451"/>
      <c r="Q23" s="451"/>
      <c r="R23" s="451"/>
      <c r="S23" s="451"/>
      <c r="T23" s="451"/>
      <c r="U23" s="451"/>
      <c r="V23" s="451"/>
      <c r="W23" s="451"/>
      <c r="X23" s="451"/>
      <c r="Y23" s="451"/>
      <c r="Z23" s="451"/>
      <c r="AA23" s="451"/>
      <c r="AB23" s="451"/>
      <c r="AC23" s="451"/>
      <c r="AD23" s="451"/>
      <c r="AE23" s="451"/>
      <c r="AF23" s="451"/>
      <c r="AG23" s="451"/>
      <c r="AH23" s="451"/>
      <c r="AI23" s="451"/>
      <c r="AJ23" s="451"/>
      <c r="AK23" s="451"/>
      <c r="AL23" s="451"/>
      <c r="AM23" s="451"/>
      <c r="AN23" s="451"/>
      <c r="AO23" s="451"/>
      <c r="AP23" s="451"/>
      <c r="AQ23" s="451"/>
      <c r="AR23" s="451"/>
      <c r="AS23" s="451"/>
      <c r="AT23" s="451"/>
      <c r="AU23" s="451"/>
      <c r="AV23" s="451"/>
      <c r="AW23" s="451"/>
      <c r="AX23" s="451"/>
    </row>
    <row r="24" spans="2:50" ht="15" x14ac:dyDescent="0.25">
      <c r="B24" s="451"/>
      <c r="C24" s="508" t="s">
        <v>499</v>
      </c>
      <c r="D24" s="451"/>
      <c r="E24" s="451"/>
      <c r="F24" s="451"/>
      <c r="G24" s="451"/>
      <c r="H24" s="451"/>
      <c r="I24" s="451"/>
      <c r="J24" s="451"/>
      <c r="K24" s="451"/>
      <c r="L24" s="451"/>
      <c r="M24" s="451"/>
      <c r="N24" s="451"/>
      <c r="O24" s="451"/>
      <c r="P24" s="451"/>
      <c r="Q24" s="451"/>
      <c r="R24" s="451"/>
      <c r="S24" s="451"/>
      <c r="T24" s="451"/>
      <c r="U24" s="451"/>
      <c r="V24" s="451"/>
      <c r="W24" s="451"/>
      <c r="X24" s="451"/>
      <c r="Y24" s="451"/>
      <c r="Z24" s="451"/>
      <c r="AA24" s="451"/>
      <c r="AB24" s="451"/>
      <c r="AC24" s="451"/>
      <c r="AD24" s="451"/>
      <c r="AE24" s="451"/>
      <c r="AF24" s="451"/>
      <c r="AG24" s="451"/>
      <c r="AH24" s="451"/>
      <c r="AI24" s="451"/>
      <c r="AJ24" s="451"/>
      <c r="AK24" s="451"/>
      <c r="AL24" s="451"/>
      <c r="AM24" s="451"/>
      <c r="AN24" s="451"/>
      <c r="AO24" s="451"/>
      <c r="AP24" s="451"/>
      <c r="AQ24" s="451"/>
      <c r="AR24" s="451"/>
      <c r="AS24" s="451"/>
      <c r="AT24" s="451"/>
      <c r="AU24" s="451"/>
      <c r="AV24" s="451"/>
      <c r="AW24" s="451"/>
      <c r="AX24" s="451"/>
    </row>
    <row r="25" spans="2:50" ht="15" x14ac:dyDescent="0.25">
      <c r="B25" s="451"/>
      <c r="C25" s="517" t="s">
        <v>344</v>
      </c>
      <c r="D25" s="451"/>
      <c r="E25" s="451"/>
      <c r="F25" s="451"/>
      <c r="G25" s="451"/>
      <c r="H25" s="451"/>
      <c r="I25" s="451"/>
      <c r="J25" s="451"/>
      <c r="K25" s="451"/>
      <c r="L25" s="451"/>
      <c r="M25" s="451"/>
      <c r="N25" s="451"/>
      <c r="O25" s="451"/>
      <c r="P25" s="451"/>
      <c r="Q25" s="451"/>
      <c r="R25" s="451"/>
      <c r="S25" s="451"/>
      <c r="T25" s="451"/>
      <c r="U25" s="451"/>
      <c r="V25" s="451"/>
      <c r="W25" s="451"/>
      <c r="X25" s="451"/>
      <c r="Y25" s="451"/>
      <c r="Z25" s="451"/>
      <c r="AA25" s="451"/>
      <c r="AB25" s="451"/>
      <c r="AC25" s="451"/>
      <c r="AD25" s="451"/>
      <c r="AE25" s="451"/>
      <c r="AF25" s="451"/>
      <c r="AG25" s="451"/>
      <c r="AH25" s="451"/>
      <c r="AI25" s="451"/>
      <c r="AJ25" s="451"/>
      <c r="AK25" s="451"/>
      <c r="AL25" s="451"/>
      <c r="AM25" s="451"/>
      <c r="AN25" s="451"/>
      <c r="AO25" s="451"/>
      <c r="AP25" s="451"/>
      <c r="AQ25" s="451"/>
      <c r="AR25" s="451"/>
      <c r="AS25" s="451"/>
      <c r="AT25" s="451"/>
      <c r="AU25" s="451"/>
      <c r="AV25" s="451"/>
      <c r="AW25" s="451"/>
      <c r="AX25" s="451"/>
    </row>
    <row r="26" spans="2:50" ht="15" x14ac:dyDescent="0.25">
      <c r="B26" s="451"/>
      <c r="C26" s="518" t="s">
        <v>500</v>
      </c>
      <c r="D26" s="451"/>
      <c r="E26" s="451"/>
      <c r="F26" s="451"/>
      <c r="G26" s="451"/>
      <c r="H26" s="451"/>
      <c r="I26" s="451"/>
      <c r="J26" s="451"/>
      <c r="K26" s="451"/>
      <c r="L26" s="451"/>
      <c r="M26" s="451"/>
      <c r="N26" s="451"/>
      <c r="O26" s="451"/>
      <c r="P26" s="451"/>
      <c r="Q26" s="451"/>
      <c r="R26" s="451"/>
      <c r="S26" s="451"/>
      <c r="T26" s="451"/>
      <c r="U26" s="451"/>
      <c r="V26" s="451"/>
      <c r="W26" s="451"/>
      <c r="X26" s="451"/>
      <c r="Y26" s="451"/>
      <c r="Z26" s="451"/>
      <c r="AA26" s="451"/>
      <c r="AB26" s="451"/>
      <c r="AC26" s="451"/>
      <c r="AD26" s="451"/>
      <c r="AE26" s="451"/>
      <c r="AF26" s="451"/>
      <c r="AG26" s="451"/>
      <c r="AH26" s="451"/>
      <c r="AI26" s="451"/>
      <c r="AJ26" s="451"/>
      <c r="AK26" s="451"/>
      <c r="AL26" s="451"/>
      <c r="AM26" s="451"/>
      <c r="AN26" s="451"/>
      <c r="AO26" s="451"/>
      <c r="AP26" s="451"/>
      <c r="AQ26" s="451"/>
      <c r="AR26" s="451"/>
      <c r="AS26" s="451"/>
      <c r="AT26" s="451"/>
      <c r="AU26" s="451"/>
      <c r="AV26" s="451"/>
      <c r="AW26" s="451"/>
      <c r="AX26" s="451"/>
    </row>
    <row r="27" spans="2:50" ht="15.75" thickBot="1" x14ac:dyDescent="0.3">
      <c r="B27" s="451"/>
      <c r="C27" s="519" t="s">
        <v>501</v>
      </c>
      <c r="D27" s="451"/>
      <c r="E27" s="451"/>
      <c r="F27" s="451"/>
      <c r="G27" s="451"/>
      <c r="H27" s="451"/>
      <c r="I27" s="451"/>
      <c r="J27" s="451"/>
      <c r="K27" s="451"/>
      <c r="L27" s="451"/>
      <c r="M27" s="451"/>
      <c r="N27" s="451"/>
      <c r="O27" s="451"/>
      <c r="P27" s="451"/>
      <c r="Q27" s="451"/>
      <c r="R27" s="451"/>
      <c r="S27" s="451"/>
      <c r="T27" s="451"/>
      <c r="U27" s="451"/>
      <c r="V27" s="451"/>
      <c r="W27" s="451"/>
      <c r="X27" s="451"/>
      <c r="Y27" s="451"/>
      <c r="Z27" s="451"/>
      <c r="AA27" s="451"/>
      <c r="AB27" s="451"/>
      <c r="AC27" s="451"/>
      <c r="AD27" s="451"/>
      <c r="AE27" s="451"/>
      <c r="AF27" s="451"/>
      <c r="AG27" s="451"/>
      <c r="AH27" s="451"/>
      <c r="AI27" s="451"/>
      <c r="AJ27" s="451"/>
      <c r="AK27" s="451"/>
      <c r="AL27" s="451"/>
      <c r="AM27" s="451"/>
      <c r="AN27" s="451"/>
      <c r="AO27" s="451"/>
      <c r="AP27" s="451"/>
      <c r="AQ27" s="451"/>
      <c r="AR27" s="451"/>
      <c r="AS27" s="451"/>
      <c r="AT27" s="451"/>
      <c r="AU27" s="451"/>
      <c r="AV27" s="451"/>
      <c r="AW27" s="451"/>
      <c r="AX27" s="451"/>
    </row>
  </sheetData>
  <mergeCells count="15">
    <mergeCell ref="AU8:AX8"/>
    <mergeCell ref="B10:B14"/>
    <mergeCell ref="B15:B18"/>
    <mergeCell ref="B6:AR6"/>
    <mergeCell ref="B8:C9"/>
    <mergeCell ref="D8:G8"/>
    <mergeCell ref="H8:K8"/>
    <mergeCell ref="L8:P8"/>
    <mergeCell ref="Q8:T8"/>
    <mergeCell ref="U8:Y8"/>
    <mergeCell ref="Z8:AC8"/>
    <mergeCell ref="AD8:AG8"/>
    <mergeCell ref="AH8:AL8"/>
    <mergeCell ref="AM8:AP8"/>
    <mergeCell ref="AQ8:AT8"/>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4:DK32"/>
  <sheetViews>
    <sheetView showGridLines="0" showRowColHeaders="0" zoomScale="70" zoomScaleNormal="70" workbookViewId="0">
      <pane xSplit="4" ySplit="6" topLeftCell="E7" activePane="bottomRight" state="frozen"/>
      <selection pane="topRight" activeCell="E1" sqref="E1"/>
      <selection pane="bottomLeft" activeCell="A7" sqref="A7"/>
      <selection pane="bottomRight"/>
    </sheetView>
  </sheetViews>
  <sheetFormatPr defaultColWidth="15.140625" defaultRowHeight="15" x14ac:dyDescent="0.25"/>
  <cols>
    <col min="1" max="1" width="3.85546875" style="59" customWidth="1"/>
    <col min="2" max="2" width="16.85546875" style="58" customWidth="1"/>
    <col min="3" max="3" width="19.85546875" style="58" customWidth="1"/>
    <col min="4" max="4" width="34.42578125" style="58" bestFit="1" customWidth="1"/>
    <col min="5" max="5" width="18.85546875" style="59" customWidth="1"/>
    <col min="6" max="6" width="21.140625" style="59" customWidth="1"/>
    <col min="7" max="7" width="22.140625" style="59" bestFit="1" customWidth="1"/>
    <col min="8" max="8" width="22.140625" style="59" customWidth="1"/>
    <col min="9" max="9" width="20.140625" style="60" bestFit="1" customWidth="1"/>
    <col min="10" max="10" width="31.28515625" style="60" customWidth="1"/>
    <col min="11" max="11" width="23.42578125" style="61" bestFit="1" customWidth="1"/>
    <col min="12" max="12" width="44.140625" style="60" customWidth="1"/>
    <col min="13" max="14" width="24.5703125" style="59" bestFit="1" customWidth="1"/>
    <col min="15" max="115" width="15.140625" style="61"/>
    <col min="116" max="16384" width="15.140625" style="59"/>
  </cols>
  <sheetData>
    <row r="4" spans="2:115" ht="15.75" thickBot="1" x14ac:dyDescent="0.3"/>
    <row r="5" spans="2:115" ht="18.75" x14ac:dyDescent="0.25">
      <c r="B5" s="883" t="s">
        <v>57</v>
      </c>
      <c r="C5" s="884"/>
      <c r="D5" s="884"/>
      <c r="E5" s="884"/>
      <c r="F5" s="884"/>
      <c r="G5" s="884"/>
      <c r="H5" s="884"/>
      <c r="I5" s="884"/>
      <c r="J5" s="885" t="s">
        <v>58</v>
      </c>
      <c r="K5" s="885"/>
      <c r="L5" s="885"/>
      <c r="M5" s="886" t="s">
        <v>59</v>
      </c>
      <c r="N5" s="887"/>
    </row>
    <row r="6" spans="2:115" s="63" customFormat="1" ht="56.25" x14ac:dyDescent="0.25">
      <c r="B6" s="635" t="s">
        <v>60</v>
      </c>
      <c r="C6" s="627" t="s">
        <v>61</v>
      </c>
      <c r="D6" s="627" t="s">
        <v>62</v>
      </c>
      <c r="E6" s="627" t="s">
        <v>221</v>
      </c>
      <c r="F6" s="627" t="s">
        <v>63</v>
      </c>
      <c r="G6" s="628" t="s">
        <v>64</v>
      </c>
      <c r="H6" s="627" t="s">
        <v>251</v>
      </c>
      <c r="I6" s="627" t="s">
        <v>252</v>
      </c>
      <c r="J6" s="629" t="s">
        <v>65</v>
      </c>
      <c r="K6" s="629" t="s">
        <v>66</v>
      </c>
      <c r="L6" s="630" t="s">
        <v>67</v>
      </c>
      <c r="M6" s="631" t="s">
        <v>68</v>
      </c>
      <c r="N6" s="636" t="s">
        <v>450</v>
      </c>
      <c r="O6" s="62"/>
      <c r="P6" s="62"/>
      <c r="Q6" s="62"/>
      <c r="R6" s="62"/>
      <c r="S6" s="62"/>
      <c r="T6" s="62"/>
      <c r="U6" s="62"/>
      <c r="V6" s="62"/>
      <c r="W6" s="62"/>
      <c r="X6" s="62"/>
      <c r="Y6" s="62"/>
      <c r="Z6" s="62"/>
      <c r="AA6" s="62"/>
      <c r="AB6" s="62"/>
      <c r="AC6" s="62"/>
      <c r="AD6" s="62"/>
      <c r="AE6" s="62"/>
      <c r="AF6" s="62"/>
      <c r="AG6" s="62"/>
      <c r="AH6" s="62"/>
      <c r="AI6" s="62"/>
      <c r="AJ6" s="62"/>
      <c r="AK6" s="62"/>
      <c r="AL6" s="62"/>
      <c r="AM6" s="62"/>
      <c r="AN6" s="62"/>
      <c r="AO6" s="62"/>
      <c r="AP6" s="62"/>
      <c r="AQ6" s="62"/>
      <c r="AR6" s="62"/>
      <c r="AS6" s="62"/>
      <c r="AT6" s="62"/>
      <c r="AU6" s="62"/>
      <c r="AV6" s="62"/>
      <c r="AW6" s="62"/>
      <c r="AX6" s="62"/>
      <c r="AY6" s="62"/>
      <c r="AZ6" s="62"/>
      <c r="BA6" s="62"/>
      <c r="BB6" s="62"/>
      <c r="BC6" s="62"/>
      <c r="BD6" s="62"/>
      <c r="BE6" s="62"/>
      <c r="BF6" s="62"/>
      <c r="BG6" s="62"/>
      <c r="BH6" s="62"/>
      <c r="BI6" s="62"/>
      <c r="BJ6" s="62"/>
      <c r="BK6" s="62"/>
      <c r="BL6" s="62"/>
      <c r="BM6" s="62"/>
      <c r="BN6" s="62"/>
      <c r="BO6" s="62"/>
      <c r="BP6" s="62"/>
      <c r="BQ6" s="62"/>
      <c r="BR6" s="62"/>
      <c r="BS6" s="62"/>
      <c r="BT6" s="62"/>
      <c r="BU6" s="62"/>
      <c r="BV6" s="62"/>
      <c r="BW6" s="62"/>
      <c r="BX6" s="62"/>
      <c r="BY6" s="62"/>
      <c r="BZ6" s="62"/>
      <c r="CA6" s="62"/>
      <c r="CB6" s="62"/>
      <c r="CC6" s="62"/>
      <c r="CD6" s="62"/>
      <c r="CE6" s="62"/>
      <c r="CF6" s="62"/>
      <c r="CG6" s="62"/>
      <c r="CH6" s="62"/>
      <c r="CI6" s="62"/>
      <c r="CJ6" s="62"/>
      <c r="CK6" s="62"/>
      <c r="CL6" s="62"/>
      <c r="CM6" s="62"/>
      <c r="CN6" s="62"/>
      <c r="CO6" s="62"/>
      <c r="CP6" s="62"/>
      <c r="CQ6" s="62"/>
      <c r="CR6" s="62"/>
      <c r="CS6" s="62"/>
      <c r="CT6" s="62"/>
      <c r="CU6" s="62"/>
      <c r="CV6" s="62"/>
      <c r="CW6" s="62"/>
      <c r="CX6" s="62"/>
      <c r="CY6" s="62"/>
      <c r="CZ6" s="62"/>
      <c r="DA6" s="62"/>
      <c r="DB6" s="62"/>
      <c r="DC6" s="62"/>
      <c r="DD6" s="62"/>
      <c r="DE6" s="62"/>
      <c r="DF6" s="62"/>
      <c r="DG6" s="62"/>
      <c r="DH6" s="62"/>
      <c r="DI6" s="62"/>
      <c r="DJ6" s="62"/>
      <c r="DK6" s="62"/>
    </row>
    <row r="7" spans="2:115" s="66" customFormat="1" ht="18.75" hidden="1" x14ac:dyDescent="0.25">
      <c r="B7" s="64">
        <v>1</v>
      </c>
      <c r="C7" s="632"/>
      <c r="D7" s="582" t="s">
        <v>820</v>
      </c>
      <c r="E7" s="580">
        <v>44277</v>
      </c>
      <c r="F7" s="581" t="s">
        <v>842</v>
      </c>
      <c r="G7" s="581" t="s">
        <v>617</v>
      </c>
      <c r="H7" s="580"/>
      <c r="I7" s="582"/>
      <c r="J7" s="580"/>
      <c r="K7" s="581" t="s">
        <v>842</v>
      </c>
      <c r="L7" s="584" t="s">
        <v>843</v>
      </c>
      <c r="M7" s="583"/>
      <c r="N7" s="637"/>
      <c r="O7" s="65"/>
      <c r="P7" s="65"/>
      <c r="Q7" s="65"/>
      <c r="R7" s="65"/>
      <c r="S7" s="65"/>
      <c r="T7" s="65"/>
      <c r="U7" s="65"/>
      <c r="V7" s="65"/>
      <c r="W7" s="65"/>
      <c r="X7" s="65"/>
      <c r="Y7" s="65"/>
      <c r="Z7" s="65"/>
      <c r="AA7" s="65"/>
      <c r="AB7" s="65"/>
      <c r="AC7" s="65"/>
      <c r="AD7" s="65"/>
      <c r="AE7" s="65"/>
      <c r="AF7" s="65"/>
      <c r="AG7" s="65"/>
      <c r="AH7" s="65"/>
      <c r="AI7" s="65"/>
      <c r="AJ7" s="65"/>
      <c r="AK7" s="65"/>
      <c r="AL7" s="65"/>
      <c r="AM7" s="65"/>
      <c r="AN7" s="65"/>
      <c r="AO7" s="65"/>
      <c r="AP7" s="65"/>
      <c r="AQ7" s="65"/>
      <c r="AR7" s="65"/>
      <c r="AS7" s="65"/>
      <c r="AT7" s="65"/>
      <c r="AU7" s="65"/>
      <c r="AV7" s="65"/>
      <c r="AW7" s="65"/>
      <c r="AX7" s="65"/>
      <c r="AY7" s="65"/>
      <c r="AZ7" s="65"/>
      <c r="BA7" s="65"/>
      <c r="BB7" s="65"/>
      <c r="BC7" s="65"/>
      <c r="BD7" s="65"/>
      <c r="BE7" s="65"/>
      <c r="BF7" s="65"/>
      <c r="BG7" s="65"/>
      <c r="BH7" s="65"/>
      <c r="BI7" s="65"/>
      <c r="BJ7" s="65"/>
      <c r="BK7" s="65"/>
      <c r="BL7" s="65"/>
      <c r="BM7" s="65"/>
      <c r="BN7" s="65"/>
      <c r="BO7" s="65"/>
      <c r="BP7" s="65"/>
      <c r="BQ7" s="65"/>
      <c r="BR7" s="65"/>
      <c r="BS7" s="65"/>
      <c r="BT7" s="65"/>
      <c r="BU7" s="65"/>
      <c r="BV7" s="65"/>
      <c r="BW7" s="65"/>
      <c r="BX7" s="65"/>
      <c r="BY7" s="65"/>
      <c r="BZ7" s="65"/>
      <c r="CA7" s="65"/>
      <c r="CB7" s="65"/>
      <c r="CC7" s="65"/>
      <c r="CD7" s="65"/>
      <c r="CE7" s="65"/>
      <c r="CF7" s="65"/>
      <c r="CG7" s="65"/>
      <c r="CH7" s="65"/>
      <c r="CI7" s="65"/>
      <c r="CJ7" s="65"/>
      <c r="CK7" s="65"/>
      <c r="CL7" s="65"/>
      <c r="CM7" s="65"/>
      <c r="CN7" s="65"/>
      <c r="CO7" s="65"/>
      <c r="CP7" s="65"/>
      <c r="CQ7" s="65"/>
      <c r="CR7" s="65"/>
      <c r="CS7" s="65"/>
      <c r="CT7" s="65"/>
      <c r="CU7" s="65"/>
      <c r="CV7" s="65"/>
      <c r="CW7" s="65"/>
      <c r="CX7" s="65"/>
      <c r="CY7" s="65"/>
      <c r="CZ7" s="65"/>
      <c r="DA7" s="65"/>
      <c r="DB7" s="65"/>
      <c r="DC7" s="65"/>
      <c r="DD7" s="65"/>
      <c r="DE7" s="65"/>
      <c r="DF7" s="65"/>
      <c r="DG7" s="65"/>
      <c r="DH7" s="65"/>
      <c r="DI7" s="65"/>
      <c r="DJ7" s="65"/>
      <c r="DK7" s="65"/>
    </row>
    <row r="8" spans="2:115" s="66" customFormat="1" ht="18.75" hidden="1" x14ac:dyDescent="0.25">
      <c r="B8" s="67">
        <v>2</v>
      </c>
      <c r="C8" s="633"/>
      <c r="D8" s="582" t="s">
        <v>628</v>
      </c>
      <c r="E8" s="580">
        <v>44277</v>
      </c>
      <c r="F8" s="581" t="s">
        <v>842</v>
      </c>
      <c r="G8" s="581" t="s">
        <v>617</v>
      </c>
      <c r="H8" s="580"/>
      <c r="I8" s="582"/>
      <c r="J8" s="580"/>
      <c r="K8" s="581" t="s">
        <v>842</v>
      </c>
      <c r="L8" s="584" t="s">
        <v>843</v>
      </c>
      <c r="M8" s="584"/>
      <c r="N8" s="589"/>
      <c r="O8" s="65"/>
      <c r="P8" s="65"/>
      <c r="Q8" s="65"/>
      <c r="R8" s="65"/>
      <c r="S8" s="65"/>
      <c r="T8" s="65"/>
      <c r="U8" s="65"/>
      <c r="V8" s="65"/>
      <c r="W8" s="65"/>
      <c r="X8" s="65"/>
      <c r="Y8" s="65"/>
      <c r="Z8" s="65"/>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c r="BA8" s="65"/>
      <c r="BB8" s="65"/>
      <c r="BC8" s="65"/>
      <c r="BD8" s="65"/>
      <c r="BE8" s="65"/>
      <c r="BF8" s="65"/>
      <c r="BG8" s="65"/>
      <c r="BH8" s="65"/>
      <c r="BI8" s="65"/>
      <c r="BJ8" s="65"/>
      <c r="BK8" s="65"/>
      <c r="BL8" s="65"/>
      <c r="BM8" s="65"/>
      <c r="BN8" s="65"/>
      <c r="BO8" s="65"/>
      <c r="BP8" s="65"/>
      <c r="BQ8" s="65"/>
      <c r="BR8" s="65"/>
      <c r="BS8" s="65"/>
      <c r="BT8" s="65"/>
      <c r="BU8" s="65"/>
      <c r="BV8" s="65"/>
      <c r="BW8" s="65"/>
      <c r="BX8" s="65"/>
      <c r="BY8" s="65"/>
      <c r="BZ8" s="65"/>
      <c r="CA8" s="65"/>
      <c r="CB8" s="65"/>
      <c r="CC8" s="65"/>
      <c r="CD8" s="65"/>
      <c r="CE8" s="65"/>
      <c r="CF8" s="65"/>
      <c r="CG8" s="65"/>
      <c r="CH8" s="65"/>
      <c r="CI8" s="65"/>
      <c r="CJ8" s="65"/>
      <c r="CK8" s="65"/>
      <c r="CL8" s="65"/>
      <c r="CM8" s="65"/>
      <c r="CN8" s="65"/>
      <c r="CO8" s="65"/>
      <c r="CP8" s="65"/>
      <c r="CQ8" s="65"/>
      <c r="CR8" s="65"/>
      <c r="CS8" s="65"/>
      <c r="CT8" s="65"/>
      <c r="CU8" s="65"/>
      <c r="CV8" s="65"/>
      <c r="CW8" s="65"/>
      <c r="CX8" s="65"/>
      <c r="CY8" s="65"/>
      <c r="CZ8" s="65"/>
      <c r="DA8" s="65"/>
      <c r="DB8" s="65"/>
      <c r="DC8" s="65"/>
      <c r="DD8" s="65"/>
      <c r="DE8" s="65"/>
      <c r="DF8" s="65"/>
      <c r="DG8" s="65"/>
      <c r="DH8" s="65"/>
      <c r="DI8" s="65"/>
      <c r="DJ8" s="65"/>
      <c r="DK8" s="65"/>
    </row>
    <row r="9" spans="2:115" s="66" customFormat="1" ht="18.75" hidden="1" x14ac:dyDescent="0.25">
      <c r="B9" s="64">
        <v>3</v>
      </c>
      <c r="C9" s="633"/>
      <c r="D9" s="582" t="s">
        <v>821</v>
      </c>
      <c r="E9" s="580">
        <v>44277</v>
      </c>
      <c r="F9" s="581" t="s">
        <v>842</v>
      </c>
      <c r="G9" s="581" t="s">
        <v>617</v>
      </c>
      <c r="H9" s="580"/>
      <c r="I9" s="582"/>
      <c r="J9" s="580"/>
      <c r="K9" s="581" t="s">
        <v>842</v>
      </c>
      <c r="L9" s="584" t="s">
        <v>843</v>
      </c>
      <c r="M9" s="584"/>
      <c r="N9" s="589"/>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65"/>
      <c r="BD9" s="65"/>
      <c r="BE9" s="65"/>
      <c r="BF9" s="65"/>
      <c r="BG9" s="65"/>
      <c r="BH9" s="65"/>
      <c r="BI9" s="65"/>
      <c r="BJ9" s="65"/>
      <c r="BK9" s="65"/>
      <c r="BL9" s="65"/>
      <c r="BM9" s="65"/>
      <c r="BN9" s="65"/>
      <c r="BO9" s="65"/>
      <c r="BP9" s="65"/>
      <c r="BQ9" s="65"/>
      <c r="BR9" s="65"/>
      <c r="BS9" s="65"/>
      <c r="BT9" s="65"/>
      <c r="BU9" s="65"/>
      <c r="BV9" s="65"/>
      <c r="BW9" s="65"/>
      <c r="BX9" s="65"/>
      <c r="BY9" s="65"/>
      <c r="BZ9" s="65"/>
      <c r="CA9" s="65"/>
      <c r="CB9" s="65"/>
      <c r="CC9" s="65"/>
      <c r="CD9" s="65"/>
      <c r="CE9" s="65"/>
      <c r="CF9" s="65"/>
      <c r="CG9" s="65"/>
      <c r="CH9" s="65"/>
      <c r="CI9" s="65"/>
      <c r="CJ9" s="65"/>
      <c r="CK9" s="65"/>
      <c r="CL9" s="65"/>
      <c r="CM9" s="65"/>
      <c r="CN9" s="65"/>
      <c r="CO9" s="65"/>
      <c r="CP9" s="65"/>
      <c r="CQ9" s="65"/>
      <c r="CR9" s="65"/>
      <c r="CS9" s="65"/>
      <c r="CT9" s="65"/>
      <c r="CU9" s="65"/>
      <c r="CV9" s="65"/>
      <c r="CW9" s="65"/>
      <c r="CX9" s="65"/>
      <c r="CY9" s="65"/>
      <c r="CZ9" s="65"/>
      <c r="DA9" s="65"/>
      <c r="DB9" s="65"/>
      <c r="DC9" s="65"/>
      <c r="DD9" s="65"/>
      <c r="DE9" s="65"/>
      <c r="DF9" s="65"/>
      <c r="DG9" s="65"/>
      <c r="DH9" s="65"/>
      <c r="DI9" s="65"/>
      <c r="DJ9" s="65"/>
      <c r="DK9" s="65"/>
    </row>
    <row r="10" spans="2:115" s="66" customFormat="1" ht="18.75" x14ac:dyDescent="0.25">
      <c r="B10" s="67">
        <v>1</v>
      </c>
      <c r="C10" s="633" t="s">
        <v>1026</v>
      </c>
      <c r="D10" s="581" t="s">
        <v>1020</v>
      </c>
      <c r="E10" s="580">
        <v>44327</v>
      </c>
      <c r="F10" s="581" t="s">
        <v>32</v>
      </c>
      <c r="G10" s="581" t="s">
        <v>617</v>
      </c>
      <c r="H10" s="580">
        <v>44313</v>
      </c>
      <c r="I10" s="582" t="s">
        <v>1087</v>
      </c>
      <c r="J10" s="580">
        <v>44330</v>
      </c>
      <c r="K10" s="610" t="s">
        <v>1060</v>
      </c>
      <c r="L10" s="634" t="s">
        <v>1103</v>
      </c>
      <c r="M10" s="584"/>
      <c r="N10" s="589"/>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c r="BE10" s="65"/>
      <c r="BF10" s="65"/>
      <c r="BG10" s="65"/>
      <c r="BH10" s="65"/>
      <c r="BI10" s="65"/>
      <c r="BJ10" s="65"/>
      <c r="BK10" s="65"/>
      <c r="BL10" s="65"/>
      <c r="BM10" s="65"/>
      <c r="BN10" s="65"/>
      <c r="BO10" s="65"/>
      <c r="BP10" s="65"/>
      <c r="BQ10" s="65"/>
      <c r="BR10" s="65"/>
      <c r="BS10" s="65"/>
      <c r="BT10" s="65"/>
      <c r="BU10" s="65"/>
      <c r="BV10" s="65"/>
      <c r="BW10" s="65"/>
      <c r="BX10" s="65"/>
      <c r="BY10" s="65"/>
      <c r="BZ10" s="65"/>
      <c r="CA10" s="65"/>
      <c r="CB10" s="65"/>
      <c r="CC10" s="65"/>
      <c r="CD10" s="65"/>
      <c r="CE10" s="65"/>
      <c r="CF10" s="65"/>
      <c r="CG10" s="65"/>
      <c r="CH10" s="65"/>
      <c r="CI10" s="65"/>
      <c r="CJ10" s="65"/>
      <c r="CK10" s="65"/>
      <c r="CL10" s="65"/>
      <c r="CM10" s="65"/>
      <c r="CN10" s="65"/>
      <c r="CO10" s="65"/>
      <c r="CP10" s="65"/>
      <c r="CQ10" s="65"/>
      <c r="CR10" s="65"/>
      <c r="CS10" s="65"/>
      <c r="CT10" s="65"/>
      <c r="CU10" s="65"/>
      <c r="CV10" s="65"/>
      <c r="CW10" s="65"/>
      <c r="CX10" s="65"/>
      <c r="CY10" s="65"/>
      <c r="CZ10" s="65"/>
      <c r="DA10" s="65"/>
      <c r="DB10" s="65"/>
      <c r="DC10" s="65"/>
      <c r="DD10" s="65"/>
      <c r="DE10" s="65"/>
      <c r="DF10" s="65"/>
      <c r="DG10" s="65"/>
      <c r="DH10" s="65"/>
      <c r="DI10" s="65"/>
      <c r="DJ10" s="65"/>
      <c r="DK10" s="65"/>
    </row>
    <row r="11" spans="2:115" s="66" customFormat="1" ht="18.75" x14ac:dyDescent="0.25">
      <c r="B11" s="64">
        <v>2</v>
      </c>
      <c r="C11" s="633" t="s">
        <v>1026</v>
      </c>
      <c r="D11" s="581" t="s">
        <v>1006</v>
      </c>
      <c r="E11" s="580">
        <v>44327</v>
      </c>
      <c r="F11" s="581" t="s">
        <v>32</v>
      </c>
      <c r="G11" s="581" t="s">
        <v>617</v>
      </c>
      <c r="H11" s="580">
        <v>44313</v>
      </c>
      <c r="I11" s="582" t="s">
        <v>1087</v>
      </c>
      <c r="J11" s="580">
        <v>44330</v>
      </c>
      <c r="K11" s="610" t="s">
        <v>1060</v>
      </c>
      <c r="L11" s="634" t="s">
        <v>1103</v>
      </c>
      <c r="M11" s="584"/>
      <c r="N11" s="589"/>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Q11" s="65"/>
      <c r="BR11" s="65"/>
      <c r="BS11" s="65"/>
      <c r="BT11" s="65"/>
      <c r="BU11" s="65"/>
      <c r="BV11" s="65"/>
      <c r="BW11" s="65"/>
      <c r="BX11" s="65"/>
      <c r="BY11" s="65"/>
      <c r="BZ11" s="65"/>
      <c r="CA11" s="65"/>
      <c r="CB11" s="65"/>
      <c r="CC11" s="65"/>
      <c r="CD11" s="65"/>
      <c r="CE11" s="65"/>
      <c r="CF11" s="65"/>
      <c r="CG11" s="65"/>
      <c r="CH11" s="65"/>
      <c r="CI11" s="65"/>
      <c r="CJ11" s="65"/>
      <c r="CK11" s="65"/>
      <c r="CL11" s="65"/>
      <c r="CM11" s="65"/>
      <c r="CN11" s="65"/>
      <c r="CO11" s="65"/>
      <c r="CP11" s="65"/>
      <c r="CQ11" s="65"/>
      <c r="CR11" s="65"/>
      <c r="CS11" s="65"/>
      <c r="CT11" s="65"/>
      <c r="CU11" s="65"/>
      <c r="CV11" s="65"/>
      <c r="CW11" s="65"/>
      <c r="CX11" s="65"/>
      <c r="CY11" s="65"/>
      <c r="CZ11" s="65"/>
      <c r="DA11" s="65"/>
      <c r="DB11" s="65"/>
      <c r="DC11" s="65"/>
      <c r="DD11" s="65"/>
      <c r="DE11" s="65"/>
      <c r="DF11" s="65"/>
      <c r="DG11" s="65"/>
      <c r="DH11" s="65"/>
      <c r="DI11" s="65"/>
      <c r="DJ11" s="65"/>
      <c r="DK11" s="65"/>
    </row>
    <row r="12" spans="2:115" s="66" customFormat="1" ht="18.75" x14ac:dyDescent="0.25">
      <c r="B12" s="67">
        <v>3</v>
      </c>
      <c r="C12" s="633" t="s">
        <v>1026</v>
      </c>
      <c r="D12" s="581" t="s">
        <v>1007</v>
      </c>
      <c r="E12" s="580">
        <v>44327</v>
      </c>
      <c r="F12" s="581" t="s">
        <v>1027</v>
      </c>
      <c r="G12" s="581" t="s">
        <v>617</v>
      </c>
      <c r="H12" s="580">
        <v>44313</v>
      </c>
      <c r="I12" s="582" t="s">
        <v>1087</v>
      </c>
      <c r="J12" s="580">
        <v>44339</v>
      </c>
      <c r="K12" s="581" t="s">
        <v>1066</v>
      </c>
      <c r="L12" s="634" t="s">
        <v>1103</v>
      </c>
      <c r="M12" s="584"/>
      <c r="N12" s="589"/>
      <c r="O12" s="65"/>
      <c r="P12" s="65"/>
      <c r="Q12" s="65"/>
      <c r="R12" s="65"/>
      <c r="S12" s="65"/>
      <c r="T12" s="65"/>
      <c r="U12" s="65"/>
      <c r="V12" s="65"/>
      <c r="W12" s="65"/>
      <c r="X12" s="65"/>
      <c r="Y12" s="65"/>
      <c r="Z12" s="65"/>
      <c r="AA12" s="65"/>
      <c r="AB12" s="65"/>
      <c r="AC12" s="65"/>
      <c r="AD12" s="65"/>
      <c r="AE12" s="65"/>
      <c r="AF12" s="65"/>
      <c r="AG12" s="65"/>
      <c r="AH12" s="65"/>
      <c r="AI12" s="65"/>
      <c r="AJ12" s="65"/>
      <c r="AK12" s="65"/>
      <c r="AL12" s="65"/>
      <c r="AM12" s="65"/>
      <c r="AN12" s="65"/>
      <c r="AO12" s="65"/>
      <c r="AP12" s="65"/>
      <c r="AQ12" s="65"/>
      <c r="AR12" s="65"/>
      <c r="AS12" s="65"/>
      <c r="AT12" s="65"/>
      <c r="AU12" s="65"/>
      <c r="AV12" s="65"/>
      <c r="AW12" s="65"/>
      <c r="AX12" s="65"/>
      <c r="AY12" s="65"/>
      <c r="AZ12" s="65"/>
      <c r="BA12" s="65"/>
      <c r="BB12" s="65"/>
      <c r="BC12" s="65"/>
      <c r="BD12" s="65"/>
      <c r="BE12" s="65"/>
      <c r="BF12" s="65"/>
      <c r="BG12" s="65"/>
      <c r="BH12" s="65"/>
      <c r="BI12" s="65"/>
      <c r="BJ12" s="65"/>
      <c r="BK12" s="65"/>
      <c r="BL12" s="65"/>
      <c r="BM12" s="65"/>
      <c r="BN12" s="65"/>
      <c r="BO12" s="65"/>
      <c r="BP12" s="65"/>
      <c r="BQ12" s="65"/>
      <c r="BR12" s="65"/>
      <c r="BS12" s="65"/>
      <c r="BT12" s="65"/>
      <c r="BU12" s="65"/>
      <c r="BV12" s="65"/>
      <c r="BW12" s="65"/>
      <c r="BX12" s="65"/>
      <c r="BY12" s="65"/>
      <c r="BZ12" s="65"/>
      <c r="CA12" s="65"/>
      <c r="CB12" s="65"/>
      <c r="CC12" s="65"/>
      <c r="CD12" s="65"/>
      <c r="CE12" s="65"/>
      <c r="CF12" s="65"/>
      <c r="CG12" s="65"/>
      <c r="CH12" s="65"/>
      <c r="CI12" s="65"/>
      <c r="CJ12" s="65"/>
      <c r="CK12" s="65"/>
      <c r="CL12" s="65"/>
      <c r="CM12" s="65"/>
      <c r="CN12" s="65"/>
      <c r="CO12" s="65"/>
      <c r="CP12" s="65"/>
      <c r="CQ12" s="65"/>
      <c r="CR12" s="65"/>
      <c r="CS12" s="65"/>
      <c r="CT12" s="65"/>
      <c r="CU12" s="65"/>
      <c r="CV12" s="65"/>
      <c r="CW12" s="65"/>
      <c r="CX12" s="65"/>
      <c r="CY12" s="65"/>
      <c r="CZ12" s="65"/>
      <c r="DA12" s="65"/>
      <c r="DB12" s="65"/>
      <c r="DC12" s="65"/>
      <c r="DD12" s="65"/>
      <c r="DE12" s="65"/>
      <c r="DF12" s="65"/>
      <c r="DG12" s="65"/>
      <c r="DH12" s="65"/>
      <c r="DI12" s="65"/>
      <c r="DJ12" s="65"/>
      <c r="DK12" s="65"/>
    </row>
    <row r="13" spans="2:115" s="66" customFormat="1" ht="18.75" x14ac:dyDescent="0.25">
      <c r="B13" s="64">
        <v>4</v>
      </c>
      <c r="C13" s="633" t="s">
        <v>1026</v>
      </c>
      <c r="D13" s="581" t="s">
        <v>1008</v>
      </c>
      <c r="E13" s="580">
        <v>44327</v>
      </c>
      <c r="F13" s="581" t="s">
        <v>32</v>
      </c>
      <c r="G13" s="581" t="s">
        <v>617</v>
      </c>
      <c r="H13" s="580">
        <v>44313</v>
      </c>
      <c r="I13" s="582" t="s">
        <v>1087</v>
      </c>
      <c r="J13" s="580">
        <v>44328</v>
      </c>
      <c r="K13" s="611" t="s">
        <v>842</v>
      </c>
      <c r="L13" s="634" t="s">
        <v>842</v>
      </c>
      <c r="M13" s="584"/>
      <c r="N13" s="589"/>
      <c r="O13" s="65"/>
      <c r="P13" s="65"/>
      <c r="Q13" s="65"/>
      <c r="R13" s="65"/>
      <c r="S13" s="65"/>
      <c r="T13" s="65"/>
      <c r="U13" s="65"/>
      <c r="V13" s="65"/>
      <c r="W13" s="65"/>
      <c r="X13" s="65"/>
      <c r="Y13" s="65"/>
      <c r="Z13" s="65"/>
      <c r="AA13" s="65"/>
      <c r="AB13" s="65"/>
      <c r="AC13" s="65"/>
      <c r="AD13" s="65"/>
      <c r="AE13" s="65"/>
      <c r="AF13" s="65"/>
      <c r="AG13" s="65"/>
      <c r="AH13" s="65"/>
      <c r="AI13" s="65"/>
      <c r="AJ13" s="65"/>
      <c r="AK13" s="65"/>
      <c r="AL13" s="65"/>
      <c r="AM13" s="65"/>
      <c r="AN13" s="65"/>
      <c r="AO13" s="65"/>
      <c r="AP13" s="65"/>
      <c r="AQ13" s="65"/>
      <c r="AR13" s="65"/>
      <c r="AS13" s="65"/>
      <c r="AT13" s="65"/>
      <c r="AU13" s="65"/>
      <c r="AV13" s="65"/>
      <c r="AW13" s="65"/>
      <c r="AX13" s="65"/>
      <c r="AY13" s="65"/>
      <c r="AZ13" s="65"/>
      <c r="BA13" s="65"/>
      <c r="BB13" s="65"/>
      <c r="BC13" s="65"/>
      <c r="BD13" s="65"/>
      <c r="BE13" s="65"/>
      <c r="BF13" s="65"/>
      <c r="BG13" s="65"/>
      <c r="BH13" s="65"/>
      <c r="BI13" s="65"/>
      <c r="BJ13" s="65"/>
      <c r="BK13" s="65"/>
      <c r="BL13" s="65"/>
      <c r="BM13" s="65"/>
      <c r="BN13" s="65"/>
      <c r="BO13" s="65"/>
      <c r="BP13" s="65"/>
      <c r="BQ13" s="65"/>
      <c r="BR13" s="65"/>
      <c r="BS13" s="65"/>
      <c r="BT13" s="65"/>
      <c r="BU13" s="65"/>
      <c r="BV13" s="65"/>
      <c r="BW13" s="65"/>
      <c r="BX13" s="65"/>
      <c r="BY13" s="65"/>
      <c r="BZ13" s="65"/>
      <c r="CA13" s="65"/>
      <c r="CB13" s="65"/>
      <c r="CC13" s="65"/>
      <c r="CD13" s="65"/>
      <c r="CE13" s="65"/>
      <c r="CF13" s="65"/>
      <c r="CG13" s="65"/>
      <c r="CH13" s="65"/>
      <c r="CI13" s="65"/>
      <c r="CJ13" s="65"/>
      <c r="CK13" s="65"/>
      <c r="CL13" s="65"/>
      <c r="CM13" s="65"/>
      <c r="CN13" s="65"/>
      <c r="CO13" s="65"/>
      <c r="CP13" s="65"/>
      <c r="CQ13" s="65"/>
      <c r="CR13" s="65"/>
      <c r="CS13" s="65"/>
      <c r="CT13" s="65"/>
      <c r="CU13" s="65"/>
      <c r="CV13" s="65"/>
      <c r="CW13" s="65"/>
      <c r="CX13" s="65"/>
      <c r="CY13" s="65"/>
      <c r="CZ13" s="65"/>
      <c r="DA13" s="65"/>
      <c r="DB13" s="65"/>
      <c r="DC13" s="65"/>
      <c r="DD13" s="65"/>
      <c r="DE13" s="65"/>
      <c r="DF13" s="65"/>
      <c r="DG13" s="65"/>
      <c r="DH13" s="65"/>
      <c r="DI13" s="65"/>
      <c r="DJ13" s="65"/>
      <c r="DK13" s="65"/>
    </row>
    <row r="14" spans="2:115" s="66" customFormat="1" ht="18.75" x14ac:dyDescent="0.25">
      <c r="B14" s="67">
        <v>5</v>
      </c>
      <c r="C14" s="633" t="s">
        <v>1026</v>
      </c>
      <c r="D14" s="581" t="s">
        <v>1009</v>
      </c>
      <c r="E14" s="580">
        <v>44327</v>
      </c>
      <c r="F14" s="581" t="s">
        <v>1027</v>
      </c>
      <c r="G14" s="581" t="s">
        <v>617</v>
      </c>
      <c r="H14" s="580">
        <v>44313</v>
      </c>
      <c r="I14" s="582" t="s">
        <v>1087</v>
      </c>
      <c r="J14" s="580">
        <v>44339</v>
      </c>
      <c r="K14" s="581" t="s">
        <v>1066</v>
      </c>
      <c r="L14" s="634" t="s">
        <v>1103</v>
      </c>
      <c r="M14" s="584"/>
      <c r="N14" s="589"/>
      <c r="O14" s="65"/>
      <c r="P14" s="65"/>
      <c r="Q14" s="65"/>
      <c r="R14" s="65"/>
      <c r="S14" s="65"/>
      <c r="T14" s="65"/>
      <c r="U14" s="65"/>
      <c r="V14" s="65"/>
      <c r="W14" s="65"/>
      <c r="X14" s="65"/>
      <c r="Y14" s="65"/>
      <c r="Z14" s="65"/>
      <c r="AA14" s="65"/>
      <c r="AB14" s="65"/>
      <c r="AC14" s="65"/>
      <c r="AD14" s="65"/>
      <c r="AE14" s="65"/>
      <c r="AF14" s="65"/>
      <c r="AG14" s="65"/>
      <c r="AH14" s="65"/>
      <c r="AI14" s="65"/>
      <c r="AJ14" s="65"/>
      <c r="AK14" s="65"/>
      <c r="AL14" s="65"/>
      <c r="AM14" s="65"/>
      <c r="AN14" s="65"/>
      <c r="AO14" s="65"/>
      <c r="AP14" s="65"/>
      <c r="AQ14" s="65"/>
      <c r="AR14" s="65"/>
      <c r="AS14" s="65"/>
      <c r="AT14" s="65"/>
      <c r="AU14" s="65"/>
      <c r="AV14" s="65"/>
      <c r="AW14" s="65"/>
      <c r="AX14" s="65"/>
      <c r="AY14" s="65"/>
      <c r="AZ14" s="65"/>
      <c r="BA14" s="65"/>
      <c r="BB14" s="65"/>
      <c r="BC14" s="65"/>
      <c r="BD14" s="65"/>
      <c r="BE14" s="65"/>
      <c r="BF14" s="65"/>
      <c r="BG14" s="65"/>
      <c r="BH14" s="65"/>
      <c r="BI14" s="65"/>
      <c r="BJ14" s="65"/>
      <c r="BK14" s="65"/>
      <c r="BL14" s="65"/>
      <c r="BM14" s="65"/>
      <c r="BN14" s="65"/>
      <c r="BO14" s="65"/>
      <c r="BP14" s="65"/>
      <c r="BQ14" s="65"/>
      <c r="BR14" s="65"/>
      <c r="BS14" s="65"/>
      <c r="BT14" s="65"/>
      <c r="BU14" s="65"/>
      <c r="BV14" s="65"/>
      <c r="BW14" s="65"/>
      <c r="BX14" s="65"/>
      <c r="BY14" s="65"/>
      <c r="BZ14" s="65"/>
      <c r="CA14" s="65"/>
      <c r="CB14" s="65"/>
      <c r="CC14" s="65"/>
      <c r="CD14" s="65"/>
      <c r="CE14" s="65"/>
      <c r="CF14" s="65"/>
      <c r="CG14" s="65"/>
      <c r="CH14" s="65"/>
      <c r="CI14" s="65"/>
      <c r="CJ14" s="65"/>
      <c r="CK14" s="65"/>
      <c r="CL14" s="65"/>
      <c r="CM14" s="65"/>
      <c r="CN14" s="65"/>
      <c r="CO14" s="65"/>
      <c r="CP14" s="65"/>
      <c r="CQ14" s="65"/>
      <c r="CR14" s="65"/>
      <c r="CS14" s="65"/>
      <c r="CT14" s="65"/>
      <c r="CU14" s="65"/>
      <c r="CV14" s="65"/>
      <c r="CW14" s="65"/>
      <c r="CX14" s="65"/>
      <c r="CY14" s="65"/>
      <c r="CZ14" s="65"/>
      <c r="DA14" s="65"/>
      <c r="DB14" s="65"/>
      <c r="DC14" s="65"/>
      <c r="DD14" s="65"/>
      <c r="DE14" s="65"/>
      <c r="DF14" s="65"/>
      <c r="DG14" s="65"/>
      <c r="DH14" s="65"/>
      <c r="DI14" s="65"/>
      <c r="DJ14" s="65"/>
      <c r="DK14" s="65"/>
    </row>
    <row r="15" spans="2:115" s="66" customFormat="1" ht="18.75" x14ac:dyDescent="0.25">
      <c r="B15" s="64">
        <v>6</v>
      </c>
      <c r="C15" s="633" t="s">
        <v>1026</v>
      </c>
      <c r="D15" s="581" t="s">
        <v>1010</v>
      </c>
      <c r="E15" s="580">
        <v>44327</v>
      </c>
      <c r="F15" s="581" t="s">
        <v>32</v>
      </c>
      <c r="G15" s="581" t="s">
        <v>617</v>
      </c>
      <c r="H15" s="580">
        <v>44313</v>
      </c>
      <c r="I15" s="582" t="s">
        <v>1087</v>
      </c>
      <c r="J15" s="580">
        <v>44330</v>
      </c>
      <c r="K15" s="610" t="s">
        <v>1060</v>
      </c>
      <c r="L15" s="634" t="s">
        <v>1103</v>
      </c>
      <c r="M15" s="584"/>
      <c r="N15" s="589"/>
      <c r="O15" s="65"/>
      <c r="P15" s="65"/>
      <c r="Q15" s="65"/>
      <c r="R15" s="65"/>
      <c r="S15" s="65"/>
      <c r="T15" s="65"/>
      <c r="U15" s="65"/>
      <c r="V15" s="65"/>
      <c r="W15" s="65"/>
      <c r="X15" s="65"/>
      <c r="Y15" s="65"/>
      <c r="Z15" s="65"/>
      <c r="AA15" s="65"/>
      <c r="AB15" s="65"/>
      <c r="AC15" s="65"/>
      <c r="AD15" s="65"/>
      <c r="AE15" s="65"/>
      <c r="AF15" s="65"/>
      <c r="AG15" s="65"/>
      <c r="AH15" s="65"/>
      <c r="AI15" s="65"/>
      <c r="AJ15" s="65"/>
      <c r="AK15" s="65"/>
      <c r="AL15" s="65"/>
      <c r="AM15" s="65"/>
      <c r="AN15" s="65"/>
      <c r="AO15" s="65"/>
      <c r="AP15" s="65"/>
      <c r="AQ15" s="65"/>
      <c r="AR15" s="65"/>
      <c r="AS15" s="65"/>
      <c r="AT15" s="65"/>
      <c r="AU15" s="65"/>
      <c r="AV15" s="65"/>
      <c r="AW15" s="65"/>
      <c r="AX15" s="65"/>
      <c r="AY15" s="65"/>
      <c r="AZ15" s="65"/>
      <c r="BA15" s="65"/>
      <c r="BB15" s="65"/>
      <c r="BC15" s="65"/>
      <c r="BD15" s="65"/>
      <c r="BE15" s="65"/>
      <c r="BF15" s="65"/>
      <c r="BG15" s="65"/>
      <c r="BH15" s="65"/>
      <c r="BI15" s="65"/>
      <c r="BJ15" s="65"/>
      <c r="BK15" s="65"/>
      <c r="BL15" s="65"/>
      <c r="BM15" s="65"/>
      <c r="BN15" s="65"/>
      <c r="BO15" s="65"/>
      <c r="BP15" s="65"/>
      <c r="BQ15" s="65"/>
      <c r="BR15" s="65"/>
      <c r="BS15" s="65"/>
      <c r="BT15" s="65"/>
      <c r="BU15" s="65"/>
      <c r="BV15" s="65"/>
      <c r="BW15" s="65"/>
      <c r="BX15" s="65"/>
      <c r="BY15" s="65"/>
      <c r="BZ15" s="65"/>
      <c r="CA15" s="65"/>
      <c r="CB15" s="65"/>
      <c r="CC15" s="65"/>
      <c r="CD15" s="65"/>
      <c r="CE15" s="65"/>
      <c r="CF15" s="65"/>
      <c r="CG15" s="65"/>
      <c r="CH15" s="65"/>
      <c r="CI15" s="65"/>
      <c r="CJ15" s="65"/>
      <c r="CK15" s="65"/>
      <c r="CL15" s="65"/>
      <c r="CM15" s="65"/>
      <c r="CN15" s="65"/>
      <c r="CO15" s="65"/>
      <c r="CP15" s="65"/>
      <c r="CQ15" s="65"/>
      <c r="CR15" s="65"/>
      <c r="CS15" s="65"/>
      <c r="CT15" s="65"/>
      <c r="CU15" s="65"/>
      <c r="CV15" s="65"/>
      <c r="CW15" s="65"/>
      <c r="CX15" s="65"/>
      <c r="CY15" s="65"/>
      <c r="CZ15" s="65"/>
      <c r="DA15" s="65"/>
      <c r="DB15" s="65"/>
      <c r="DC15" s="65"/>
      <c r="DD15" s="65"/>
      <c r="DE15" s="65"/>
      <c r="DF15" s="65"/>
      <c r="DG15" s="65"/>
      <c r="DH15" s="65"/>
      <c r="DI15" s="65"/>
      <c r="DJ15" s="65"/>
      <c r="DK15" s="65"/>
    </row>
    <row r="16" spans="2:115" s="66" customFormat="1" ht="18.75" x14ac:dyDescent="0.25">
      <c r="B16" s="67">
        <v>7</v>
      </c>
      <c r="C16" s="633" t="s">
        <v>1026</v>
      </c>
      <c r="D16" s="581" t="s">
        <v>1011</v>
      </c>
      <c r="E16" s="580">
        <v>44327</v>
      </c>
      <c r="F16" s="581" t="s">
        <v>32</v>
      </c>
      <c r="G16" s="581" t="s">
        <v>617</v>
      </c>
      <c r="H16" s="580">
        <v>44313</v>
      </c>
      <c r="I16" s="582" t="s">
        <v>1087</v>
      </c>
      <c r="J16" s="580">
        <v>44328</v>
      </c>
      <c r="K16" s="611" t="s">
        <v>842</v>
      </c>
      <c r="L16" s="634" t="s">
        <v>842</v>
      </c>
      <c r="M16" s="584"/>
      <c r="N16" s="589"/>
      <c r="O16" s="65"/>
      <c r="P16" s="65"/>
      <c r="Q16" s="65"/>
      <c r="R16" s="65"/>
      <c r="S16" s="65"/>
      <c r="T16" s="65"/>
      <c r="U16" s="65"/>
      <c r="V16" s="65"/>
      <c r="W16" s="65"/>
      <c r="X16" s="65"/>
      <c r="Y16" s="65"/>
      <c r="Z16" s="65"/>
      <c r="AA16" s="65"/>
      <c r="AB16" s="65"/>
      <c r="AC16" s="65"/>
      <c r="AD16" s="65"/>
      <c r="AE16" s="65"/>
      <c r="AF16" s="65"/>
      <c r="AG16" s="65"/>
      <c r="AH16" s="65"/>
      <c r="AI16" s="65"/>
      <c r="AJ16" s="65"/>
      <c r="AK16" s="65"/>
      <c r="AL16" s="65"/>
      <c r="AM16" s="65"/>
      <c r="AN16" s="65"/>
      <c r="AO16" s="65"/>
      <c r="AP16" s="65"/>
      <c r="AQ16" s="65"/>
      <c r="AR16" s="65"/>
      <c r="AS16" s="65"/>
      <c r="AT16" s="65"/>
      <c r="AU16" s="65"/>
      <c r="AV16" s="65"/>
      <c r="AW16" s="65"/>
      <c r="AX16" s="65"/>
      <c r="AY16" s="65"/>
      <c r="AZ16" s="65"/>
      <c r="BA16" s="65"/>
      <c r="BB16" s="65"/>
      <c r="BC16" s="65"/>
      <c r="BD16" s="65"/>
      <c r="BE16" s="65"/>
      <c r="BF16" s="65"/>
      <c r="BG16" s="65"/>
      <c r="BH16" s="65"/>
      <c r="BI16" s="65"/>
      <c r="BJ16" s="65"/>
      <c r="BK16" s="65"/>
      <c r="BL16" s="65"/>
      <c r="BM16" s="65"/>
      <c r="BN16" s="65"/>
      <c r="BO16" s="65"/>
      <c r="BP16" s="65"/>
      <c r="BQ16" s="65"/>
      <c r="BR16" s="65"/>
      <c r="BS16" s="65"/>
      <c r="BT16" s="65"/>
      <c r="BU16" s="65"/>
      <c r="BV16" s="65"/>
      <c r="BW16" s="65"/>
      <c r="BX16" s="65"/>
      <c r="BY16" s="65"/>
      <c r="BZ16" s="65"/>
      <c r="CA16" s="65"/>
      <c r="CB16" s="65"/>
      <c r="CC16" s="65"/>
      <c r="CD16" s="65"/>
      <c r="CE16" s="65"/>
      <c r="CF16" s="65"/>
      <c r="CG16" s="65"/>
      <c r="CH16" s="65"/>
      <c r="CI16" s="65"/>
      <c r="CJ16" s="65"/>
      <c r="CK16" s="65"/>
      <c r="CL16" s="65"/>
      <c r="CM16" s="65"/>
      <c r="CN16" s="65"/>
      <c r="CO16" s="65"/>
      <c r="CP16" s="65"/>
      <c r="CQ16" s="65"/>
      <c r="CR16" s="65"/>
      <c r="CS16" s="65"/>
      <c r="CT16" s="65"/>
      <c r="CU16" s="65"/>
      <c r="CV16" s="65"/>
      <c r="CW16" s="65"/>
      <c r="CX16" s="65"/>
      <c r="CY16" s="65"/>
      <c r="CZ16" s="65"/>
      <c r="DA16" s="65"/>
      <c r="DB16" s="65"/>
      <c r="DC16" s="65"/>
      <c r="DD16" s="65"/>
      <c r="DE16" s="65"/>
      <c r="DF16" s="65"/>
      <c r="DG16" s="65"/>
      <c r="DH16" s="65"/>
      <c r="DI16" s="65"/>
      <c r="DJ16" s="65"/>
      <c r="DK16" s="65"/>
    </row>
    <row r="17" spans="2:115" s="66" customFormat="1" ht="18.75" x14ac:dyDescent="0.25">
      <c r="B17" s="64">
        <v>8</v>
      </c>
      <c r="C17" s="633" t="s">
        <v>1026</v>
      </c>
      <c r="D17" s="581" t="s">
        <v>1012</v>
      </c>
      <c r="E17" s="580">
        <v>44327</v>
      </c>
      <c r="F17" s="581" t="s">
        <v>1027</v>
      </c>
      <c r="G17" s="581" t="s">
        <v>617</v>
      </c>
      <c r="H17" s="580">
        <v>44313</v>
      </c>
      <c r="I17" s="582" t="s">
        <v>1087</v>
      </c>
      <c r="J17" s="580">
        <v>44339</v>
      </c>
      <c r="K17" s="581" t="s">
        <v>1066</v>
      </c>
      <c r="L17" s="634" t="s">
        <v>1103</v>
      </c>
      <c r="M17" s="584"/>
      <c r="N17" s="589"/>
      <c r="O17" s="65"/>
      <c r="P17" s="65"/>
      <c r="Q17" s="65"/>
      <c r="R17" s="65"/>
      <c r="S17" s="65"/>
      <c r="T17" s="65"/>
      <c r="U17" s="65"/>
      <c r="V17" s="65"/>
      <c r="W17" s="65"/>
      <c r="X17" s="65"/>
      <c r="Y17" s="65"/>
      <c r="Z17" s="65"/>
      <c r="AA17" s="65"/>
      <c r="AB17" s="65"/>
      <c r="AC17" s="65"/>
      <c r="AD17" s="65"/>
      <c r="AE17" s="65"/>
      <c r="AF17" s="65"/>
      <c r="AG17" s="65"/>
      <c r="AH17" s="65"/>
      <c r="AI17" s="65"/>
      <c r="AJ17" s="65"/>
      <c r="AK17" s="65"/>
      <c r="AL17" s="65"/>
      <c r="AM17" s="65"/>
      <c r="AN17" s="65"/>
      <c r="AO17" s="65"/>
      <c r="AP17" s="65"/>
      <c r="AQ17" s="65"/>
      <c r="AR17" s="65"/>
      <c r="AS17" s="65"/>
      <c r="AT17" s="65"/>
      <c r="AU17" s="65"/>
      <c r="AV17" s="65"/>
      <c r="AW17" s="65"/>
      <c r="AX17" s="65"/>
      <c r="AY17" s="65"/>
      <c r="AZ17" s="65"/>
      <c r="BA17" s="65"/>
      <c r="BB17" s="65"/>
      <c r="BC17" s="65"/>
      <c r="BD17" s="65"/>
      <c r="BE17" s="65"/>
      <c r="BF17" s="65"/>
      <c r="BG17" s="65"/>
      <c r="BH17" s="65"/>
      <c r="BI17" s="65"/>
      <c r="BJ17" s="65"/>
      <c r="BK17" s="65"/>
      <c r="BL17" s="65"/>
      <c r="BM17" s="65"/>
      <c r="BN17" s="65"/>
      <c r="BO17" s="65"/>
      <c r="BP17" s="65"/>
      <c r="BQ17" s="65"/>
      <c r="BR17" s="65"/>
      <c r="BS17" s="65"/>
      <c r="BT17" s="65"/>
      <c r="BU17" s="65"/>
      <c r="BV17" s="65"/>
      <c r="BW17" s="65"/>
      <c r="BX17" s="65"/>
      <c r="BY17" s="65"/>
      <c r="BZ17" s="65"/>
      <c r="CA17" s="65"/>
      <c r="CB17" s="65"/>
      <c r="CC17" s="65"/>
      <c r="CD17" s="65"/>
      <c r="CE17" s="65"/>
      <c r="CF17" s="65"/>
      <c r="CG17" s="65"/>
      <c r="CH17" s="65"/>
      <c r="CI17" s="65"/>
      <c r="CJ17" s="65"/>
      <c r="CK17" s="65"/>
      <c r="CL17" s="65"/>
      <c r="CM17" s="65"/>
      <c r="CN17" s="65"/>
      <c r="CO17" s="65"/>
      <c r="CP17" s="65"/>
      <c r="CQ17" s="65"/>
      <c r="CR17" s="65"/>
      <c r="CS17" s="65"/>
      <c r="CT17" s="65"/>
      <c r="CU17" s="65"/>
      <c r="CV17" s="65"/>
      <c r="CW17" s="65"/>
      <c r="CX17" s="65"/>
      <c r="CY17" s="65"/>
      <c r="CZ17" s="65"/>
      <c r="DA17" s="65"/>
      <c r="DB17" s="65"/>
      <c r="DC17" s="65"/>
      <c r="DD17" s="65"/>
      <c r="DE17" s="65"/>
      <c r="DF17" s="65"/>
      <c r="DG17" s="65"/>
      <c r="DH17" s="65"/>
      <c r="DI17" s="65"/>
      <c r="DJ17" s="65"/>
      <c r="DK17" s="65"/>
    </row>
    <row r="18" spans="2:115" s="66" customFormat="1" ht="18.75" x14ac:dyDescent="0.25">
      <c r="B18" s="67">
        <v>9</v>
      </c>
      <c r="C18" s="633" t="s">
        <v>1026</v>
      </c>
      <c r="D18" s="581" t="s">
        <v>1013</v>
      </c>
      <c r="E18" s="580">
        <v>44327</v>
      </c>
      <c r="F18" s="581" t="s">
        <v>32</v>
      </c>
      <c r="G18" s="581" t="s">
        <v>617</v>
      </c>
      <c r="H18" s="580">
        <v>44313</v>
      </c>
      <c r="I18" s="582" t="s">
        <v>1087</v>
      </c>
      <c r="J18" s="580">
        <v>44330</v>
      </c>
      <c r="K18" s="610" t="s">
        <v>1060</v>
      </c>
      <c r="L18" s="634" t="s">
        <v>1103</v>
      </c>
      <c r="M18" s="584"/>
      <c r="N18" s="589"/>
      <c r="O18" s="65"/>
      <c r="P18" s="65"/>
      <c r="Q18" s="65"/>
      <c r="R18" s="65"/>
      <c r="S18" s="65"/>
      <c r="T18" s="65"/>
      <c r="U18" s="65"/>
      <c r="V18" s="65"/>
      <c r="W18" s="65"/>
      <c r="X18" s="65"/>
      <c r="Y18" s="65"/>
      <c r="Z18" s="65"/>
      <c r="AA18" s="65"/>
      <c r="AB18" s="65"/>
      <c r="AC18" s="65"/>
      <c r="AD18" s="65"/>
      <c r="AE18" s="65"/>
      <c r="AF18" s="65"/>
      <c r="AG18" s="65"/>
      <c r="AH18" s="65"/>
      <c r="AI18" s="65"/>
      <c r="AJ18" s="65"/>
      <c r="AK18" s="65"/>
      <c r="AL18" s="65"/>
      <c r="AM18" s="65"/>
      <c r="AN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W18" s="65"/>
      <c r="BX18" s="65"/>
      <c r="BY18" s="65"/>
      <c r="BZ18" s="65"/>
      <c r="CA18" s="65"/>
      <c r="CB18" s="65"/>
      <c r="CC18" s="65"/>
      <c r="CD18" s="65"/>
      <c r="CE18" s="65"/>
      <c r="CF18" s="65"/>
      <c r="CG18" s="65"/>
      <c r="CH18" s="65"/>
      <c r="CI18" s="65"/>
      <c r="CJ18" s="65"/>
      <c r="CK18" s="65"/>
      <c r="CL18" s="65"/>
      <c r="CM18" s="65"/>
      <c r="CN18" s="65"/>
      <c r="CO18" s="65"/>
      <c r="CP18" s="65"/>
      <c r="CQ18" s="65"/>
      <c r="CR18" s="65"/>
      <c r="CS18" s="65"/>
      <c r="CT18" s="65"/>
      <c r="CU18" s="65"/>
      <c r="CV18" s="65"/>
      <c r="CW18" s="65"/>
      <c r="CX18" s="65"/>
      <c r="CY18" s="65"/>
      <c r="CZ18" s="65"/>
      <c r="DA18" s="65"/>
      <c r="DB18" s="65"/>
      <c r="DC18" s="65"/>
      <c r="DD18" s="65"/>
      <c r="DE18" s="65"/>
      <c r="DF18" s="65"/>
      <c r="DG18" s="65"/>
      <c r="DH18" s="65"/>
      <c r="DI18" s="65"/>
      <c r="DJ18" s="65"/>
      <c r="DK18" s="65"/>
    </row>
    <row r="19" spans="2:115" s="66" customFormat="1" ht="18.75" x14ac:dyDescent="0.25">
      <c r="B19" s="64">
        <v>10</v>
      </c>
      <c r="C19" s="633" t="s">
        <v>1026</v>
      </c>
      <c r="D19" s="581" t="s">
        <v>1021</v>
      </c>
      <c r="E19" s="580">
        <v>44327</v>
      </c>
      <c r="F19" s="581" t="s">
        <v>32</v>
      </c>
      <c r="G19" s="581" t="s">
        <v>617</v>
      </c>
      <c r="H19" s="580">
        <v>44313</v>
      </c>
      <c r="I19" s="582" t="s">
        <v>1087</v>
      </c>
      <c r="J19" s="580">
        <v>44330</v>
      </c>
      <c r="K19" s="648" t="s">
        <v>1122</v>
      </c>
      <c r="L19" s="634" t="s">
        <v>1105</v>
      </c>
      <c r="M19" s="584"/>
      <c r="N19" s="589"/>
      <c r="O19" s="65"/>
      <c r="P19" s="65"/>
      <c r="Q19" s="65"/>
      <c r="R19" s="65"/>
      <c r="S19" s="65"/>
      <c r="T19" s="65"/>
      <c r="U19" s="65"/>
      <c r="V19" s="65"/>
      <c r="W19" s="65"/>
      <c r="X19" s="65"/>
      <c r="Y19" s="65"/>
      <c r="Z19" s="65"/>
      <c r="AA19" s="65"/>
      <c r="AB19" s="65"/>
      <c r="AC19" s="65"/>
      <c r="AD19" s="65"/>
      <c r="AE19" s="65"/>
      <c r="AF19" s="65"/>
      <c r="AG19" s="65"/>
      <c r="AH19" s="65"/>
      <c r="AI19" s="65"/>
      <c r="AJ19" s="65"/>
      <c r="AK19" s="65"/>
      <c r="AL19" s="65"/>
      <c r="AM19" s="65"/>
      <c r="AN19" s="65"/>
      <c r="AO19" s="65"/>
      <c r="AP19" s="65"/>
      <c r="AQ19" s="65"/>
      <c r="AR19" s="65"/>
      <c r="AS19" s="65"/>
      <c r="AT19" s="65"/>
      <c r="AU19" s="65"/>
      <c r="AV19" s="65"/>
      <c r="AW19" s="65"/>
      <c r="AX19" s="65"/>
      <c r="AY19" s="65"/>
      <c r="AZ19" s="65"/>
      <c r="BA19" s="65"/>
      <c r="BB19" s="65"/>
      <c r="BC19" s="65"/>
      <c r="BD19" s="65"/>
      <c r="BE19" s="65"/>
      <c r="BF19" s="65"/>
      <c r="BG19" s="65"/>
      <c r="BH19" s="65"/>
      <c r="BI19" s="65"/>
      <c r="BJ19" s="65"/>
      <c r="BK19" s="65"/>
      <c r="BL19" s="65"/>
      <c r="BM19" s="65"/>
      <c r="BN19" s="65"/>
      <c r="BO19" s="65"/>
      <c r="BP19" s="65"/>
      <c r="BQ19" s="65"/>
      <c r="BR19" s="65"/>
      <c r="BS19" s="65"/>
      <c r="BT19" s="65"/>
      <c r="BU19" s="65"/>
      <c r="BV19" s="65"/>
      <c r="BW19" s="65"/>
      <c r="BX19" s="65"/>
      <c r="BY19" s="65"/>
      <c r="BZ19" s="65"/>
      <c r="CA19" s="65"/>
      <c r="CB19" s="65"/>
      <c r="CC19" s="65"/>
      <c r="CD19" s="65"/>
      <c r="CE19" s="65"/>
      <c r="CF19" s="65"/>
      <c r="CG19" s="65"/>
      <c r="CH19" s="65"/>
      <c r="CI19" s="65"/>
      <c r="CJ19" s="65"/>
      <c r="CK19" s="65"/>
      <c r="CL19" s="65"/>
      <c r="CM19" s="65"/>
      <c r="CN19" s="65"/>
      <c r="CO19" s="65"/>
      <c r="CP19" s="65"/>
      <c r="CQ19" s="65"/>
      <c r="CR19" s="65"/>
      <c r="CS19" s="65"/>
      <c r="CT19" s="65"/>
      <c r="CU19" s="65"/>
      <c r="CV19" s="65"/>
      <c r="CW19" s="65"/>
      <c r="CX19" s="65"/>
      <c r="CY19" s="65"/>
      <c r="CZ19" s="65"/>
      <c r="DA19" s="65"/>
      <c r="DB19" s="65"/>
      <c r="DC19" s="65"/>
      <c r="DD19" s="65"/>
      <c r="DE19" s="65"/>
      <c r="DF19" s="65"/>
      <c r="DG19" s="65"/>
      <c r="DH19" s="65"/>
      <c r="DI19" s="65"/>
      <c r="DJ19" s="65"/>
      <c r="DK19" s="65"/>
    </row>
    <row r="20" spans="2:115" s="66" customFormat="1" ht="18.75" x14ac:dyDescent="0.25">
      <c r="B20" s="67">
        <v>11</v>
      </c>
      <c r="C20" s="633" t="s">
        <v>1026</v>
      </c>
      <c r="D20" s="581" t="s">
        <v>1014</v>
      </c>
      <c r="E20" s="580">
        <v>44327</v>
      </c>
      <c r="F20" s="581" t="s">
        <v>32</v>
      </c>
      <c r="G20" s="581" t="s">
        <v>617</v>
      </c>
      <c r="H20" s="580">
        <v>44313</v>
      </c>
      <c r="I20" s="582" t="s">
        <v>1087</v>
      </c>
      <c r="J20" s="580">
        <v>44330</v>
      </c>
      <c r="K20" s="610" t="s">
        <v>1060</v>
      </c>
      <c r="L20" s="634" t="s">
        <v>1103</v>
      </c>
      <c r="M20" s="584"/>
      <c r="N20" s="589"/>
      <c r="O20" s="65"/>
      <c r="P20" s="65"/>
      <c r="Q20" s="65"/>
      <c r="R20" s="65"/>
      <c r="S20" s="65"/>
      <c r="T20" s="65"/>
      <c r="U20" s="65"/>
      <c r="V20" s="65"/>
      <c r="W20" s="65"/>
      <c r="X20" s="65"/>
      <c r="Y20" s="65"/>
      <c r="Z20" s="65"/>
      <c r="AA20" s="65"/>
      <c r="AB20" s="65"/>
      <c r="AC20" s="65"/>
      <c r="AD20" s="65"/>
      <c r="AE20" s="65"/>
      <c r="AF20" s="65"/>
      <c r="AG20" s="65"/>
      <c r="AH20" s="65"/>
      <c r="AI20" s="65"/>
      <c r="AJ20" s="65"/>
      <c r="AK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5"/>
      <c r="BI20" s="65"/>
      <c r="BJ20" s="65"/>
      <c r="BK20" s="65"/>
      <c r="BL20" s="65"/>
      <c r="BM20" s="65"/>
      <c r="BN20" s="65"/>
      <c r="BO20" s="65"/>
      <c r="BP20" s="65"/>
      <c r="BQ20" s="65"/>
      <c r="BR20" s="65"/>
      <c r="BS20" s="65"/>
      <c r="BT20" s="65"/>
      <c r="BU20" s="65"/>
      <c r="BV20" s="65"/>
      <c r="BW20" s="65"/>
      <c r="BX20" s="65"/>
      <c r="BY20" s="65"/>
      <c r="BZ20" s="65"/>
      <c r="CA20" s="65"/>
      <c r="CB20" s="65"/>
      <c r="CC20" s="65"/>
      <c r="CD20" s="65"/>
      <c r="CE20" s="65"/>
      <c r="CF20" s="65"/>
      <c r="CG20" s="65"/>
      <c r="CH20" s="65"/>
      <c r="CI20" s="65"/>
      <c r="CJ20" s="65"/>
      <c r="CK20" s="65"/>
      <c r="CL20" s="65"/>
      <c r="CM20" s="65"/>
      <c r="CN20" s="65"/>
      <c r="CO20" s="65"/>
      <c r="CP20" s="65"/>
      <c r="CQ20" s="65"/>
      <c r="CR20" s="65"/>
      <c r="CS20" s="65"/>
      <c r="CT20" s="65"/>
      <c r="CU20" s="65"/>
      <c r="CV20" s="65"/>
      <c r="CW20" s="65"/>
      <c r="CX20" s="65"/>
      <c r="CY20" s="65"/>
      <c r="CZ20" s="65"/>
      <c r="DA20" s="65"/>
      <c r="DB20" s="65"/>
      <c r="DC20" s="65"/>
      <c r="DD20" s="65"/>
      <c r="DE20" s="65"/>
      <c r="DF20" s="65"/>
      <c r="DG20" s="65"/>
      <c r="DH20" s="65"/>
      <c r="DI20" s="65"/>
      <c r="DJ20" s="65"/>
      <c r="DK20" s="65"/>
    </row>
    <row r="21" spans="2:115" s="66" customFormat="1" ht="18.75" x14ac:dyDescent="0.25">
      <c r="B21" s="64">
        <v>12</v>
      </c>
      <c r="C21" s="633" t="s">
        <v>1026</v>
      </c>
      <c r="D21" s="581" t="s">
        <v>1015</v>
      </c>
      <c r="E21" s="580">
        <v>44327</v>
      </c>
      <c r="F21" s="581" t="s">
        <v>1027</v>
      </c>
      <c r="G21" s="581" t="s">
        <v>617</v>
      </c>
      <c r="H21" s="580">
        <v>44313</v>
      </c>
      <c r="I21" s="582" t="s">
        <v>1087</v>
      </c>
      <c r="J21" s="580">
        <v>44339</v>
      </c>
      <c r="K21" s="611" t="s">
        <v>842</v>
      </c>
      <c r="L21" s="634" t="s">
        <v>842</v>
      </c>
      <c r="M21" s="584"/>
      <c r="N21" s="589"/>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W21" s="65"/>
      <c r="AX21" s="65"/>
      <c r="AY21" s="65"/>
      <c r="AZ21" s="65"/>
      <c r="BA21" s="65"/>
      <c r="BB21" s="65"/>
      <c r="BC21" s="65"/>
      <c r="BD21" s="65"/>
      <c r="BE21" s="65"/>
      <c r="BF21" s="65"/>
      <c r="BG21" s="65"/>
      <c r="BH21" s="65"/>
      <c r="BI21" s="65"/>
      <c r="BJ21" s="65"/>
      <c r="BK21" s="65"/>
      <c r="BL21" s="65"/>
      <c r="BM21" s="65"/>
      <c r="BN21" s="65"/>
      <c r="BO21" s="65"/>
      <c r="BP21" s="65"/>
      <c r="BQ21" s="65"/>
      <c r="BR21" s="65"/>
      <c r="BS21" s="65"/>
      <c r="BT21" s="65"/>
      <c r="BU21" s="65"/>
      <c r="BV21" s="65"/>
      <c r="BW21" s="65"/>
      <c r="BX21" s="65"/>
      <c r="BY21" s="65"/>
      <c r="BZ21" s="65"/>
      <c r="CA21" s="65"/>
      <c r="CB21" s="65"/>
      <c r="CC21" s="65"/>
      <c r="CD21" s="65"/>
      <c r="CE21" s="65"/>
      <c r="CF21" s="65"/>
      <c r="CG21" s="65"/>
      <c r="CH21" s="65"/>
      <c r="CI21" s="65"/>
      <c r="CJ21" s="65"/>
      <c r="CK21" s="65"/>
      <c r="CL21" s="65"/>
      <c r="CM21" s="65"/>
      <c r="CN21" s="65"/>
      <c r="CO21" s="65"/>
      <c r="CP21" s="65"/>
      <c r="CQ21" s="65"/>
      <c r="CR21" s="65"/>
      <c r="CS21" s="65"/>
      <c r="CT21" s="65"/>
      <c r="CU21" s="65"/>
      <c r="CV21" s="65"/>
      <c r="CW21" s="65"/>
      <c r="CX21" s="65"/>
      <c r="CY21" s="65"/>
      <c r="CZ21" s="65"/>
      <c r="DA21" s="65"/>
      <c r="DB21" s="65"/>
      <c r="DC21" s="65"/>
      <c r="DD21" s="65"/>
      <c r="DE21" s="65"/>
      <c r="DF21" s="65"/>
      <c r="DG21" s="65"/>
      <c r="DH21" s="65"/>
      <c r="DI21" s="65"/>
      <c r="DJ21" s="65"/>
      <c r="DK21" s="65"/>
    </row>
    <row r="22" spans="2:115" s="66" customFormat="1" ht="18.75" x14ac:dyDescent="0.25">
      <c r="B22" s="67">
        <v>13</v>
      </c>
      <c r="C22" s="633" t="s">
        <v>1026</v>
      </c>
      <c r="D22" s="581" t="s">
        <v>1022</v>
      </c>
      <c r="E22" s="580">
        <v>44327</v>
      </c>
      <c r="F22" s="581" t="s">
        <v>32</v>
      </c>
      <c r="G22" s="581" t="s">
        <v>617</v>
      </c>
      <c r="H22" s="580">
        <v>44313</v>
      </c>
      <c r="I22" s="582" t="s">
        <v>1087</v>
      </c>
      <c r="J22" s="580">
        <v>44330</v>
      </c>
      <c r="K22" s="610" t="s">
        <v>1060</v>
      </c>
      <c r="L22" s="634" t="s">
        <v>1103</v>
      </c>
      <c r="M22" s="584"/>
      <c r="N22" s="589"/>
      <c r="O22" s="65"/>
      <c r="P22" s="65"/>
      <c r="Q22" s="65"/>
      <c r="R22" s="65"/>
      <c r="S22" s="65"/>
      <c r="T22" s="65"/>
      <c r="U22" s="6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W22" s="65"/>
      <c r="AX22" s="65"/>
      <c r="AY22" s="65"/>
      <c r="AZ22" s="65"/>
      <c r="BA22" s="65"/>
      <c r="BB22" s="65"/>
      <c r="BC22" s="65"/>
      <c r="BD22" s="65"/>
      <c r="BE22" s="65"/>
      <c r="BF22" s="65"/>
      <c r="BG22" s="65"/>
      <c r="BH22" s="65"/>
      <c r="BI22" s="65"/>
      <c r="BJ22" s="65"/>
      <c r="BK22" s="65"/>
      <c r="BL22" s="65"/>
      <c r="BM22" s="65"/>
      <c r="BN22" s="65"/>
      <c r="BO22" s="65"/>
      <c r="BP22" s="65"/>
      <c r="BQ22" s="65"/>
      <c r="BR22" s="65"/>
      <c r="BS22" s="65"/>
      <c r="BT22" s="65"/>
      <c r="BU22" s="65"/>
      <c r="BV22" s="65"/>
      <c r="BW22" s="65"/>
      <c r="BX22" s="65"/>
      <c r="BY22" s="65"/>
      <c r="BZ22" s="65"/>
      <c r="CA22" s="65"/>
      <c r="CB22" s="65"/>
      <c r="CC22" s="65"/>
      <c r="CD22" s="65"/>
      <c r="CE22" s="65"/>
      <c r="CF22" s="65"/>
      <c r="CG22" s="65"/>
      <c r="CH22" s="65"/>
      <c r="CI22" s="65"/>
      <c r="CJ22" s="65"/>
      <c r="CK22" s="65"/>
      <c r="CL22" s="65"/>
      <c r="CM22" s="65"/>
      <c r="CN22" s="65"/>
      <c r="CO22" s="65"/>
      <c r="CP22" s="65"/>
      <c r="CQ22" s="65"/>
      <c r="CR22" s="65"/>
      <c r="CS22" s="65"/>
      <c r="CT22" s="65"/>
      <c r="CU22" s="65"/>
      <c r="CV22" s="65"/>
      <c r="CW22" s="65"/>
      <c r="CX22" s="65"/>
      <c r="CY22" s="65"/>
      <c r="CZ22" s="65"/>
      <c r="DA22" s="65"/>
      <c r="DB22" s="65"/>
      <c r="DC22" s="65"/>
      <c r="DD22" s="65"/>
      <c r="DE22" s="65"/>
      <c r="DF22" s="65"/>
      <c r="DG22" s="65"/>
      <c r="DH22" s="65"/>
      <c r="DI22" s="65"/>
      <c r="DJ22" s="65"/>
      <c r="DK22" s="65"/>
    </row>
    <row r="23" spans="2:115" s="66" customFormat="1" ht="18.75" x14ac:dyDescent="0.25">
      <c r="B23" s="64">
        <v>14</v>
      </c>
      <c r="C23" s="633" t="s">
        <v>1026</v>
      </c>
      <c r="D23" s="581" t="s">
        <v>1023</v>
      </c>
      <c r="E23" s="580">
        <v>44327</v>
      </c>
      <c r="F23" s="581" t="s">
        <v>32</v>
      </c>
      <c r="G23" s="581" t="s">
        <v>617</v>
      </c>
      <c r="H23" s="580">
        <v>44313</v>
      </c>
      <c r="I23" s="582" t="s">
        <v>1087</v>
      </c>
      <c r="J23" s="580">
        <v>44330</v>
      </c>
      <c r="K23" s="611" t="s">
        <v>842</v>
      </c>
      <c r="L23" s="634" t="s">
        <v>842</v>
      </c>
      <c r="M23" s="584"/>
      <c r="N23" s="589"/>
      <c r="O23" s="65"/>
      <c r="P23" s="65"/>
      <c r="Q23" s="65"/>
      <c r="R23" s="65"/>
      <c r="S23" s="65"/>
      <c r="T23" s="65"/>
      <c r="U23" s="6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W23" s="65"/>
      <c r="AX23" s="65"/>
      <c r="AY23" s="65"/>
      <c r="AZ23" s="65"/>
      <c r="BA23" s="65"/>
      <c r="BB23" s="65"/>
      <c r="BC23" s="65"/>
      <c r="BD23" s="65"/>
      <c r="BE23" s="65"/>
      <c r="BF23" s="65"/>
      <c r="BG23" s="65"/>
      <c r="BH23" s="65"/>
      <c r="BI23" s="65"/>
      <c r="BJ23" s="65"/>
      <c r="BK23" s="65"/>
      <c r="BL23" s="65"/>
      <c r="BM23" s="65"/>
      <c r="BN23" s="65"/>
      <c r="BO23" s="65"/>
      <c r="BP23" s="65"/>
      <c r="BQ23" s="65"/>
      <c r="BR23" s="65"/>
      <c r="BS23" s="65"/>
      <c r="BT23" s="65"/>
      <c r="BU23" s="65"/>
      <c r="BV23" s="65"/>
      <c r="BW23" s="65"/>
      <c r="BX23" s="65"/>
      <c r="BY23" s="65"/>
      <c r="BZ23" s="65"/>
      <c r="CA23" s="65"/>
      <c r="CB23" s="65"/>
      <c r="CC23" s="65"/>
      <c r="CD23" s="65"/>
      <c r="CE23" s="65"/>
      <c r="CF23" s="65"/>
      <c r="CG23" s="65"/>
      <c r="CH23" s="65"/>
      <c r="CI23" s="65"/>
      <c r="CJ23" s="65"/>
      <c r="CK23" s="65"/>
      <c r="CL23" s="65"/>
      <c r="CM23" s="65"/>
      <c r="CN23" s="65"/>
      <c r="CO23" s="65"/>
      <c r="CP23" s="65"/>
      <c r="CQ23" s="65"/>
      <c r="CR23" s="65"/>
      <c r="CS23" s="65"/>
      <c r="CT23" s="65"/>
      <c r="CU23" s="65"/>
      <c r="CV23" s="65"/>
      <c r="CW23" s="65"/>
      <c r="CX23" s="65"/>
      <c r="CY23" s="65"/>
      <c r="CZ23" s="65"/>
      <c r="DA23" s="65"/>
      <c r="DB23" s="65"/>
      <c r="DC23" s="65"/>
      <c r="DD23" s="65"/>
      <c r="DE23" s="65"/>
      <c r="DF23" s="65"/>
      <c r="DG23" s="65"/>
      <c r="DH23" s="65"/>
      <c r="DI23" s="65"/>
      <c r="DJ23" s="65"/>
      <c r="DK23" s="65"/>
    </row>
    <row r="24" spans="2:115" s="66" customFormat="1" ht="18.75" x14ac:dyDescent="0.25">
      <c r="B24" s="67">
        <v>15</v>
      </c>
      <c r="C24" s="633" t="s">
        <v>1026</v>
      </c>
      <c r="D24" s="581" t="s">
        <v>1016</v>
      </c>
      <c r="E24" s="580">
        <v>44327</v>
      </c>
      <c r="F24" s="581" t="s">
        <v>32</v>
      </c>
      <c r="G24" s="581" t="s">
        <v>617</v>
      </c>
      <c r="H24" s="580">
        <v>44313</v>
      </c>
      <c r="I24" s="582" t="s">
        <v>1087</v>
      </c>
      <c r="J24" s="580">
        <v>44330</v>
      </c>
      <c r="K24" s="610" t="s">
        <v>1060</v>
      </c>
      <c r="L24" s="634" t="s">
        <v>1103</v>
      </c>
      <c r="M24" s="584"/>
      <c r="N24" s="589"/>
      <c r="O24" s="65"/>
      <c r="P24" s="65"/>
      <c r="Q24" s="65"/>
      <c r="R24" s="65"/>
      <c r="S24" s="65"/>
      <c r="T24" s="65"/>
      <c r="U24" s="6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W24" s="65"/>
      <c r="AX24" s="65"/>
      <c r="AY24" s="65"/>
      <c r="AZ24" s="65"/>
      <c r="BA24" s="65"/>
      <c r="BB24" s="65"/>
      <c r="BC24" s="65"/>
      <c r="BD24" s="65"/>
      <c r="BE24" s="65"/>
      <c r="BF24" s="65"/>
      <c r="BG24" s="65"/>
      <c r="BH24" s="65"/>
      <c r="BI24" s="65"/>
      <c r="BJ24" s="65"/>
      <c r="BK24" s="65"/>
      <c r="BL24" s="65"/>
      <c r="BM24" s="65"/>
      <c r="BN24" s="65"/>
      <c r="BO24" s="65"/>
      <c r="BP24" s="65"/>
      <c r="BQ24" s="65"/>
      <c r="BR24" s="65"/>
      <c r="BS24" s="65"/>
      <c r="BT24" s="65"/>
      <c r="BU24" s="65"/>
      <c r="BV24" s="65"/>
      <c r="BW24" s="65"/>
      <c r="BX24" s="65"/>
      <c r="BY24" s="65"/>
      <c r="BZ24" s="65"/>
      <c r="CA24" s="65"/>
      <c r="CB24" s="65"/>
      <c r="CC24" s="65"/>
      <c r="CD24" s="65"/>
      <c r="CE24" s="65"/>
      <c r="CF24" s="65"/>
      <c r="CG24" s="65"/>
      <c r="CH24" s="65"/>
      <c r="CI24" s="65"/>
      <c r="CJ24" s="65"/>
      <c r="CK24" s="65"/>
      <c r="CL24" s="65"/>
      <c r="CM24" s="65"/>
      <c r="CN24" s="65"/>
      <c r="CO24" s="65"/>
      <c r="CP24" s="65"/>
      <c r="CQ24" s="65"/>
      <c r="CR24" s="65"/>
      <c r="CS24" s="65"/>
      <c r="CT24" s="65"/>
      <c r="CU24" s="65"/>
      <c r="CV24" s="65"/>
      <c r="CW24" s="65"/>
      <c r="CX24" s="65"/>
      <c r="CY24" s="65"/>
      <c r="CZ24" s="65"/>
      <c r="DA24" s="65"/>
      <c r="DB24" s="65"/>
      <c r="DC24" s="65"/>
      <c r="DD24" s="65"/>
      <c r="DE24" s="65"/>
      <c r="DF24" s="65"/>
      <c r="DG24" s="65"/>
      <c r="DH24" s="65"/>
      <c r="DI24" s="65"/>
      <c r="DJ24" s="65"/>
      <c r="DK24" s="65"/>
    </row>
    <row r="25" spans="2:115" s="66" customFormat="1" ht="18.75" x14ac:dyDescent="0.25">
      <c r="B25" s="64">
        <v>16</v>
      </c>
      <c r="C25" s="633" t="s">
        <v>1026</v>
      </c>
      <c r="D25" s="581" t="s">
        <v>1024</v>
      </c>
      <c r="E25" s="580">
        <v>44327</v>
      </c>
      <c r="F25" s="581" t="s">
        <v>1120</v>
      </c>
      <c r="G25" s="581" t="s">
        <v>617</v>
      </c>
      <c r="H25" s="580">
        <v>44313</v>
      </c>
      <c r="I25" s="582" t="s">
        <v>1121</v>
      </c>
      <c r="J25" s="580">
        <v>44330</v>
      </c>
      <c r="K25" s="648" t="s">
        <v>1122</v>
      </c>
      <c r="L25" s="634" t="s">
        <v>1105</v>
      </c>
      <c r="M25" s="584"/>
      <c r="N25" s="589"/>
      <c r="O25" s="65"/>
      <c r="P25" s="65"/>
      <c r="Q25" s="65"/>
      <c r="R25" s="65"/>
      <c r="S25" s="65"/>
      <c r="T25" s="65"/>
      <c r="U25" s="65"/>
      <c r="V25" s="65"/>
      <c r="W25" s="65"/>
      <c r="X25" s="65"/>
      <c r="Y25" s="65"/>
      <c r="Z25" s="65"/>
      <c r="AA25" s="65"/>
      <c r="AB25" s="65"/>
      <c r="AC25" s="65"/>
      <c r="AD25" s="65"/>
      <c r="AE25" s="65"/>
      <c r="AF25" s="65"/>
      <c r="AG25" s="65"/>
      <c r="AH25" s="65"/>
      <c r="AI25" s="65"/>
      <c r="AJ25" s="65"/>
      <c r="AK25" s="65"/>
      <c r="AL25" s="65"/>
      <c r="AM25" s="65"/>
      <c r="AN25" s="65"/>
      <c r="AO25" s="65"/>
      <c r="AP25" s="65"/>
      <c r="AQ25" s="65"/>
      <c r="AR25" s="65"/>
      <c r="AS25" s="65"/>
      <c r="AT25" s="65"/>
      <c r="AU25" s="65"/>
      <c r="AV25" s="65"/>
      <c r="AW25" s="65"/>
      <c r="AX25" s="65"/>
      <c r="AY25" s="65"/>
      <c r="AZ25" s="65"/>
      <c r="BA25" s="65"/>
      <c r="BB25" s="65"/>
      <c r="BC25" s="65"/>
      <c r="BD25" s="65"/>
      <c r="BE25" s="65"/>
      <c r="BF25" s="65"/>
      <c r="BG25" s="65"/>
      <c r="BH25" s="65"/>
      <c r="BI25" s="65"/>
      <c r="BJ25" s="65"/>
      <c r="BK25" s="65"/>
      <c r="BL25" s="65"/>
      <c r="BM25" s="65"/>
      <c r="BN25" s="65"/>
      <c r="BO25" s="65"/>
      <c r="BP25" s="65"/>
      <c r="BQ25" s="65"/>
      <c r="BR25" s="65"/>
      <c r="BS25" s="65"/>
      <c r="BT25" s="65"/>
      <c r="BU25" s="65"/>
      <c r="BV25" s="65"/>
      <c r="BW25" s="65"/>
      <c r="BX25" s="65"/>
      <c r="BY25" s="65"/>
      <c r="BZ25" s="65"/>
      <c r="CA25" s="65"/>
      <c r="CB25" s="65"/>
      <c r="CC25" s="65"/>
      <c r="CD25" s="65"/>
      <c r="CE25" s="65"/>
      <c r="CF25" s="65"/>
      <c r="CG25" s="65"/>
      <c r="CH25" s="65"/>
      <c r="CI25" s="65"/>
      <c r="CJ25" s="65"/>
      <c r="CK25" s="65"/>
      <c r="CL25" s="65"/>
      <c r="CM25" s="65"/>
      <c r="CN25" s="65"/>
      <c r="CO25" s="65"/>
      <c r="CP25" s="65"/>
      <c r="CQ25" s="65"/>
      <c r="CR25" s="65"/>
      <c r="CS25" s="65"/>
      <c r="CT25" s="65"/>
      <c r="CU25" s="65"/>
      <c r="CV25" s="65"/>
      <c r="CW25" s="65"/>
      <c r="CX25" s="65"/>
      <c r="CY25" s="65"/>
      <c r="CZ25" s="65"/>
      <c r="DA25" s="65"/>
      <c r="DB25" s="65"/>
      <c r="DC25" s="65"/>
      <c r="DD25" s="65"/>
      <c r="DE25" s="65"/>
      <c r="DF25" s="65"/>
      <c r="DG25" s="65"/>
      <c r="DH25" s="65"/>
      <c r="DI25" s="65"/>
      <c r="DJ25" s="65"/>
      <c r="DK25" s="65"/>
    </row>
    <row r="26" spans="2:115" s="66" customFormat="1" ht="18.75" x14ac:dyDescent="0.25">
      <c r="B26" s="67">
        <v>17</v>
      </c>
      <c r="C26" s="633" t="s">
        <v>1026</v>
      </c>
      <c r="D26" s="581" t="s">
        <v>1017</v>
      </c>
      <c r="E26" s="580">
        <v>44327</v>
      </c>
      <c r="F26" s="581" t="s">
        <v>32</v>
      </c>
      <c r="G26" s="581" t="s">
        <v>617</v>
      </c>
      <c r="H26" s="580">
        <v>44313</v>
      </c>
      <c r="I26" s="582" t="s">
        <v>1087</v>
      </c>
      <c r="J26" s="580">
        <v>44330</v>
      </c>
      <c r="K26" s="610" t="s">
        <v>1060</v>
      </c>
      <c r="L26" s="634" t="s">
        <v>1103</v>
      </c>
      <c r="M26" s="584"/>
      <c r="N26" s="589"/>
      <c r="O26" s="65"/>
      <c r="P26" s="65"/>
      <c r="Q26" s="65"/>
      <c r="R26" s="65"/>
      <c r="S26" s="65"/>
      <c r="T26" s="65"/>
      <c r="U26" s="65"/>
      <c r="V26" s="65"/>
      <c r="W26" s="65"/>
      <c r="X26" s="65"/>
      <c r="Y26" s="65"/>
      <c r="Z26" s="65"/>
      <c r="AA26" s="65"/>
      <c r="AB26" s="65"/>
      <c r="AC26" s="65"/>
      <c r="AD26" s="65"/>
      <c r="AE26" s="65"/>
      <c r="AF26" s="65"/>
      <c r="AG26" s="65"/>
      <c r="AH26" s="65"/>
      <c r="AI26" s="65"/>
      <c r="AJ26" s="65"/>
      <c r="AK26" s="65"/>
      <c r="AL26" s="65"/>
      <c r="AM26" s="65"/>
      <c r="AN26" s="65"/>
      <c r="AO26" s="65"/>
      <c r="AP26" s="65"/>
      <c r="AQ26" s="65"/>
      <c r="AR26" s="65"/>
      <c r="AS26" s="65"/>
      <c r="AT26" s="65"/>
      <c r="AU26" s="65"/>
      <c r="AV26" s="65"/>
      <c r="AW26" s="65"/>
      <c r="AX26" s="65"/>
      <c r="AY26" s="65"/>
      <c r="AZ26" s="65"/>
      <c r="BA26" s="65"/>
      <c r="BB26" s="65"/>
      <c r="BC26" s="65"/>
      <c r="BD26" s="65"/>
      <c r="BE26" s="65"/>
      <c r="BF26" s="65"/>
      <c r="BG26" s="65"/>
      <c r="BH26" s="65"/>
      <c r="BI26" s="65"/>
      <c r="BJ26" s="65"/>
      <c r="BK26" s="65"/>
      <c r="BL26" s="65"/>
      <c r="BM26" s="65"/>
      <c r="BN26" s="65"/>
      <c r="BO26" s="65"/>
      <c r="BP26" s="65"/>
      <c r="BQ26" s="65"/>
      <c r="BR26" s="65"/>
      <c r="BS26" s="65"/>
      <c r="BT26" s="65"/>
      <c r="BU26" s="65"/>
      <c r="BV26" s="65"/>
      <c r="BW26" s="65"/>
      <c r="BX26" s="65"/>
      <c r="BY26" s="65"/>
      <c r="BZ26" s="65"/>
      <c r="CA26" s="65"/>
      <c r="CB26" s="65"/>
      <c r="CC26" s="65"/>
      <c r="CD26" s="65"/>
      <c r="CE26" s="65"/>
      <c r="CF26" s="65"/>
      <c r="CG26" s="65"/>
      <c r="CH26" s="65"/>
      <c r="CI26" s="65"/>
      <c r="CJ26" s="65"/>
      <c r="CK26" s="65"/>
      <c r="CL26" s="65"/>
      <c r="CM26" s="65"/>
      <c r="CN26" s="65"/>
      <c r="CO26" s="65"/>
      <c r="CP26" s="65"/>
      <c r="CQ26" s="65"/>
      <c r="CR26" s="65"/>
      <c r="CS26" s="65"/>
      <c r="CT26" s="65"/>
      <c r="CU26" s="65"/>
      <c r="CV26" s="65"/>
      <c r="CW26" s="65"/>
      <c r="CX26" s="65"/>
      <c r="CY26" s="65"/>
      <c r="CZ26" s="65"/>
      <c r="DA26" s="65"/>
      <c r="DB26" s="65"/>
      <c r="DC26" s="65"/>
      <c r="DD26" s="65"/>
      <c r="DE26" s="65"/>
      <c r="DF26" s="65"/>
      <c r="DG26" s="65"/>
      <c r="DH26" s="65"/>
      <c r="DI26" s="65"/>
      <c r="DJ26" s="65"/>
      <c r="DK26" s="65"/>
    </row>
    <row r="27" spans="2:115" s="66" customFormat="1" ht="18.75" x14ac:dyDescent="0.25">
      <c r="B27" s="64">
        <v>18</v>
      </c>
      <c r="C27" s="633" t="s">
        <v>1026</v>
      </c>
      <c r="D27" s="581" t="s">
        <v>1018</v>
      </c>
      <c r="E27" s="580">
        <v>44327</v>
      </c>
      <c r="F27" s="581" t="s">
        <v>32</v>
      </c>
      <c r="G27" s="581" t="s">
        <v>617</v>
      </c>
      <c r="H27" s="580">
        <v>44313</v>
      </c>
      <c r="I27" s="582" t="s">
        <v>1087</v>
      </c>
      <c r="J27" s="580">
        <v>44330</v>
      </c>
      <c r="K27" s="610" t="s">
        <v>1060</v>
      </c>
      <c r="L27" s="634" t="s">
        <v>1103</v>
      </c>
      <c r="M27" s="584"/>
      <c r="N27" s="589"/>
      <c r="O27" s="65"/>
      <c r="P27" s="65"/>
      <c r="Q27" s="65"/>
      <c r="R27" s="65"/>
      <c r="S27" s="65"/>
      <c r="T27" s="65"/>
      <c r="U27" s="65"/>
      <c r="V27" s="65"/>
      <c r="W27" s="65"/>
      <c r="X27" s="65"/>
      <c r="Y27" s="65"/>
      <c r="Z27" s="65"/>
      <c r="AA27" s="65"/>
      <c r="AB27" s="65"/>
      <c r="AC27" s="65"/>
      <c r="AD27" s="65"/>
      <c r="AE27" s="65"/>
      <c r="AF27" s="65"/>
      <c r="AG27" s="65"/>
      <c r="AH27" s="65"/>
      <c r="AI27" s="65"/>
      <c r="AJ27" s="65"/>
      <c r="AK27" s="65"/>
      <c r="AL27" s="65"/>
      <c r="AM27" s="65"/>
      <c r="AN27" s="65"/>
      <c r="AO27" s="65"/>
      <c r="AP27" s="65"/>
      <c r="AQ27" s="65"/>
      <c r="AR27" s="65"/>
      <c r="AS27" s="65"/>
      <c r="AT27" s="65"/>
      <c r="AU27" s="65"/>
      <c r="AV27" s="65"/>
      <c r="AW27" s="65"/>
      <c r="AX27" s="65"/>
      <c r="AY27" s="65"/>
      <c r="AZ27" s="65"/>
      <c r="BA27" s="65"/>
      <c r="BB27" s="65"/>
      <c r="BC27" s="65"/>
      <c r="BD27" s="65"/>
      <c r="BE27" s="65"/>
      <c r="BF27" s="65"/>
      <c r="BG27" s="65"/>
      <c r="BH27" s="65"/>
      <c r="BI27" s="65"/>
      <c r="BJ27" s="65"/>
      <c r="BK27" s="65"/>
      <c r="BL27" s="65"/>
      <c r="BM27" s="65"/>
      <c r="BN27" s="65"/>
      <c r="BO27" s="65"/>
      <c r="BP27" s="65"/>
      <c r="BQ27" s="65"/>
      <c r="BR27" s="65"/>
      <c r="BS27" s="65"/>
      <c r="BT27" s="65"/>
      <c r="BU27" s="65"/>
      <c r="BV27" s="65"/>
      <c r="BW27" s="65"/>
      <c r="BX27" s="65"/>
      <c r="BY27" s="65"/>
      <c r="BZ27" s="65"/>
      <c r="CA27" s="65"/>
      <c r="CB27" s="65"/>
      <c r="CC27" s="65"/>
      <c r="CD27" s="65"/>
      <c r="CE27" s="65"/>
      <c r="CF27" s="65"/>
      <c r="CG27" s="65"/>
      <c r="CH27" s="65"/>
      <c r="CI27" s="65"/>
      <c r="CJ27" s="65"/>
      <c r="CK27" s="65"/>
      <c r="CL27" s="65"/>
      <c r="CM27" s="65"/>
      <c r="CN27" s="65"/>
      <c r="CO27" s="65"/>
      <c r="CP27" s="65"/>
      <c r="CQ27" s="65"/>
      <c r="CR27" s="65"/>
      <c r="CS27" s="65"/>
      <c r="CT27" s="65"/>
      <c r="CU27" s="65"/>
      <c r="CV27" s="65"/>
      <c r="CW27" s="65"/>
      <c r="CX27" s="65"/>
      <c r="CY27" s="65"/>
      <c r="CZ27" s="65"/>
      <c r="DA27" s="65"/>
      <c r="DB27" s="65"/>
      <c r="DC27" s="65"/>
      <c r="DD27" s="65"/>
      <c r="DE27" s="65"/>
      <c r="DF27" s="65"/>
      <c r="DG27" s="65"/>
      <c r="DH27" s="65"/>
      <c r="DI27" s="65"/>
      <c r="DJ27" s="65"/>
      <c r="DK27" s="65"/>
    </row>
    <row r="28" spans="2:115" s="66" customFormat="1" ht="18.75" x14ac:dyDescent="0.25">
      <c r="B28" s="67">
        <v>19</v>
      </c>
      <c r="C28" s="633" t="s">
        <v>1026</v>
      </c>
      <c r="D28" s="581" t="s">
        <v>1019</v>
      </c>
      <c r="E28" s="580">
        <v>44327</v>
      </c>
      <c r="F28" s="581" t="s">
        <v>1027</v>
      </c>
      <c r="G28" s="581" t="s">
        <v>617</v>
      </c>
      <c r="H28" s="580">
        <v>44313</v>
      </c>
      <c r="I28" s="582" t="s">
        <v>1087</v>
      </c>
      <c r="J28" s="580">
        <v>44339</v>
      </c>
      <c r="K28" s="610" t="s">
        <v>1060</v>
      </c>
      <c r="L28" s="634" t="s">
        <v>1398</v>
      </c>
      <c r="M28" s="583">
        <v>44383</v>
      </c>
      <c r="N28" s="637">
        <v>44383</v>
      </c>
      <c r="O28" s="65"/>
      <c r="P28" s="65"/>
      <c r="Q28" s="65"/>
      <c r="R28" s="65"/>
      <c r="S28" s="65"/>
      <c r="T28" s="65"/>
      <c r="U28" s="65"/>
      <c r="V28" s="65"/>
      <c r="W28" s="65"/>
      <c r="X28" s="65"/>
      <c r="Y28" s="65"/>
      <c r="Z28" s="65"/>
      <c r="AA28" s="65"/>
      <c r="AB28" s="65"/>
      <c r="AC28" s="65"/>
      <c r="AD28" s="65"/>
      <c r="AE28" s="65"/>
      <c r="AF28" s="65"/>
      <c r="AG28" s="65"/>
      <c r="AH28" s="65"/>
      <c r="AI28" s="65"/>
      <c r="AJ28" s="65"/>
      <c r="AK28" s="65"/>
      <c r="AL28" s="65"/>
      <c r="AM28" s="65"/>
      <c r="AN28" s="65"/>
      <c r="AO28" s="65"/>
      <c r="AP28" s="65"/>
      <c r="AQ28" s="65"/>
      <c r="AR28" s="65"/>
      <c r="AS28" s="65"/>
      <c r="AT28" s="65"/>
      <c r="AU28" s="65"/>
      <c r="AV28" s="65"/>
      <c r="AW28" s="65"/>
      <c r="AX28" s="65"/>
      <c r="AY28" s="65"/>
      <c r="AZ28" s="65"/>
      <c r="BA28" s="65"/>
      <c r="BB28" s="65"/>
      <c r="BC28" s="65"/>
      <c r="BD28" s="65"/>
      <c r="BE28" s="65"/>
      <c r="BF28" s="65"/>
      <c r="BG28" s="65"/>
      <c r="BH28" s="65"/>
      <c r="BI28" s="65"/>
      <c r="BJ28" s="65"/>
      <c r="BK28" s="65"/>
      <c r="BL28" s="65"/>
      <c r="BM28" s="65"/>
      <c r="BN28" s="65"/>
      <c r="BO28" s="65"/>
      <c r="BP28" s="65"/>
      <c r="BQ28" s="65"/>
      <c r="BR28" s="65"/>
      <c r="BS28" s="65"/>
      <c r="BT28" s="65"/>
      <c r="BU28" s="65"/>
      <c r="BV28" s="65"/>
      <c r="BW28" s="65"/>
      <c r="BX28" s="65"/>
      <c r="BY28" s="65"/>
      <c r="BZ28" s="65"/>
      <c r="CA28" s="65"/>
      <c r="CB28" s="65"/>
      <c r="CC28" s="65"/>
      <c r="CD28" s="65"/>
      <c r="CE28" s="65"/>
      <c r="CF28" s="65"/>
      <c r="CG28" s="65"/>
      <c r="CH28" s="65"/>
      <c r="CI28" s="65"/>
      <c r="CJ28" s="65"/>
      <c r="CK28" s="65"/>
      <c r="CL28" s="65"/>
      <c r="CM28" s="65"/>
      <c r="CN28" s="65"/>
      <c r="CO28" s="65"/>
      <c r="CP28" s="65"/>
      <c r="CQ28" s="65"/>
      <c r="CR28" s="65"/>
      <c r="CS28" s="65"/>
      <c r="CT28" s="65"/>
      <c r="CU28" s="65"/>
      <c r="CV28" s="65"/>
      <c r="CW28" s="65"/>
      <c r="CX28" s="65"/>
      <c r="CY28" s="65"/>
      <c r="CZ28" s="65"/>
      <c r="DA28" s="65"/>
      <c r="DB28" s="65"/>
      <c r="DC28" s="65"/>
      <c r="DD28" s="65"/>
      <c r="DE28" s="65"/>
      <c r="DF28" s="65"/>
      <c r="DG28" s="65"/>
      <c r="DH28" s="65"/>
      <c r="DI28" s="65"/>
      <c r="DJ28" s="65"/>
      <c r="DK28" s="65"/>
    </row>
    <row r="29" spans="2:115" s="66" customFormat="1" ht="18.75" x14ac:dyDescent="0.25">
      <c r="B29" s="64">
        <v>20</v>
      </c>
      <c r="C29" s="633" t="s">
        <v>1026</v>
      </c>
      <c r="D29" s="581" t="s">
        <v>1025</v>
      </c>
      <c r="E29" s="580">
        <v>44327</v>
      </c>
      <c r="F29" s="581" t="s">
        <v>32</v>
      </c>
      <c r="G29" s="581" t="s">
        <v>617</v>
      </c>
      <c r="H29" s="580">
        <v>44313</v>
      </c>
      <c r="I29" s="582" t="s">
        <v>1087</v>
      </c>
      <c r="J29" s="580">
        <v>44330</v>
      </c>
      <c r="K29" s="610" t="s">
        <v>1060</v>
      </c>
      <c r="L29" s="634" t="s">
        <v>1103</v>
      </c>
      <c r="M29" s="584"/>
      <c r="N29" s="589"/>
      <c r="O29" s="65"/>
      <c r="P29" s="65"/>
      <c r="Q29" s="65"/>
      <c r="R29" s="65"/>
      <c r="S29" s="65"/>
      <c r="T29" s="65"/>
      <c r="U29" s="65"/>
      <c r="V29" s="65"/>
      <c r="W29" s="65"/>
      <c r="X29" s="65"/>
      <c r="Y29" s="65"/>
      <c r="Z29" s="65"/>
      <c r="AA29" s="65"/>
      <c r="AB29" s="65"/>
      <c r="AC29" s="65"/>
      <c r="AD29" s="65"/>
      <c r="AE29" s="65"/>
      <c r="AF29" s="65"/>
      <c r="AG29" s="65"/>
      <c r="AH29" s="65"/>
      <c r="AI29" s="65"/>
      <c r="AJ29" s="65"/>
      <c r="AK29" s="65"/>
      <c r="AL29" s="65"/>
      <c r="AM29" s="65"/>
      <c r="AN29" s="65"/>
      <c r="AO29" s="65"/>
      <c r="AP29" s="65"/>
      <c r="AQ29" s="65"/>
      <c r="AR29" s="65"/>
      <c r="AS29" s="65"/>
      <c r="AT29" s="65"/>
      <c r="AU29" s="65"/>
      <c r="AV29" s="65"/>
      <c r="AW29" s="65"/>
      <c r="AX29" s="65"/>
      <c r="AY29" s="65"/>
      <c r="AZ29" s="65"/>
      <c r="BA29" s="65"/>
      <c r="BB29" s="65"/>
      <c r="BC29" s="65"/>
      <c r="BD29" s="65"/>
      <c r="BE29" s="65"/>
      <c r="BF29" s="65"/>
      <c r="BG29" s="65"/>
      <c r="BH29" s="65"/>
      <c r="BI29" s="65"/>
      <c r="BJ29" s="65"/>
      <c r="BK29" s="65"/>
      <c r="BL29" s="65"/>
      <c r="BM29" s="65"/>
      <c r="BN29" s="65"/>
      <c r="BO29" s="65"/>
      <c r="BP29" s="65"/>
      <c r="BQ29" s="65"/>
      <c r="BR29" s="65"/>
      <c r="BS29" s="65"/>
      <c r="BT29" s="65"/>
      <c r="BU29" s="65"/>
      <c r="BV29" s="65"/>
      <c r="BW29" s="65"/>
      <c r="BX29" s="65"/>
      <c r="BY29" s="65"/>
      <c r="BZ29" s="65"/>
      <c r="CA29" s="65"/>
      <c r="CB29" s="65"/>
      <c r="CC29" s="65"/>
      <c r="CD29" s="65"/>
      <c r="CE29" s="65"/>
      <c r="CF29" s="65"/>
      <c r="CG29" s="65"/>
      <c r="CH29" s="65"/>
      <c r="CI29" s="65"/>
      <c r="CJ29" s="65"/>
      <c r="CK29" s="65"/>
      <c r="CL29" s="65"/>
      <c r="CM29" s="65"/>
      <c r="CN29" s="65"/>
      <c r="CO29" s="65"/>
      <c r="CP29" s="65"/>
      <c r="CQ29" s="65"/>
      <c r="CR29" s="65"/>
      <c r="CS29" s="65"/>
      <c r="CT29" s="65"/>
      <c r="CU29" s="65"/>
      <c r="CV29" s="65"/>
      <c r="CW29" s="65"/>
      <c r="CX29" s="65"/>
      <c r="CY29" s="65"/>
      <c r="CZ29" s="65"/>
      <c r="DA29" s="65"/>
      <c r="DB29" s="65"/>
      <c r="DC29" s="65"/>
      <c r="DD29" s="65"/>
      <c r="DE29" s="65"/>
      <c r="DF29" s="65"/>
      <c r="DG29" s="65"/>
      <c r="DH29" s="65"/>
      <c r="DI29" s="65"/>
      <c r="DJ29" s="65"/>
      <c r="DK29" s="65"/>
    </row>
    <row r="30" spans="2:115" s="66" customFormat="1" ht="19.5" thickBot="1" x14ac:dyDescent="0.3">
      <c r="B30" s="68"/>
      <c r="C30" s="638"/>
      <c r="D30" s="587"/>
      <c r="E30" s="585"/>
      <c r="F30" s="586"/>
      <c r="G30" s="586"/>
      <c r="H30" s="585"/>
      <c r="I30" s="587"/>
      <c r="J30" s="585"/>
      <c r="K30" s="587"/>
      <c r="L30" s="588"/>
      <c r="M30" s="588"/>
      <c r="N30" s="590"/>
      <c r="O30" s="65"/>
      <c r="P30" s="65"/>
      <c r="Q30" s="65"/>
      <c r="R30" s="65"/>
      <c r="S30" s="65"/>
      <c r="T30" s="65"/>
      <c r="U30" s="65"/>
      <c r="V30" s="65"/>
      <c r="W30" s="65"/>
      <c r="X30" s="65"/>
      <c r="Y30" s="65"/>
      <c r="Z30" s="65"/>
      <c r="AA30" s="65"/>
      <c r="AB30" s="65"/>
      <c r="AC30" s="65"/>
      <c r="AD30" s="65"/>
      <c r="AE30" s="65"/>
      <c r="AF30" s="65"/>
      <c r="AG30" s="65"/>
      <c r="AH30" s="65"/>
      <c r="AI30" s="65"/>
      <c r="AJ30" s="65"/>
      <c r="AK30" s="65"/>
      <c r="AL30" s="65"/>
      <c r="AM30" s="65"/>
      <c r="AN30" s="65"/>
      <c r="AO30" s="65"/>
      <c r="AP30" s="65"/>
      <c r="AQ30" s="65"/>
      <c r="AR30" s="65"/>
      <c r="AS30" s="65"/>
      <c r="AT30" s="65"/>
      <c r="AU30" s="65"/>
      <c r="AV30" s="65"/>
      <c r="AW30" s="65"/>
      <c r="AX30" s="65"/>
      <c r="AY30" s="65"/>
      <c r="AZ30" s="65"/>
      <c r="BA30" s="65"/>
      <c r="BB30" s="65"/>
      <c r="BC30" s="65"/>
      <c r="BD30" s="65"/>
      <c r="BE30" s="65"/>
      <c r="BF30" s="65"/>
      <c r="BG30" s="65"/>
      <c r="BH30" s="65"/>
      <c r="BI30" s="65"/>
      <c r="BJ30" s="65"/>
      <c r="BK30" s="65"/>
      <c r="BL30" s="65"/>
      <c r="BM30" s="65"/>
      <c r="BN30" s="65"/>
      <c r="BO30" s="65"/>
      <c r="BP30" s="65"/>
      <c r="BQ30" s="65"/>
      <c r="BR30" s="65"/>
      <c r="BS30" s="65"/>
      <c r="BT30" s="65"/>
      <c r="BU30" s="65"/>
      <c r="BV30" s="65"/>
      <c r="BW30" s="65"/>
      <c r="BX30" s="65"/>
      <c r="BY30" s="65"/>
      <c r="BZ30" s="65"/>
      <c r="CA30" s="65"/>
      <c r="CB30" s="65"/>
      <c r="CC30" s="65"/>
      <c r="CD30" s="65"/>
      <c r="CE30" s="65"/>
      <c r="CF30" s="65"/>
      <c r="CG30" s="65"/>
      <c r="CH30" s="65"/>
      <c r="CI30" s="65"/>
      <c r="CJ30" s="65"/>
      <c r="CK30" s="65"/>
      <c r="CL30" s="65"/>
      <c r="CM30" s="65"/>
      <c r="CN30" s="65"/>
      <c r="CO30" s="65"/>
      <c r="CP30" s="65"/>
      <c r="CQ30" s="65"/>
      <c r="CR30" s="65"/>
      <c r="CS30" s="65"/>
      <c r="CT30" s="65"/>
      <c r="CU30" s="65"/>
      <c r="CV30" s="65"/>
      <c r="CW30" s="65"/>
      <c r="CX30" s="65"/>
      <c r="CY30" s="65"/>
      <c r="CZ30" s="65"/>
      <c r="DA30" s="65"/>
      <c r="DB30" s="65"/>
      <c r="DC30" s="65"/>
      <c r="DD30" s="65"/>
      <c r="DE30" s="65"/>
      <c r="DF30" s="65"/>
      <c r="DG30" s="65"/>
      <c r="DH30" s="65"/>
      <c r="DI30" s="65"/>
      <c r="DJ30" s="65"/>
      <c r="DK30" s="65"/>
    </row>
    <row r="32" spans="2:115" x14ac:dyDescent="0.25">
      <c r="B32" s="330"/>
    </row>
  </sheetData>
  <sortState ref="C7:I15">
    <sortCondition ref="D7:D15"/>
  </sortState>
  <mergeCells count="3">
    <mergeCell ref="B5:I5"/>
    <mergeCell ref="J5:L5"/>
    <mergeCell ref="M5:N5"/>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vt:i4>
      </vt:variant>
    </vt:vector>
  </HeadingPairs>
  <TitlesOfParts>
    <vt:vector size="34" baseType="lpstr">
      <vt:lpstr>Cover</vt:lpstr>
      <vt:lpstr>Home</vt:lpstr>
      <vt:lpstr>Training Update KT</vt:lpstr>
      <vt:lpstr>Assessment Status TTT</vt:lpstr>
      <vt:lpstr>Q&amp;A TTT</vt:lpstr>
      <vt:lpstr>Learnings</vt:lpstr>
      <vt:lpstr>Validations</vt:lpstr>
      <vt:lpstr>Critical Path Activities</vt:lpstr>
      <vt:lpstr>SME Production</vt:lpstr>
      <vt:lpstr>Project Plan</vt:lpstr>
      <vt:lpstr>Process Update TTT</vt:lpstr>
      <vt:lpstr>Training Update TTT</vt:lpstr>
      <vt:lpstr>Daily Progress Update</vt:lpstr>
      <vt:lpstr>DD Update</vt:lpstr>
      <vt:lpstr>Documentation Update</vt:lpstr>
      <vt:lpstr>Access Status TTT</vt:lpstr>
      <vt:lpstr>Access Status KT</vt:lpstr>
      <vt:lpstr>Pre Work</vt:lpstr>
      <vt:lpstr>Q&amp;A KT</vt:lpstr>
      <vt:lpstr>Query Tracker</vt:lpstr>
      <vt:lpstr>AU Call Data</vt:lpstr>
      <vt:lpstr>Critical Activities</vt:lpstr>
      <vt:lpstr>Assessment Status KT</vt:lpstr>
      <vt:lpstr>Ramp Progress</vt:lpstr>
      <vt:lpstr>QC Requirement</vt:lpstr>
      <vt:lpstr>Unum Projected Volumes</vt:lpstr>
      <vt:lpstr>Action Log</vt:lpstr>
      <vt:lpstr>Production &amp; Quality Ramp Plan</vt:lpstr>
      <vt:lpstr>Project Team</vt:lpstr>
      <vt:lpstr>Risk and Mitigation</vt:lpstr>
      <vt:lpstr>Change Log</vt:lpstr>
      <vt:lpstr>Transitions Timelines</vt:lpstr>
      <vt:lpstr>BGC and Access Update</vt:lpstr>
      <vt:lpstr>'Project Plan'!prevWBS</vt:lpstr>
    </vt:vector>
  </TitlesOfParts>
  <Company>EXL Service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Deepak Kumar Sati</dc:creator>
  <cp:lastModifiedBy>Suhel Wasim</cp:lastModifiedBy>
  <cp:lastPrinted>2020-12-17T13:34:07Z</cp:lastPrinted>
  <dcterms:created xsi:type="dcterms:W3CDTF">2020-05-29T18:42:22Z</dcterms:created>
  <dcterms:modified xsi:type="dcterms:W3CDTF">2021-08-24T18:38:59Z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