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ootcamp Homework\Homework 1\"/>
    </mc:Choice>
  </mc:AlternateContent>
  <xr:revisionPtr revIDLastSave="0" documentId="13_ncr:1_{3AF7DF7E-407B-46C9-94F4-BB51DCEB9E98}" xr6:coauthVersionLast="43" xr6:coauthVersionMax="43" xr10:uidLastSave="{00000000-0000-0000-0000-000000000000}"/>
  <bookViews>
    <workbookView xWindow="-98" yWindow="-98" windowWidth="20715" windowHeight="13276" activeTab="1" xr2:uid="{00000000-000D-0000-FFFF-FFFF00000000}"/>
  </bookViews>
  <sheets>
    <sheet name="Dataset" sheetId="1" r:id="rId1"/>
    <sheet name="Parent Category Pivot Table" sheetId="2" r:id="rId2"/>
    <sheet name="Sub-Category Pivot Table" sheetId="3" r:id="rId3"/>
    <sheet name="Months Pivot Table" sheetId="5" r:id="rId4"/>
    <sheet name="Bonus" sheetId="6" r:id="rId5"/>
  </sheet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3" i="6"/>
  <c r="B13" i="6"/>
  <c r="B12" i="6"/>
  <c r="B11" i="6"/>
  <c r="B10" i="6"/>
  <c r="B9" i="6"/>
  <c r="B8" i="6"/>
  <c r="B7" i="6"/>
  <c r="B6" i="6"/>
  <c r="B5" i="6"/>
  <c r="B4" i="6"/>
  <c r="E2" i="6"/>
  <c r="D2" i="6"/>
  <c r="C2" i="6"/>
  <c r="B2" i="6"/>
  <c r="E11" i="6" l="1"/>
  <c r="E10" i="6"/>
  <c r="E7" i="6"/>
  <c r="E6" i="6"/>
  <c r="E5" i="6"/>
  <c r="E4" i="6"/>
  <c r="E9" i="6"/>
  <c r="E13" i="6"/>
  <c r="E8" i="6"/>
  <c r="E12" i="6"/>
  <c r="E3" i="6"/>
  <c r="G17" i="5"/>
  <c r="G16" i="5"/>
  <c r="G15" i="5"/>
  <c r="G14" i="5"/>
  <c r="G13" i="5"/>
  <c r="G12" i="5"/>
  <c r="G11" i="5"/>
  <c r="G10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18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2" i="1"/>
  <c r="P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<sst xmlns="http://schemas.openxmlformats.org/spreadsheetml/2006/main" count="24823" uniqueCount="8403">
  <si>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</si>
  <si>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</si>
  <si>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</si>
  <si>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</si>
  <si>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</si>
  <si>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</si>
  <si>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</si>
  <si>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</si>
  <si>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</si>
  <si>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</si>
  <si>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</si>
  <si>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</si>
  <si>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</si>
  <si>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</si>
  <si>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</si>
  <si>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</si>
  <si>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</si>
  <si>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</si>
  <si>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</si>
  <si>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</si>
  <si>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</si>
  <si>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</si>
  <si>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</si>
  <si>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</si>
  <si>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</si>
  <si>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</si>
  <si>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</si>
  <si>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</si>
  <si>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</si>
  <si>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</si>
  <si>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</si>
  <si>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</si>
  <si>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</si>
  <si>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</si>
  <si>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</si>
  <si>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</si>
  <si>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</si>
  <si>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</si>
  <si>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</si>
  <si>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</si>
  <si>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</si>
  <si>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</si>
  <si>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</si>
  <si>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</si>
  <si>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</si>
  <si>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</si>
  <si>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</si>
  <si>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</si>
  <si>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</si>
  <si>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</si>
  <si>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</si>
  <si>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</si>
  <si>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</si>
  <si>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</si>
  <si>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</si>
  <si>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</si>
  <si>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</si>
  <si>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</si>
  <si>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</si>
  <si>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</si>
  <si>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</si>
  <si>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</si>
  <si>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</si>
  <si>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</si>
  <si>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</si>
  <si>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</si>
  <si>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</si>
  <si>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</si>
  <si>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</si>
  <si>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</si>
  <si>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</si>
  <si>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</si>
  <si>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</si>
  <si>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</si>
  <si>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</si>
  <si>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</si>
  <si>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</si>
  <si>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</si>
  <si>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</si>
  <si>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</si>
  <si>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</si>
  <si>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</si>
  <si>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</si>
  <si>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</si>
  <si>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</si>
  <si>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</si>
  <si>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</si>
  <si>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</si>
  <si>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</si>
  <si>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</si>
  <si>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</si>
  <si>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</si>
  <si>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</si>
  <si>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</si>
  <si>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</si>
  <si>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</si>
  <si>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</si>
  <si>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</si>
  <si>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</si>
  <si>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</si>
  <si>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</si>
  <si>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</si>
  <si>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</si>
  <si>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</si>
  <si>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</si>
  <si>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</si>
  <si>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</si>
  <si>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</si>
  <si>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</si>
  <si>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</si>
  <si>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</si>
  <si>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</si>
  <si>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</si>
  <si>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</si>
  <si>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</si>
  <si>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</si>
  <si>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</si>
  <si>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</si>
  <si>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</si>
  <si>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</si>
  <si>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</si>
  <si>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</si>
  <si>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</si>
  <si>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</si>
  <si>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</si>
  <si>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</si>
  <si>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</si>
  <si>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</si>
  <si>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</si>
  <si>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</si>
  <si>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</si>
  <si>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</si>
  <si>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</si>
  <si>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</si>
  <si>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</si>
  <si>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</si>
  <si>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</si>
  <si>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</si>
  <si>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</si>
  <si>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</si>
  <si>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</si>
  <si>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</si>
  <si>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</si>
  <si>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</si>
  <si>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</si>
  <si>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</si>
  <si>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</si>
  <si>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</si>
  <si>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</si>
  <si>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</si>
  <si>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</si>
  <si>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</si>
  <si>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</si>
  <si>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</si>
  <si>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</si>
  <si>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</si>
  <si>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</si>
  <si>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</si>
  <si>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</si>
  <si>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</si>
  <si>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</si>
  <si>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</si>
  <si>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</si>
  <si>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</si>
  <si>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</si>
  <si>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</si>
  <si>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</si>
  <si>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</si>
  <si>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</si>
  <si>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</si>
  <si>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</si>
  <si>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</si>
  <si>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</si>
  <si>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</si>
  <si>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</si>
  <si>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</si>
  <si>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</si>
  <si>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</si>
  <si>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</si>
  <si>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</si>
  <si>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</si>
  <si>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</si>
  <si>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</si>
  <si>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</si>
  <si>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</si>
  <si>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</si>
  <si>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</si>
  <si>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</si>
  <si>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</si>
  <si>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</si>
  <si>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</si>
  <si>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</si>
  <si>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</si>
  <si>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</si>
  <si>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</si>
  <si>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</si>
  <si>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</si>
  <si>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</si>
  <si>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</si>
  <si>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</si>
  <si>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</si>
  <si>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</si>
  <si>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</si>
  <si>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</si>
  <si>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</si>
  <si>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</si>
  <si>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</si>
  <si>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</si>
  <si>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</si>
  <si>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</si>
  <si>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</si>
  <si>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</si>
  <si>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</si>
  <si>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</si>
  <si>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</si>
  <si>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</si>
  <si>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</si>
  <si>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</si>
  <si>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</si>
  <si>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</si>
  <si>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</si>
  <si>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</si>
  <si>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</si>
  <si>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</si>
  <si>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</si>
  <si>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</si>
  <si>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</si>
  <si>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</si>
  <si>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</si>
  <si>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</si>
  <si>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</si>
  <si>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</si>
  <si>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</si>
  <si>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</si>
  <si>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</si>
  <si>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</si>
  <si>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</si>
  <si>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</si>
  <si>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</si>
  <si>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</si>
  <si>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</si>
  <si>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</si>
  <si>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</si>
  <si>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</si>
  <si>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</si>
  <si>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</si>
  <si>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</si>
  <si>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</si>
  <si>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</si>
  <si>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</si>
  <si>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</si>
  <si>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</si>
  <si>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</si>
  <si>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</si>
  <si>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</si>
  <si>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</si>
  <si>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</si>
  <si>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</si>
  <si>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</si>
  <si>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</si>
  <si>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</si>
  <si>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</si>
  <si>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</si>
  <si>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</si>
  <si>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</si>
  <si>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</si>
  <si>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</si>
  <si>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</si>
  <si>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</si>
  <si>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</si>
  <si>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</si>
  <si>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</si>
  <si>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</si>
  <si>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</si>
  <si>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</si>
  <si>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</si>
  <si>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</si>
  <si>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</si>
  <si>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</si>
  <si>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</si>
  <si>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</si>
  <si>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</si>
  <si>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</si>
  <si>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</si>
  <si>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</si>
  <si>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</si>
  <si>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</si>
  <si>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</si>
  <si>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</si>
  <si>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</si>
  <si>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</si>
  <si>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</si>
  <si>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</si>
  <si>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</si>
  <si>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</si>
  <si>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</si>
  <si>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</si>
  <si>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</si>
  <si>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</si>
  <si>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</si>
  <si>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</si>
  <si>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</si>
  <si>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</si>
  <si>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</si>
  <si>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</si>
  <si>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</si>
  <si>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</si>
  <si>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</si>
  <si>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</si>
  <si>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</si>
  <si>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</si>
  <si>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</si>
  <si>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</si>
  <si>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</si>
  <si>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</si>
  <si>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</si>
  <si>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</si>
  <si>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</si>
  <si>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</si>
  <si>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</si>
  <si>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</si>
  <si>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</si>
  <si>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</si>
  <si>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</si>
  <si>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</si>
  <si>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</si>
  <si>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</si>
  <si>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</si>
  <si>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</si>
  <si>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</si>
  <si>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</si>
  <si>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</si>
  <si>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</si>
  <si>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</si>
  <si>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</si>
  <si>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</si>
  <si>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</si>
  <si>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</si>
  <si>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</si>
  <si>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</si>
  <si>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</si>
  <si>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</si>
  <si>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</si>
  <si>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</si>
  <si>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</si>
  <si>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</si>
  <si>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</si>
  <si>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</si>
  <si>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</si>
  <si>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</si>
  <si>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</si>
  <si>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</si>
  <si>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</si>
  <si>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</si>
  <si>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</si>
  <si>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</si>
  <si>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</si>
  <si>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</si>
  <si>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</si>
  <si>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</si>
  <si>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</si>
  <si>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</si>
  <si>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</si>
  <si>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</si>
  <si>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</si>
  <si>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</si>
  <si>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</si>
  <si>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</si>
  <si>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</si>
  <si>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</si>
  <si>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</si>
  <si>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</si>
  <si>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</si>
  <si>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</si>
  <si>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</si>
  <si>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</si>
  <si>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</si>
  <si>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</si>
  <si>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</si>
  <si>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</si>
  <si>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</si>
  <si>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</si>
  <si>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</si>
  <si>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</si>
  <si>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</si>
  <si>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</si>
  <si>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</si>
  <si>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</si>
  <si>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</si>
  <si>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</si>
  <si>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</si>
  <si>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</si>
  <si>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</si>
  <si>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</si>
  <si>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</si>
  <si>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</si>
  <si>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</si>
  <si>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</si>
  <si>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</si>
  <si>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</si>
  <si>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</si>
  <si>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</si>
  <si>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</si>
  <si>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</si>
  <si>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</si>
  <si>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</si>
  <si>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</si>
  <si>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</si>
  <si>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</si>
  <si>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</si>
  <si>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</si>
  <si>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</si>
  <si>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</si>
  <si>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</si>
  <si>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</si>
  <si>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</si>
  <si>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</si>
  <si>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</si>
  <si>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</si>
  <si>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</si>
  <si>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</si>
  <si>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</si>
  <si>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</si>
  <si>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</si>
  <si>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</si>
  <si>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</si>
  <si>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</si>
  <si>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</si>
  <si>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</si>
  <si>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</si>
  <si>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</si>
  <si>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</si>
  <si>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</si>
  <si>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</si>
  <si>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</si>
  <si>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</si>
  <si>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</si>
  <si>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</si>
  <si>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</si>
  <si>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</si>
  <si>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</si>
  <si>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</si>
  <si>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</si>
  <si>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</si>
  <si>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</si>
  <si>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</si>
  <si>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</si>
  <si>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</si>
  <si>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</si>
  <si>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</si>
  <si>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</si>
  <si>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</si>
  <si>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</si>
  <si>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</si>
  <si>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</si>
  <si>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</si>
  <si>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</si>
  <si>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</si>
  <si>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</si>
  <si>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</si>
  <si>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</si>
  <si>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</si>
  <si>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</si>
  <si>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</si>
  <si>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</si>
  <si>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</si>
  <si>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</si>
  <si>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</si>
  <si>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</si>
  <si>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</si>
  <si>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</si>
  <si>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</si>
  <si>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</si>
  <si>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</si>
  <si>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</si>
  <si>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</si>
  <si>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</si>
  <si>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</si>
  <si>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</si>
  <si>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</si>
  <si>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</si>
  <si>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</si>
  <si>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</si>
  <si>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</si>
  <si>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</si>
  <si>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</si>
  <si>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</si>
  <si>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</si>
  <si>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</si>
  <si>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</si>
  <si>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</si>
  <si>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</si>
  <si>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</si>
  <si>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</si>
  <si>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</si>
  <si>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</si>
  <si>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</si>
  <si>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</si>
  <si>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</si>
  <si>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</si>
  <si>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</si>
  <si>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</si>
  <si>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</si>
  <si>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</si>
  <si>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</si>
  <si>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</si>
  <si>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</si>
  <si>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</si>
  <si>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</si>
  <si>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</si>
  <si>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</si>
  <si>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</si>
  <si>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</si>
  <si>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</si>
  <si>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</si>
  <si>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</si>
  <si>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</si>
  <si>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</si>
  <si>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</si>
  <si>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</si>
  <si>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</si>
  <si>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</si>
  <si>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</si>
  <si>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</si>
  <si>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</si>
  <si>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</si>
  <si>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</si>
  <si>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</si>
  <si>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</si>
  <si>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</si>
  <si>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</si>
  <si>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</si>
  <si>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</si>
  <si>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</si>
  <si>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</si>
  <si>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</si>
  <si>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</si>
  <si>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</si>
  <si>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</si>
  <si>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</si>
  <si>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</si>
  <si>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</si>
  <si>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</si>
  <si>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</si>
  <si>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</si>
  <si>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</si>
  <si>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</si>
  <si>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</si>
  <si>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</si>
  <si>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</si>
  <si>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</si>
  <si>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</si>
  <si>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</si>
  <si>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</si>
  <si>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</si>
  <si>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</si>
  <si>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</si>
  <si>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</si>
  <si>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</si>
  <si>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</si>
  <si>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</si>
  <si>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</si>
  <si>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</si>
  <si>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</si>
  <si>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</si>
  <si>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</si>
  <si>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</si>
  <si>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</si>
  <si>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</si>
  <si>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</si>
  <si>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</si>
  <si>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</si>
  <si>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</si>
  <si>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</si>
  <si>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</si>
  <si>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</si>
  <si>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</si>
  <si>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</si>
  <si>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</si>
  <si>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</si>
  <si>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</si>
  <si>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</si>
  <si>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</si>
  <si>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</si>
  <si>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</si>
  <si>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</si>
  <si>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</si>
  <si>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</si>
  <si>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</si>
  <si>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</si>
  <si>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</si>
  <si>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</si>
  <si>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</si>
  <si>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</si>
  <si>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</si>
  <si>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</si>
  <si>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</si>
  <si>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</si>
  <si>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</si>
  <si>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</si>
  <si>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</si>
  <si>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</si>
  <si>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</si>
  <si>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</si>
  <si>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</si>
  <si>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</si>
  <si>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</si>
  <si>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</si>
  <si>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</si>
  <si>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</si>
  <si>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</si>
  <si>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</si>
  <si>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</si>
  <si>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</si>
  <si>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</si>
  <si>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</si>
  <si>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</si>
  <si>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</si>
  <si>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</si>
  <si>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</si>
  <si>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</si>
  <si>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</si>
  <si>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</si>
  <si>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</si>
  <si>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</si>
  <si>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</si>
  <si>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</si>
  <si>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</si>
  <si>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</si>
  <si>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</si>
  <si>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</si>
  <si>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</si>
  <si>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</si>
  <si>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</si>
  <si>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</si>
  <si>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</si>
  <si>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</si>
  <si>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</si>
  <si>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</si>
  <si>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</si>
  <si>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</si>
  <si>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</si>
  <si>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</si>
  <si>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</si>
  <si>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</si>
  <si>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</si>
  <si>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</si>
  <si>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</si>
  <si>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</si>
  <si>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</si>
  <si>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</si>
  <si>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</si>
  <si>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</si>
  <si>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</si>
  <si>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</si>
  <si>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</si>
  <si>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</si>
  <si>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</si>
  <si>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</si>
  <si>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</si>
  <si>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</si>
  <si>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</si>
  <si>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</si>
  <si>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</si>
  <si>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</si>
  <si>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</si>
  <si>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</si>
  <si>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</si>
  <si>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</si>
  <si>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</si>
  <si>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</si>
  <si>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</si>
  <si>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</si>
  <si>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</si>
  <si>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</si>
  <si>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</si>
  <si>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</si>
  <si>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</si>
  <si>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</si>
  <si>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</si>
  <si>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</si>
  <si>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</si>
  <si>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</si>
  <si>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</si>
  <si>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</si>
  <si>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</si>
  <si>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</si>
  <si>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</si>
  <si>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</si>
  <si>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</si>
  <si>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</si>
  <si>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</si>
  <si>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</si>
  <si>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</si>
  <si>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</si>
  <si>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</si>
  <si>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</si>
  <si>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</si>
  <si>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</si>
  <si>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</si>
  <si>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</si>
  <si>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</si>
  <si>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</si>
  <si>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</si>
  <si>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</si>
  <si>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</si>
  <si>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</si>
  <si>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</si>
  <si>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</si>
  <si>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</si>
  <si>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</si>
  <si>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</si>
  <si>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</si>
  <si>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</si>
  <si>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</si>
  <si>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</si>
  <si>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</si>
  <si>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</si>
  <si>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</si>
  <si>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</si>
  <si>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</si>
  <si>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</si>
  <si>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</si>
  <si>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</si>
  <si>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</si>
  <si>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</si>
  <si>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</si>
  <si>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</si>
  <si>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</si>
  <si>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</si>
  <si>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</si>
  <si>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</si>
  <si>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</si>
  <si>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</si>
  <si>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</si>
  <si>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</si>
  <si>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</si>
  <si>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</si>
  <si>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</si>
  <si>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</si>
  <si>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</si>
  <si>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</si>
  <si>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</si>
  <si>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</si>
  <si>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</si>
  <si>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</si>
  <si>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</si>
  <si>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</si>
  <si>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</si>
  <si>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</si>
  <si>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</si>
  <si>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</si>
  <si>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</si>
  <si>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</si>
  <si>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</si>
  <si>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</si>
  <si>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</si>
  <si>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</si>
  <si>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</si>
  <si>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</si>
  <si>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</si>
  <si>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</si>
  <si>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</si>
  <si>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</si>
  <si>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</si>
  <si>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</si>
  <si>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</si>
  <si>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</si>
  <si>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</si>
  <si>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</si>
  <si>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</si>
  <si>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</si>
  <si>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</si>
  <si>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</si>
  <si>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</si>
  <si>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</si>
  <si>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</si>
  <si>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</si>
  <si>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</si>
  <si>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</si>
  <si>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</si>
  <si>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</si>
  <si>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</si>
  <si>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</si>
  <si>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</si>
  <si>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</si>
  <si>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</si>
  <si>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</si>
  <si>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</si>
  <si>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</si>
  <si>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</si>
  <si>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</si>
  <si>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</si>
  <si>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</si>
  <si>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</si>
  <si>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</si>
  <si>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</si>
  <si>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</si>
  <si>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</si>
  <si>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</si>
  <si>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</si>
  <si>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</si>
  <si>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</si>
  <si>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</si>
  <si>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</si>
  <si>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</si>
  <si>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</si>
  <si>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</si>
  <si>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</si>
  <si>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</si>
  <si>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</si>
  <si>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</si>
  <si>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</si>
  <si>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</si>
  <si>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</si>
  <si>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</si>
  <si>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</si>
  <si>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</si>
  <si>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</si>
  <si>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</si>
  <si>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</si>
  <si>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</si>
  <si>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</si>
  <si>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</si>
  <si>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</si>
  <si>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</si>
  <si>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</si>
  <si>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</si>
  <si>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</si>
  <si>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</si>
  <si>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</si>
  <si>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</si>
  <si>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</si>
  <si>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</si>
  <si>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</si>
  <si>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</si>
  <si>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</si>
  <si>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</si>
  <si>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</si>
  <si>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</si>
  <si>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</si>
  <si>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</si>
  <si>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</si>
  <si>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</si>
  <si>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</si>
  <si>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</si>
  <si>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</si>
  <si>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</si>
  <si>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</si>
  <si>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</si>
  <si>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</si>
  <si>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</si>
  <si>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</si>
  <si>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</si>
  <si>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</si>
  <si>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</si>
  <si>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</si>
  <si>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</si>
  <si>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</si>
  <si>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</si>
  <si>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</si>
  <si>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</si>
  <si>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</si>
  <si>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</si>
  <si>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</si>
  <si>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</si>
  <si>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</si>
  <si>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</si>
  <si>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</si>
  <si>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</si>
  <si>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</si>
  <si>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</si>
  <si>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</si>
  <si>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</si>
  <si>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</si>
  <si>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</si>
  <si>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</si>
  <si>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</si>
  <si>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</si>
  <si>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</si>
  <si>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</si>
  <si>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</si>
  <si>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</si>
  <si>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</si>
  <si>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</si>
  <si>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</si>
  <si>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</si>
  <si>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</si>
  <si>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</si>
  <si>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</si>
  <si>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</si>
  <si>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</si>
  <si>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</si>
  <si>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</si>
  <si>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</si>
  <si>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</si>
  <si>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</si>
  <si>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</si>
  <si>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</si>
  <si>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</si>
  <si>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</si>
  <si>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</si>
  <si>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</si>
  <si>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</si>
  <si>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</si>
  <si>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</si>
  <si>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</si>
  <si>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</si>
  <si>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</si>
  <si>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</si>
  <si>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</si>
  <si>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</si>
  <si>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</si>
  <si>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</si>
  <si>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</si>
  <si>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</si>
  <si>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</si>
  <si>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</si>
  <si>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</si>
  <si>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</si>
  <si>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</si>
  <si>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</si>
  <si>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</si>
  <si>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</si>
  <si>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</si>
  <si>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</si>
  <si>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</si>
  <si>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</si>
  <si>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</si>
  <si>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</si>
  <si>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</si>
  <si>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</si>
  <si>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</si>
  <si>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</si>
  <si>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</si>
  <si>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</si>
  <si>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</si>
  <si>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</si>
  <si>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</si>
  <si>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</si>
  <si>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</si>
  <si>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</si>
  <si>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</si>
  <si>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</si>
  <si>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</si>
  <si>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</si>
  <si>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</si>
  <si>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</si>
  <si>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</si>
  <si>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</si>
  <si>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</si>
  <si>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</si>
  <si>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</si>
  <si>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</si>
  <si>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</si>
  <si>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</si>
  <si>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</si>
  <si>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</si>
  <si>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</si>
  <si>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</si>
  <si>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</si>
  <si>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</si>
  <si>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</si>
  <si>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</si>
  <si>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</si>
  <si>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</si>
  <si>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</si>
  <si>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</si>
  <si>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</si>
  <si>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</si>
  <si>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</si>
  <si>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</si>
  <si>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</si>
  <si>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</si>
  <si>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</si>
  <si>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</si>
  <si>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</si>
  <si>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</si>
  <si>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</si>
  <si>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</si>
  <si>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</si>
  <si>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</si>
  <si>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</si>
  <si>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</si>
  <si>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</si>
  <si>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</si>
  <si>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</si>
  <si>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</si>
  <si>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</si>
  <si>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</si>
  <si>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</si>
  <si>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</si>
  <si>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</si>
  <si>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</si>
  <si>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</si>
  <si>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</si>
  <si>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</si>
  <si>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</si>
  <si>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</si>
  <si>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</si>
  <si>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</si>
  <si>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</si>
  <si>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</si>
  <si>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</si>
  <si>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</si>
  <si>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</si>
  <si>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</si>
  <si>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</si>
  <si>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</si>
  <si>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</si>
  <si>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</si>
  <si>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</si>
  <si>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</si>
  <si>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</si>
  <si>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</si>
  <si>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</si>
  <si>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</si>
  <si>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</si>
  <si>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</si>
  <si>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</si>
  <si>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</si>
  <si>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</si>
  <si>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</si>
  <si>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</si>
  <si>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</si>
  <si>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</si>
  <si>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</si>
  <si>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</si>
  <si>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</si>
  <si>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</si>
  <si>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</si>
  <si>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</si>
  <si>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</si>
  <si>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</si>
  <si>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</si>
  <si>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</si>
  <si>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</si>
  <si>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</si>
  <si>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</si>
  <si>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</si>
  <si>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</si>
  <si>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</si>
  <si>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</si>
  <si>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</si>
  <si>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</si>
  <si>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</si>
  <si>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</si>
  <si>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</si>
  <si>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</si>
  <si>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</si>
  <si>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</si>
  <si>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</si>
  <si>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</si>
  <si>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</si>
  <si>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</si>
  <si>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</si>
  <si>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</si>
  <si>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</si>
  <si>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</si>
  <si>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</si>
  <si>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</si>
  <si>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</si>
  <si>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</si>
  <si>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</si>
  <si>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</si>
  <si>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</si>
  <si>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</si>
  <si>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</si>
  <si>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</si>
  <si>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</si>
  <si>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</si>
  <si>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</si>
  <si>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</si>
  <si>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</si>
  <si>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</si>
  <si>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</si>
  <si>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</si>
  <si>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</si>
  <si>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</si>
  <si>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</si>
  <si>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</si>
  <si>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</si>
  <si>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</si>
  <si>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</si>
  <si>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</si>
  <si>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</si>
  <si>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</si>
  <si>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</si>
  <si>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</si>
  <si>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</si>
  <si>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</si>
  <si>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</si>
  <si>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</si>
  <si>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</si>
  <si>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</si>
  <si>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</si>
  <si>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</si>
  <si>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</si>
  <si>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</si>
  <si>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</si>
  <si>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</si>
  <si>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</si>
  <si>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</si>
  <si>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</si>
  <si>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</si>
  <si>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</si>
  <si>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</si>
  <si>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</si>
  <si>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</si>
  <si>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</si>
  <si>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</si>
  <si>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</si>
  <si>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</si>
  <si>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</si>
  <si>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</si>
  <si>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</si>
  <si>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</si>
  <si>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</si>
  <si>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</si>
  <si>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</si>
  <si>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</si>
  <si>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</si>
  <si>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</si>
  <si>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</si>
  <si>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</si>
  <si>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</si>
  <si>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</si>
  <si>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</si>
  <si>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</si>
  <si>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</si>
  <si>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</si>
  <si>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</si>
  <si>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</si>
  <si>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</si>
  <si>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</si>
  <si>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</si>
  <si>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</si>
  <si>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</si>
  <si>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</si>
  <si>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</si>
  <si>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</si>
  <si>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</si>
  <si>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</si>
  <si>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</si>
  <si>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</si>
  <si>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</si>
  <si>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</si>
  <si>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</si>
  <si>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</si>
  <si>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</si>
  <si>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</si>
  <si>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</si>
  <si>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</si>
  <si>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</si>
  <si>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</si>
  <si>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</si>
  <si>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</si>
  <si>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</si>
  <si>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</si>
  <si>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</si>
  <si>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</si>
  <si>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</si>
  <si>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</si>
  <si>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</si>
  <si>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</si>
  <si>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</si>
  <si>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</si>
  <si>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</si>
  <si>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</si>
  <si>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</si>
  <si>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</si>
  <si>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</si>
  <si>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</si>
  <si>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</si>
  <si>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</si>
  <si>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</si>
  <si>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</si>
  <si>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</si>
  <si>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</si>
  <si>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</si>
  <si>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</si>
  <si>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</si>
  <si>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</si>
  <si>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</si>
  <si>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</si>
  <si>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</si>
  <si>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</si>
  <si>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</si>
  <si>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</si>
  <si>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</si>
  <si>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</si>
  <si>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</si>
  <si>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</si>
  <si>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</si>
  <si>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</si>
  <si>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</si>
  <si>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</si>
  <si>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</si>
  <si>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</si>
  <si>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</si>
  <si>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</si>
  <si>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</si>
  <si>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</si>
  <si>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</si>
  <si>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</si>
  <si>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</si>
  <si>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</si>
  <si>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</si>
  <si>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</si>
  <si>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</si>
  <si>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</si>
  <si>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</si>
  <si>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</si>
  <si>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</si>
  <si>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</si>
  <si>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</si>
  <si>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</si>
  <si>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</si>
  <si>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</si>
  <si>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</si>
  <si>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</si>
  <si>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</si>
  <si>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</si>
  <si>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</si>
  <si>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</si>
  <si>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</si>
  <si>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</si>
  <si>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</si>
  <si>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</si>
  <si>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</si>
  <si>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</si>
  <si>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</si>
  <si>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</si>
  <si>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</si>
  <si>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</si>
  <si>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</si>
  <si>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</si>
  <si>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</si>
  <si>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</si>
  <si>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</si>
  <si>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</si>
  <si>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</si>
  <si>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</si>
  <si>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</si>
  <si>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</si>
  <si>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</si>
  <si>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</si>
  <si>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</si>
  <si>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</si>
  <si>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</si>
  <si>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</si>
  <si>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</si>
  <si>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</si>
  <si>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</si>
  <si>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</si>
  <si>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</si>
  <si>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</si>
  <si>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</si>
  <si>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</si>
  <si>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</si>
  <si>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</si>
  <si>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</si>
  <si>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</si>
  <si>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</si>
  <si>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</si>
  <si>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</si>
  <si>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</si>
  <si>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</si>
  <si>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</si>
  <si>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</si>
  <si>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</si>
  <si>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</si>
  <si>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</si>
  <si>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</si>
  <si>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</si>
  <si>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</si>
  <si>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</si>
  <si>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</si>
  <si>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</si>
  <si>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</si>
  <si>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</si>
  <si>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</si>
  <si>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</si>
  <si>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</si>
  <si>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</si>
  <si>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</si>
  <si>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</si>
  <si>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</si>
  <si>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</si>
  <si>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</si>
  <si>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</si>
  <si>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</si>
  <si>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</si>
  <si>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</si>
  <si>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</si>
  <si>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</si>
  <si>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</si>
  <si>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</si>
  <si>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</si>
  <si>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</si>
  <si>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</si>
  <si>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</si>
  <si>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</si>
  <si>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</si>
  <si>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</si>
  <si>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</si>
  <si>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</si>
  <si>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</si>
  <si>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</si>
  <si>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</si>
  <si>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</si>
  <si>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</si>
  <si>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</si>
  <si>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</si>
  <si>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</si>
  <si>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</si>
  <si>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</si>
  <si>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</si>
  <si>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</si>
  <si>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</si>
  <si>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</si>
  <si>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</si>
  <si>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</si>
  <si>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</si>
  <si>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</si>
  <si>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</si>
  <si>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</si>
  <si>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</si>
  <si>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</si>
  <si>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</si>
  <si>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</si>
  <si>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</si>
  <si>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</si>
  <si>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</si>
  <si>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</si>
  <si>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</si>
  <si>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</si>
  <si>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</si>
  <si>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</si>
  <si>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</si>
  <si>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</si>
  <si>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</si>
  <si>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</si>
  <si>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</si>
  <si>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</si>
  <si>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</si>
  <si>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</si>
  <si>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</si>
  <si>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</si>
  <si>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</si>
  <si>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</si>
  <si>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</si>
  <si>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</si>
  <si>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</si>
  <si>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</si>
  <si>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</si>
  <si>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</si>
  <si>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</si>
  <si>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</si>
  <si>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</si>
  <si>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</si>
  <si>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</si>
  <si>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</si>
  <si>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</si>
  <si>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</si>
  <si>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</si>
  <si>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</si>
  <si>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</si>
  <si>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</si>
  <si>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</si>
  <si>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</si>
  <si>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</si>
  <si>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</si>
  <si>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</si>
  <si>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</si>
  <si>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</si>
  <si>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</si>
  <si>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</si>
  <si>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</si>
  <si>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</si>
  <si>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</si>
  <si>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</si>
  <si>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</si>
  <si>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</si>
  <si>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</si>
  <si>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</si>
  <si>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</si>
  <si>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</si>
  <si>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</si>
  <si>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</si>
  <si>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</si>
  <si>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</si>
  <si>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</si>
  <si>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</si>
  <si>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</si>
  <si>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</si>
  <si>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</si>
  <si>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</si>
  <si>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</si>
  <si>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</si>
  <si>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</si>
  <si>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</si>
  <si>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</si>
  <si>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</si>
  <si>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</si>
  <si>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</si>
  <si>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</si>
  <si>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</si>
  <si>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</si>
  <si>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</si>
  <si>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</si>
  <si>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</si>
  <si>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</si>
  <si>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</si>
  <si>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</si>
  <si>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</si>
  <si>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</si>
  <si>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</si>
  <si>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</si>
  <si>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</si>
  <si>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</si>
  <si>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</si>
  <si>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</si>
  <si>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</si>
  <si>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</si>
  <si>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</si>
  <si>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</si>
  <si>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</si>
  <si>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</si>
  <si>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</si>
  <si>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</si>
  <si>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</si>
  <si>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</si>
  <si>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</si>
  <si>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</si>
  <si>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</si>
  <si>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</si>
  <si>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</si>
  <si>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</si>
  <si>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</si>
  <si>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</si>
  <si>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</si>
  <si>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</si>
  <si>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</si>
  <si>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</si>
  <si>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</si>
  <si>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</si>
  <si>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</si>
  <si>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</si>
  <si>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</si>
  <si>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</si>
  <si>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</si>
  <si>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</si>
  <si>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</si>
  <si>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</si>
  <si>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</si>
  <si>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</si>
  <si>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</si>
  <si>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</si>
  <si>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</si>
  <si>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</si>
  <si>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</si>
  <si>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</si>
  <si>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</si>
  <si>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</si>
  <si>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</si>
  <si>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</si>
  <si>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</si>
  <si>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</si>
  <si>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</si>
  <si>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</si>
  <si>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</si>
  <si>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</si>
  <si>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</si>
  <si>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</si>
  <si>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</si>
  <si>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</si>
  <si>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</si>
  <si>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</si>
  <si>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</si>
  <si>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</si>
  <si>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</si>
  <si>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</si>
  <si>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</si>
  <si>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</si>
  <si>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</si>
  <si>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</si>
  <si>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</si>
  <si>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</si>
  <si>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</si>
  <si>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</si>
  <si>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</si>
  <si>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</si>
  <si>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</si>
  <si>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</si>
  <si>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</si>
  <si>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</si>
  <si>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</si>
  <si>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</si>
  <si>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</si>
  <si>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</si>
  <si>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</si>
  <si>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</si>
  <si>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</si>
  <si>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</si>
  <si>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</si>
  <si>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</si>
  <si>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</si>
  <si>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</si>
  <si>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</si>
  <si>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</si>
  <si>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</si>
  <si>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</si>
  <si>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</si>
  <si>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</si>
  <si>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</si>
  <si>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</si>
  <si>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</si>
  <si>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</si>
  <si>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</si>
  <si>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</si>
  <si>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</si>
  <si>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</si>
  <si>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</si>
  <si>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</si>
  <si>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</si>
  <si>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</si>
  <si>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</si>
  <si>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</si>
  <si>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</si>
  <si>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</si>
  <si>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</si>
  <si>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</si>
  <si>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</si>
  <si>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</si>
  <si>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</si>
  <si>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</si>
  <si>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</si>
  <si>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</si>
  <si>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</si>
  <si>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</si>
  <si>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</si>
  <si>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</si>
  <si>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</si>
  <si>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</si>
  <si>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</si>
  <si>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</si>
  <si>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</si>
  <si>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</si>
  <si>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</si>
  <si>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</si>
  <si>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</si>
  <si>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</si>
  <si>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</si>
  <si>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</si>
  <si>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</si>
  <si>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</si>
  <si>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</si>
  <si>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</si>
  <si>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</si>
  <si>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</si>
  <si>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</si>
  <si>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</si>
  <si>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</si>
  <si>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</si>
  <si>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</si>
  <si>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</si>
  <si>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</si>
  <si>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</si>
  <si>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</si>
  <si>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</si>
  <si>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</si>
  <si>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</si>
  <si>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</si>
  <si>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</si>
  <si>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</si>
  <si>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</si>
  <si>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</si>
  <si>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</si>
  <si>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</si>
  <si>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</si>
  <si>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</si>
  <si>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</si>
  <si>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</si>
  <si>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</si>
  <si>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</si>
  <si>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</si>
  <si>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</si>
  <si>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</si>
  <si>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</si>
  <si>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</si>
  <si>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</si>
  <si>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</si>
  <si>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</si>
  <si>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</si>
  <si>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</si>
  <si>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</si>
  <si>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</si>
  <si>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</si>
  <si>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</si>
  <si>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</si>
  <si>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</si>
  <si>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</si>
  <si>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</si>
  <si>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</si>
  <si>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</si>
  <si>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</si>
  <si>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</si>
  <si>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</si>
  <si>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</si>
  <si>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</si>
  <si>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</si>
  <si>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</si>
  <si>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</si>
  <si>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</si>
  <si>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</si>
  <si>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</si>
  <si>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</si>
  <si>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</si>
  <si>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</si>
  <si>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</si>
  <si>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</si>
  <si>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</si>
  <si>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</si>
  <si>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</si>
  <si>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</si>
  <si>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</si>
  <si>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</si>
  <si>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</si>
  <si>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</si>
  <si>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</si>
  <si>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</si>
  <si>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</si>
  <si>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</si>
  <si>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</si>
  <si>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</si>
  <si>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</si>
  <si>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</si>
  <si>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</si>
  <si>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</si>
  <si>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</si>
  <si>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</si>
  <si>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</si>
  <si>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</si>
  <si>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</si>
  <si>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</si>
  <si>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</si>
  <si>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</si>
  <si>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</si>
  <si>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</si>
  <si>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</si>
  <si>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</si>
  <si>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</si>
  <si>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</si>
  <si>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</si>
  <si>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</si>
  <si>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</si>
  <si>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</si>
  <si>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</si>
  <si>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</si>
  <si>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</si>
  <si>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</si>
  <si>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</si>
  <si>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</si>
  <si>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</si>
  <si>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</si>
  <si>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</si>
  <si>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</si>
  <si>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</si>
  <si>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</si>
  <si>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</si>
  <si>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</si>
  <si>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</si>
  <si>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</si>
  <si>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</si>
  <si>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</si>
  <si>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</si>
  <si>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</si>
  <si>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</si>
  <si>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</si>
  <si>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</si>
  <si>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</si>
  <si>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</si>
  <si>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</si>
  <si>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</si>
  <si>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</si>
  <si>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</si>
  <si>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</si>
  <si>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</si>
  <si>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</si>
  <si>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</si>
  <si>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</si>
  <si>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</si>
  <si>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</si>
  <si>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</si>
  <si>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</si>
  <si>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</si>
  <si>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</si>
  <si>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</si>
  <si>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</si>
  <si>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</si>
  <si>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</si>
  <si>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</si>
  <si>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</si>
  <si>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</si>
  <si>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</si>
  <si>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</si>
  <si>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</si>
  <si>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</si>
  <si>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</si>
  <si>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</si>
  <si>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</si>
  <si>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</si>
  <si>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</si>
  <si>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</si>
  <si>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</si>
  <si>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</si>
  <si>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</si>
  <si>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</si>
  <si>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</si>
  <si>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</si>
  <si>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</si>
  <si>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</si>
  <si>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</si>
  <si>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</si>
  <si>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</si>
  <si>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</si>
  <si>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</si>
  <si>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</si>
  <si>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</si>
  <si>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</si>
  <si>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</si>
  <si>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</si>
  <si>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</si>
  <si>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</si>
  <si>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</si>
  <si>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</si>
  <si>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</si>
  <si>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</si>
  <si>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</si>
  <si>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</si>
  <si>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</si>
  <si>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</si>
  <si>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</si>
  <si>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</si>
  <si>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</si>
  <si>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</si>
  <si>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</si>
  <si>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</si>
  <si>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</si>
  <si>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</si>
  <si>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</si>
  <si>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</si>
  <si>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</si>
  <si>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</si>
  <si>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</si>
  <si>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</si>
  <si>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</si>
  <si>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</si>
  <si>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</si>
  <si>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</si>
  <si>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</si>
  <si>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</si>
  <si>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</si>
  <si>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</si>
  <si>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</si>
  <si>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</si>
  <si>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</si>
  <si>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</si>
  <si>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</si>
  <si>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</si>
  <si>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</si>
  <si>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</si>
  <si>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</si>
  <si>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</si>
  <si>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</si>
  <si>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</si>
  <si>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</si>
  <si>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</si>
  <si>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</si>
  <si>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</si>
  <si>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</si>
  <si>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</si>
  <si>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</si>
  <si>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</si>
  <si>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</si>
  <si>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</si>
  <si>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</si>
  <si>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</si>
  <si>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</si>
  <si>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</si>
  <si>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</si>
  <si>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</si>
  <si>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</si>
  <si>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</si>
  <si>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</si>
  <si>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</si>
  <si>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</si>
  <si>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</si>
  <si>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</si>
  <si>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</si>
  <si>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</si>
  <si>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</si>
  <si>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</si>
  <si>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</si>
  <si>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</si>
  <si>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</si>
  <si>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</si>
  <si>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</si>
  <si>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</si>
  <si>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</si>
  <si>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</si>
  <si>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</si>
  <si>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</si>
  <si>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</si>
  <si>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</si>
  <si>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</si>
  <si>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</si>
  <si>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</si>
  <si>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</si>
  <si>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</si>
  <si>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</si>
  <si>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</si>
  <si>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</si>
  <si>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</si>
  <si>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</si>
  <si>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</si>
  <si>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</si>
  <si>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</si>
  <si>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</si>
  <si>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</si>
  <si>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</si>
  <si>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</si>
  <si>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</si>
  <si>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</si>
  <si>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</si>
  <si>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</si>
  <si>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</si>
  <si>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</si>
  <si>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</si>
  <si>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</si>
  <si>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</si>
  <si>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</si>
  <si>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</si>
  <si>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</si>
  <si>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</si>
  <si>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</si>
  <si>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</si>
  <si>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</si>
  <si>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</si>
  <si>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</si>
  <si>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</si>
  <si>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</si>
  <si>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</si>
  <si>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</si>
  <si>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</si>
  <si>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</si>
  <si>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</si>
  <si>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</si>
  <si>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</si>
  <si>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</si>
  <si>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</si>
  <si>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</si>
  <si>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</si>
  <si>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</si>
  <si>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</si>
  <si>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</si>
  <si>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</si>
  <si>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</si>
  <si>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</si>
  <si>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</si>
  <si>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</si>
  <si>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</si>
  <si>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</si>
  <si>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</si>
  <si>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</si>
  <si>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</si>
  <si>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</si>
  <si>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</si>
  <si>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</si>
  <si>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</si>
  <si>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</si>
  <si>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</si>
  <si>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</si>
  <si>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</si>
  <si>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</si>
  <si>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</si>
  <si>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</si>
  <si>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</si>
  <si>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</si>
  <si>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</si>
  <si>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</si>
  <si>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</si>
  <si>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</si>
  <si>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</si>
  <si>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</si>
  <si>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</si>
  <si>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</si>
  <si>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</si>
  <si>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</si>
  <si>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</si>
  <si>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</si>
  <si>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</si>
  <si>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</si>
  <si>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</si>
  <si>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</si>
  <si>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</si>
  <si>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</si>
  <si>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</si>
  <si>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</si>
  <si>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</si>
  <si>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</si>
  <si>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</si>
  <si>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</si>
  <si>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</si>
  <si>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</si>
  <si>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</si>
  <si>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</si>
  <si>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</si>
  <si>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</si>
  <si>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</si>
  <si>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</si>
  <si>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</si>
  <si>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</si>
  <si>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</si>
  <si>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</si>
  <si>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</si>
  <si>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</si>
  <si>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</si>
  <si>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</si>
  <si>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</si>
  <si>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</si>
  <si>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</si>
  <si>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</si>
  <si>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</si>
  <si>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</si>
  <si>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</si>
  <si>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</si>
  <si>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</si>
  <si>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</si>
  <si>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</si>
  <si>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</si>
  <si>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</si>
  <si>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</si>
  <si>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</si>
  <si>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</si>
  <si>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</si>
  <si>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</si>
  <si>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</si>
  <si>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</si>
  <si>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</si>
  <si>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</si>
  <si>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</si>
  <si>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</si>
  <si>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</si>
  <si>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</si>
  <si>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</si>
  <si>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</si>
  <si>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</si>
  <si>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</si>
  <si>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</si>
  <si>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</si>
  <si>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</si>
  <si>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</si>
  <si>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</si>
  <si>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</si>
  <si>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</si>
  <si>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</si>
  <si>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</si>
  <si>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</si>
  <si>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</si>
  <si>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</si>
  <si>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</si>
  <si>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</si>
  <si>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</si>
  <si>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</si>
  <si>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</si>
  <si>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</si>
  <si>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</si>
  <si>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</si>
  <si>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</si>
  <si>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</si>
  <si>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</si>
  <si>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</si>
  <si>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</si>
  <si>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</si>
  <si>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</si>
  <si>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</si>
  <si>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</si>
  <si>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</si>
  <si>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</si>
  <si>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</si>
  <si>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</si>
  <si>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</si>
  <si>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</si>
  <si>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</si>
  <si>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</si>
  <si>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</si>
  <si>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</si>
  <si>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</si>
  <si>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</si>
  <si>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</si>
  <si>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</si>
  <si>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</si>
  <si>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</si>
  <si>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</si>
  <si>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</si>
  <si>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</si>
  <si>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</si>
  <si>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</si>
  <si>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</si>
  <si>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</si>
  <si>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</si>
  <si>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</si>
  <si>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</si>
  <si>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</si>
  <si>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</si>
  <si>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</si>
  <si>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</si>
  <si>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</si>
  <si>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</si>
  <si>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</si>
  <si>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</si>
  <si>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</si>
  <si>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</si>
  <si>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</si>
  <si>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</si>
  <si>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</si>
  <si>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</si>
  <si>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</si>
  <si>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</si>
  <si>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</si>
  <si>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</si>
  <si>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</si>
  <si>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</si>
  <si>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</si>
  <si>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</si>
  <si>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</si>
  <si>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</si>
  <si>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</si>
  <si>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</si>
  <si>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</si>
  <si>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</si>
  <si>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</si>
  <si>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</si>
  <si>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</si>
  <si>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</si>
  <si>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</si>
  <si>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</si>
  <si>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</si>
  <si>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</si>
  <si>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</si>
  <si>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</si>
  <si>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</si>
  <si>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</si>
  <si>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</si>
  <si>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</si>
  <si>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</si>
  <si>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</si>
  <si>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</si>
  <si>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</si>
  <si>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</si>
  <si>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</si>
  <si>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</si>
  <si>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</si>
  <si>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</si>
  <si>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</si>
  <si>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</si>
  <si>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</si>
  <si>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</si>
  <si>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</si>
  <si>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</si>
  <si>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</si>
  <si>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</si>
  <si>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</si>
  <si>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</si>
  <si>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</si>
  <si>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</si>
  <si>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</si>
  <si>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</si>
  <si>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</si>
  <si>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</si>
  <si>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</si>
  <si>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</si>
  <si>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</si>
  <si>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</si>
  <si>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</si>
  <si>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</si>
  <si>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</si>
  <si>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</si>
  <si>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</si>
  <si>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</si>
  <si>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</si>
  <si>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</si>
  <si>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</si>
  <si>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</si>
  <si>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</si>
  <si>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</si>
  <si>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</si>
  <si>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</si>
  <si>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</si>
  <si>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</si>
  <si>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</si>
  <si>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</si>
  <si>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</si>
  <si>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</si>
  <si>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</si>
  <si>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</si>
  <si>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</si>
  <si>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</si>
  <si>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</si>
  <si>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</si>
  <si>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</si>
  <si>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</si>
  <si>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</si>
  <si>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</si>
  <si>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</si>
  <si>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</si>
  <si>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</si>
  <si>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</si>
  <si>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</si>
  <si>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</si>
  <si>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</si>
  <si>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</si>
  <si>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</si>
  <si>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</si>
  <si>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</si>
  <si>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</si>
  <si>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</si>
  <si>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</si>
  <si>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</si>
  <si>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</si>
  <si>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</si>
  <si>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</si>
  <si>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</si>
  <si>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</si>
  <si>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</si>
  <si>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</si>
  <si>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</si>
  <si>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</si>
  <si>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</si>
  <si>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</si>
  <si>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</si>
  <si>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</si>
  <si>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</si>
  <si>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</si>
  <si>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</si>
  <si>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</si>
  <si>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</si>
  <si>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</si>
  <si>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</si>
  <si>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</si>
  <si>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</si>
  <si>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</si>
  <si>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</si>
  <si>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</si>
  <si>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</si>
  <si>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</si>
  <si>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</si>
  <si>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</si>
  <si>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</si>
  <si>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</si>
  <si>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</si>
  <si>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</si>
  <si>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</si>
  <si>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</si>
  <si>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</si>
  <si>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</si>
  <si>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</si>
  <si>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</si>
  <si>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</si>
  <si>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</si>
  <si>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</si>
  <si>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</si>
  <si>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</si>
  <si>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</si>
  <si>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</si>
  <si>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</si>
  <si>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</si>
  <si>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</si>
  <si>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</si>
  <si>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</si>
  <si>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</si>
  <si>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</si>
  <si>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</si>
  <si>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</si>
  <si>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</si>
  <si>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</si>
  <si>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</si>
  <si>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</si>
  <si>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</si>
  <si>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</si>
  <si>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</si>
  <si>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</si>
  <si>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</si>
  <si>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</si>
  <si>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</si>
  <si>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</si>
  <si>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</si>
  <si>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</si>
  <si>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</si>
  <si>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</si>
  <si>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</si>
  <si>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</si>
  <si>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</si>
  <si>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</si>
  <si>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</si>
  <si>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</si>
  <si>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</si>
  <si>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</si>
  <si>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</si>
  <si>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</si>
  <si>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</si>
  <si>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</si>
  <si>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</si>
  <si>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</si>
  <si>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</si>
  <si>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</si>
  <si>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</si>
  <si>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</si>
  <si>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</si>
  <si>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</si>
  <si>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</si>
  <si>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</si>
  <si>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</si>
  <si>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</si>
  <si>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</si>
  <si>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</si>
  <si>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</si>
  <si>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</si>
  <si>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</si>
  <si>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</si>
  <si>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</si>
  <si>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</si>
  <si>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</si>
  <si>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</si>
  <si>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</si>
  <si>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</si>
  <si>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</si>
  <si>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</si>
  <si>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</si>
  <si>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</si>
  <si>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</si>
  <si>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</si>
  <si>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</si>
  <si>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</si>
  <si>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</si>
  <si>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</si>
  <si>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</si>
  <si>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</si>
  <si>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</si>
  <si>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</si>
  <si>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</si>
  <si>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</si>
  <si>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</si>
  <si>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</si>
  <si>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</si>
  <si>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</si>
  <si>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</si>
  <si>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</si>
  <si>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</si>
  <si>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</si>
  <si>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</si>
  <si>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</si>
  <si>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</si>
  <si>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</si>
  <si>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</si>
  <si>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</si>
  <si>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</si>
  <si>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</si>
  <si>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</si>
  <si>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</si>
  <si>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</si>
  <si>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</si>
  <si>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</si>
  <si>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</si>
  <si>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</si>
  <si>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</si>
  <si>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</si>
  <si>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</si>
  <si>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</si>
  <si>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</si>
  <si>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</si>
  <si>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</si>
  <si>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</si>
  <si>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</si>
  <si>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</si>
  <si>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</si>
  <si>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</si>
  <si>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</si>
  <si>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</si>
  <si>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</si>
  <si>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</si>
  <si>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</si>
  <si>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</si>
  <si>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</si>
  <si>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</si>
  <si>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</si>
  <si>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</si>
  <si>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</si>
  <si>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</si>
  <si>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</si>
  <si>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</si>
  <si>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</si>
  <si>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</si>
  <si>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</si>
  <si>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</si>
  <si>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</si>
  <si>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</si>
  <si>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</si>
  <si>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</si>
  <si>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</si>
  <si>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</si>
  <si>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</si>
  <si>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</si>
  <si>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</si>
  <si>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</si>
  <si>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</si>
  <si>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</si>
  <si>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</si>
  <si>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</si>
  <si>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</si>
  <si>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</si>
  <si>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</si>
  <si>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</si>
  <si>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</si>
  <si>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</si>
  <si>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</si>
  <si>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</si>
  <si>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</si>
  <si>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</si>
  <si>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</si>
  <si>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</si>
  <si>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</si>
  <si>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</si>
  <si>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</si>
  <si>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</si>
  <si>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</si>
  <si>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</si>
  <si>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</si>
  <si>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</si>
  <si>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</si>
  <si>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</si>
  <si>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</si>
  <si>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</si>
  <si>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</si>
  <si>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</si>
  <si>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</si>
  <si>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</si>
  <si>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</si>
  <si>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</si>
  <si>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</si>
  <si>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</si>
  <si>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</si>
  <si>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</si>
  <si>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</si>
  <si>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</si>
  <si>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</si>
  <si>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</si>
  <si>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</si>
  <si>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</si>
  <si>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</si>
  <si>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</si>
  <si>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</si>
  <si>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</si>
  <si>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</si>
  <si>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</si>
  <si>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</si>
  <si>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</si>
  <si>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</si>
  <si>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</si>
  <si>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</si>
  <si>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</si>
  <si>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</si>
  <si>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</si>
  <si>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</si>
  <si>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</si>
  <si>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</si>
  <si>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</si>
  <si>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</si>
  <si>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</si>
  <si>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</si>
  <si>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</si>
  <si>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</si>
  <si>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</si>
  <si>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</si>
  <si>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</si>
  <si>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</si>
  <si>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</si>
  <si>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</si>
  <si>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</si>
  <si>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</si>
  <si>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</si>
  <si>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</si>
  <si>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</si>
  <si>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</si>
  <si>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</si>
  <si>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</si>
  <si>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</si>
  <si>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</si>
  <si>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</si>
  <si>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</si>
  <si>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</si>
  <si>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</si>
  <si>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</si>
  <si>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</si>
  <si>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</si>
  <si>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</si>
  <si>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</si>
  <si>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</si>
  <si>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</si>
  <si>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</si>
  <si>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</si>
  <si>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</si>
  <si>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</si>
  <si>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</si>
  <si>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</si>
  <si>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</si>
  <si>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</si>
  <si>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</si>
  <si>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</si>
  <si>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</si>
  <si>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</si>
  <si>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</si>
  <si>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</si>
  <si>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</si>
  <si>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</si>
  <si>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</si>
  <si>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</si>
  <si>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</si>
  <si>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</si>
  <si>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</si>
  <si>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</si>
  <si>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</si>
  <si>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</si>
  <si>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</si>
  <si>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</si>
  <si>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</si>
  <si>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</si>
  <si>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</si>
  <si>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</si>
  <si>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</si>
  <si>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</si>
  <si>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</si>
  <si>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</si>
  <si>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</si>
  <si>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</si>
  <si>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</si>
  <si>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</si>
  <si>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</si>
  <si>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</si>
  <si>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</si>
  <si>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</si>
  <si>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</si>
  <si>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</si>
  <si>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</si>
  <si>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</si>
  <si>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</si>
  <si>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</si>
  <si>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</si>
  <si>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</si>
  <si>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</si>
  <si>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</si>
  <si>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</si>
  <si>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</si>
  <si>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</si>
  <si>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</si>
  <si>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</si>
  <si>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</si>
  <si>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</si>
  <si>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</si>
  <si>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</si>
  <si>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</si>
  <si>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</si>
  <si>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</si>
  <si>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</si>
  <si>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</si>
  <si>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</si>
  <si>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</si>
  <si>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</si>
  <si>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</si>
  <si>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</si>
  <si>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</si>
  <si>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</si>
  <si>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</si>
  <si>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</si>
  <si>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</si>
  <si>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</si>
  <si>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</si>
  <si>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</si>
  <si>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</si>
  <si>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</si>
  <si>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</si>
  <si>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</si>
  <si>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</si>
  <si>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</si>
  <si>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</si>
  <si>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</si>
  <si>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</si>
  <si>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</si>
  <si>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</si>
  <si>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</si>
  <si>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</si>
  <si>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</si>
  <si>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</si>
  <si>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</si>
  <si>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</si>
  <si>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</si>
  <si>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</si>
  <si>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</si>
  <si>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</si>
  <si>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</si>
  <si>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</si>
  <si>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</si>
  <si>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</si>
  <si>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</si>
  <si>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</si>
  <si>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</si>
  <si>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</si>
  <si>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</si>
  <si>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</si>
  <si>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</si>
  <si>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</si>
  <si>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</si>
  <si>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</si>
  <si>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</si>
  <si>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</si>
  <si>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</si>
  <si>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</si>
  <si>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</si>
  <si>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</si>
  <si>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</si>
  <si>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</si>
  <si>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</si>
  <si>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</si>
  <si>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</si>
  <si>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</si>
  <si>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</si>
  <si>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</si>
  <si>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</si>
  <si>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</si>
  <si>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</si>
  <si>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</si>
  <si>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</si>
  <si>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</si>
  <si>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</si>
  <si>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</si>
  <si>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</si>
  <si>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</si>
  <si>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</si>
  <si>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</si>
  <si>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</si>
  <si>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</si>
  <si>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</si>
  <si>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</si>
  <si>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</si>
  <si>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</si>
  <si>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</si>
  <si>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</si>
  <si>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</si>
  <si>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</si>
  <si>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</si>
  <si>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</si>
  <si>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</si>
  <si>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</si>
  <si>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</si>
  <si>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</si>
  <si>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</si>
  <si>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</si>
  <si>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</si>
  <si>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</si>
  <si>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</si>
  <si>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</si>
  <si>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</si>
  <si>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</si>
  <si>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</si>
  <si>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</si>
  <si>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</si>
  <si>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</si>
  <si>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</si>
  <si>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</si>
  <si>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</si>
  <si>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</si>
  <si>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</si>
  <si>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</si>
  <si>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</si>
  <si>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</si>
  <si>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</si>
  <si>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</si>
  <si>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</si>
  <si>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</si>
  <si>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</si>
  <si>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</si>
  <si>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</si>
  <si>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</si>
  <si>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</si>
  <si>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</si>
  <si>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</si>
  <si>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</si>
  <si>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</si>
  <si>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</si>
  <si>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</si>
  <si>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</si>
  <si>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</si>
  <si>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</si>
  <si>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</si>
  <si>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</si>
  <si>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</si>
  <si>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</si>
  <si>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</si>
  <si>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</si>
  <si>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</si>
  <si>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</si>
  <si>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</si>
  <si>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</si>
  <si>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</si>
  <si>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</si>
  <si>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</si>
  <si>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</si>
  <si>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</si>
  <si>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</si>
  <si>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</si>
  <si>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</si>
  <si>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</si>
  <si>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</si>
  <si>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</si>
  <si>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</si>
  <si>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</si>
  <si>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</si>
  <si>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</si>
  <si>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</si>
  <si>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</si>
  <si>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</si>
  <si>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</si>
  <si>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</si>
  <si>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</si>
  <si>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</si>
  <si>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</si>
  <si>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</si>
  <si>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</si>
  <si>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</si>
  <si>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</si>
  <si>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</si>
  <si>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</si>
  <si>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</si>
  <si>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</si>
  <si>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</si>
  <si>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</si>
  <si>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</si>
  <si>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</si>
  <si>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</si>
  <si>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</si>
  <si>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</si>
  <si>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</si>
  <si>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</si>
  <si>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</si>
  <si>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</si>
  <si>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</si>
  <si>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</si>
  <si>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</si>
  <si>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</si>
  <si>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</si>
  <si>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</si>
  <si>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</si>
  <si>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</si>
  <si>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</si>
  <si>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</si>
  <si>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</si>
  <si>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</si>
  <si>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</si>
  <si>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</si>
  <si>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</si>
  <si>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</si>
  <si>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</si>
  <si>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</si>
  <si>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</si>
  <si>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</si>
  <si>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</si>
  <si>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</si>
  <si>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</si>
  <si>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</si>
  <si>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</si>
  <si>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</si>
  <si>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</si>
  <si>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</si>
  <si>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</si>
  <si>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</si>
  <si>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</si>
  <si>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</si>
  <si>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</si>
  <si>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</si>
  <si>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</si>
  <si>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</si>
  <si>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</si>
  <si>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</si>
  <si>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</si>
  <si>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</si>
  <si>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</si>
  <si>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</si>
  <si>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</si>
  <si>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</si>
  <si>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</si>
  <si>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</si>
  <si>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</si>
  <si>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</si>
  <si>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</si>
  <si>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</si>
  <si>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</si>
  <si>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</si>
  <si>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</si>
  <si>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</si>
  <si>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</si>
  <si>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</si>
  <si>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</si>
  <si>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</si>
  <si>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</si>
  <si>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</si>
  <si>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</si>
  <si>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</si>
  <si>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</si>
  <si>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</si>
  <si>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</si>
  <si>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</si>
  <si>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</si>
  <si>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</si>
  <si>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</si>
  <si>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</si>
  <si>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</si>
  <si>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</si>
  <si>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</si>
  <si>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</si>
  <si>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</si>
  <si>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</si>
  <si>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</si>
  <si>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</si>
  <si>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</si>
  <si>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</si>
  <si>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</si>
  <si>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</si>
  <si>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</si>
  <si>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</si>
  <si>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</si>
  <si>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</si>
  <si>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</si>
  <si>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</si>
  <si>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</si>
  <si>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</si>
  <si>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</si>
  <si>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</si>
  <si>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</si>
  <si>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</si>
  <si>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</si>
  <si>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</si>
  <si>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</si>
  <si>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</si>
  <si>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</si>
  <si>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</si>
  <si>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</si>
  <si>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</si>
  <si>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</si>
  <si>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</si>
  <si>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</si>
  <si>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</si>
  <si>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</si>
  <si>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</si>
  <si>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</si>
  <si>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</si>
  <si>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</si>
  <si>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</si>
  <si>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</si>
  <si>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</si>
  <si>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</si>
  <si>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</si>
  <si>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</si>
  <si>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</si>
  <si>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</si>
  <si>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</si>
  <si>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</si>
  <si>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</si>
  <si>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</si>
  <si>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</si>
  <si>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</si>
  <si>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</si>
  <si>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</si>
  <si>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</si>
  <si>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</si>
  <si>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</si>
  <si>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</si>
  <si>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</si>
  <si>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</si>
  <si>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</si>
  <si>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</si>
  <si>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</si>
  <si>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</si>
  <si>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</si>
  <si>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</si>
  <si>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</si>
  <si>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</si>
  <si>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</si>
  <si>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</si>
  <si>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</si>
  <si>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</si>
  <si>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</si>
  <si>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</si>
  <si>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</si>
  <si>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</si>
  <si>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</si>
  <si>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</si>
  <si>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</si>
  <si>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</si>
  <si>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</si>
  <si>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</si>
  <si>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</si>
  <si>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</si>
  <si>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</si>
  <si>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</si>
  <si>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</si>
  <si>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</si>
  <si>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</si>
  <si>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</si>
  <si>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</si>
  <si>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</si>
  <si>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</si>
  <si>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</si>
  <si>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</si>
  <si>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</si>
  <si>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</si>
  <si>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</si>
  <si>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</si>
  <si>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</si>
  <si>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</si>
  <si>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</si>
  <si>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</si>
  <si>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</si>
  <si>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</si>
  <si>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</si>
  <si>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</si>
  <si>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</si>
  <si>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</si>
  <si>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</si>
  <si>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</si>
  <si>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</si>
  <si>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</si>
  <si>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</si>
  <si>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</si>
  <si>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</si>
  <si>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</si>
  <si>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</si>
  <si>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</si>
  <si>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</si>
  <si>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</si>
  <si>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</si>
  <si>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</si>
  <si>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</si>
  <si>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</si>
  <si>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</si>
  <si>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</si>
  <si>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</si>
  <si>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</si>
  <si>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</si>
  <si>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</si>
  <si>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</si>
  <si>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</si>
  <si>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</si>
  <si>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</si>
  <si>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</si>
  <si>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</si>
  <si>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</si>
  <si>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</si>
  <si>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</si>
  <si>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</si>
  <si>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</si>
  <si>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</si>
  <si>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</si>
  <si>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</si>
  <si>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</si>
  <si>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</si>
  <si>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</si>
  <si>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</si>
  <si>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</si>
  <si>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</si>
  <si>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</si>
  <si>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</si>
  <si>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</si>
  <si>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</si>
  <si>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</si>
  <si>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</si>
  <si>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</si>
  <si>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</si>
  <si>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</si>
  <si>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</si>
  <si>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</si>
  <si>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</si>
  <si>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</si>
  <si>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</si>
  <si>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</si>
  <si>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</si>
  <si>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</si>
  <si>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</si>
  <si>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</si>
  <si>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</si>
  <si>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</si>
  <si>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</si>
  <si>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</si>
  <si>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</si>
  <si>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</si>
  <si>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</si>
  <si>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</si>
  <si>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</si>
  <si>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</si>
  <si>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</si>
  <si>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</si>
  <si>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</si>
  <si>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</si>
  <si>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</si>
  <si>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</si>
  <si>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</si>
  <si>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</si>
  <si>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</si>
  <si>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</si>
  <si>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</si>
  <si>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</si>
  <si>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</si>
  <si>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</si>
  <si>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</si>
  <si>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</si>
  <si>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</si>
  <si>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</si>
  <si>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</si>
  <si>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</si>
  <si>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</si>
  <si>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</si>
  <si>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</si>
  <si>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</si>
  <si>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</si>
  <si>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</si>
  <si>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</si>
  <si>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</si>
  <si>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</si>
  <si>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</si>
  <si>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</si>
  <si>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</si>
  <si>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</si>
  <si>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</si>
  <si>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</si>
  <si>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</si>
  <si>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</si>
  <si>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</si>
  <si>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</si>
  <si>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</si>
  <si>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</si>
  <si>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</si>
  <si>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</si>
  <si>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</si>
  <si>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</si>
  <si>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</si>
  <si>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</si>
  <si>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</si>
  <si>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</si>
  <si>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</si>
  <si>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</si>
  <si>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</si>
  <si>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</si>
  <si>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</si>
  <si>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</si>
  <si>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</si>
  <si>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</si>
  <si>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</si>
  <si>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</si>
  <si>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</si>
  <si>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</si>
  <si>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</si>
  <si>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</si>
  <si>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</si>
  <si>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</si>
  <si>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</si>
  <si>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</si>
  <si>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</si>
  <si>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</si>
  <si>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</si>
  <si>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</si>
  <si>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</si>
  <si>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</si>
  <si>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</si>
  <si>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</si>
  <si>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</si>
  <si>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</si>
  <si>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</si>
  <si>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</si>
  <si>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</si>
  <si>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</si>
  <si>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</si>
  <si>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</si>
  <si>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</si>
  <si>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</si>
  <si>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</si>
  <si>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</si>
  <si>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</si>
  <si>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</si>
  <si>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</si>
  <si>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</si>
  <si>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</si>
  <si>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</si>
  <si>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</si>
  <si>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</si>
  <si>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</si>
  <si>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</si>
  <si>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</si>
  <si>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</si>
  <si>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</si>
  <si>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</si>
  <si>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</si>
  <si>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</si>
  <si>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</si>
  <si>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</si>
  <si>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</si>
  <si>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</si>
  <si>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</si>
  <si>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</si>
  <si>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</si>
  <si>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</si>
  <si>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</si>
  <si>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</si>
  <si>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</si>
  <si>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</si>
  <si>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</si>
  <si>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</si>
  <si>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</si>
  <si>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</si>
  <si>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</si>
  <si>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</si>
  <si>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</si>
  <si>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</si>
  <si>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</si>
  <si>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</si>
  <si>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</si>
  <si>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</si>
  <si>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</si>
  <si>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</si>
  <si>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</si>
  <si>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</si>
  <si>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</si>
  <si>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</si>
  <si>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</si>
  <si>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</si>
  <si>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</si>
  <si>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</si>
  <si>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</si>
  <si>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</si>
  <si>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</si>
  <si>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</si>
  <si>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</si>
  <si>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</si>
  <si>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</si>
  <si>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</si>
  <si>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</si>
  <si>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</si>
  <si>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</si>
  <si>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</si>
  <si>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</si>
  <si>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</si>
  <si>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</si>
  <si>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</si>
  <si>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</si>
  <si>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</si>
  <si>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</si>
  <si>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</si>
  <si>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</si>
  <si>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</si>
  <si>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</si>
  <si>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</si>
  <si>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</si>
  <si>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</si>
  <si>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</si>
  <si>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</si>
  <si>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</si>
  <si>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</si>
  <si>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</si>
  <si>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</si>
  <si>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</si>
  <si>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</si>
  <si>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</si>
  <si>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</si>
  <si>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</si>
  <si>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</si>
  <si>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</si>
  <si>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</si>
  <si>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</si>
  <si>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</si>
  <si>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</si>
  <si>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</si>
  <si>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</si>
  <si>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</si>
  <si>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</si>
  <si>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</si>
  <si>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</si>
  <si>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</si>
  <si>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</si>
  <si>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</si>
  <si>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</si>
  <si>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</si>
  <si>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</si>
  <si>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</si>
  <si>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</si>
  <si>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</si>
  <si>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</si>
  <si>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</si>
  <si>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</si>
  <si>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</si>
  <si>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</si>
  <si>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</si>
  <si>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</si>
  <si>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</si>
  <si>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</si>
  <si>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</si>
  <si>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</si>
  <si>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</si>
  <si>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</si>
  <si>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</si>
  <si>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</si>
  <si>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</si>
  <si>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</si>
  <si>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</si>
  <si>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</si>
  <si>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</si>
  <si>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</si>
  <si>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</si>
  <si>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</si>
  <si>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</si>
  <si>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</si>
  <si>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</si>
  <si>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</si>
  <si>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</si>
  <si>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</si>
  <si>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</si>
  <si>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</si>
  <si>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</si>
  <si>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</si>
  <si>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</si>
  <si>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</si>
  <si>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</si>
  <si>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</si>
  <si>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</si>
  <si>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</si>
  <si>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</si>
  <si>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</si>
  <si>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</si>
  <si>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</si>
  <si>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</si>
  <si>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</si>
  <si>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</si>
  <si>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</si>
  <si>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</si>
  <si>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</si>
  <si>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</si>
  <si>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</si>
  <si>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</si>
  <si>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</si>
  <si>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</si>
  <si>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</si>
  <si>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</si>
  <si>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</si>
  <si>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</si>
  <si>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</si>
  <si>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</si>
  <si>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</si>
  <si>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</si>
  <si>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</si>
  <si>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</si>
  <si>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</si>
  <si>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</si>
  <si>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</si>
  <si>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</si>
  <si>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</si>
  <si>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</si>
  <si>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</si>
  <si>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</si>
  <si>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</si>
  <si>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</si>
  <si>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</si>
  <si>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</si>
  <si>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</si>
  <si>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</si>
  <si>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</si>
  <si>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</si>
  <si>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</si>
  <si>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</si>
  <si>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</si>
  <si>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</si>
  <si>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</si>
  <si>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</si>
  <si>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</si>
  <si>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</si>
  <si>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</si>
  <si>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</si>
  <si>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</si>
  <si>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</si>
  <si>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</si>
  <si>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</si>
  <si>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</si>
  <si>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</si>
  <si>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</si>
  <si>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</si>
  <si>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</si>
  <si>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</si>
  <si>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</si>
  <si>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</si>
  <si>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</si>
  <si>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</si>
  <si>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</si>
  <si>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</si>
  <si>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</si>
  <si>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</si>
  <si>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</si>
  <si>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</si>
  <si>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</si>
  <si>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</si>
  <si>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</si>
  <si>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</si>
  <si>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</si>
  <si>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</si>
  <si>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</si>
  <si>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</si>
  <si>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</si>
  <si>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</si>
  <si>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</si>
  <si>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</si>
  <si>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</si>
  <si>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</si>
  <si>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</si>
  <si>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</si>
  <si>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</si>
  <si>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</si>
  <si>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</si>
  <si>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</si>
  <si>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</si>
  <si>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</si>
  <si>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</si>
  <si>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</si>
  <si>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</si>
  <si>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</si>
  <si>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</si>
  <si>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</si>
  <si>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</si>
  <si>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</si>
  <si>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</si>
  <si>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</si>
  <si>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</si>
  <si>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</si>
  <si>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</si>
  <si>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</si>
  <si>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</si>
  <si>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</si>
  <si>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</si>
  <si>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</si>
  <si>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</si>
  <si>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</si>
  <si>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</si>
  <si>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</si>
  <si>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</si>
  <si>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</si>
  <si>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</si>
  <si>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</si>
  <si>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</si>
  <si>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</si>
  <si>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</si>
  <si>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</si>
  <si>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</si>
  <si>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</si>
  <si>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</si>
  <si>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</si>
  <si>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</si>
  <si>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</si>
  <si>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</si>
  <si>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</si>
  <si>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</si>
  <si>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</si>
  <si>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</si>
  <si>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</si>
  <si>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</si>
  <si>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</si>
  <si>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</si>
  <si>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</si>
  <si>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</si>
  <si>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</si>
  <si>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</si>
  <si>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</si>
  <si>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</si>
  <si>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</si>
  <si>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</si>
  <si>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</si>
  <si>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</si>
  <si>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</si>
  <si>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</si>
  <si>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</si>
  <si>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</si>
  <si>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</si>
  <si>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</si>
  <si>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</si>
  <si>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</si>
  <si>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</si>
  <si>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</si>
  <si>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</si>
  <si>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</si>
  <si>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</si>
  <si>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</si>
  <si>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</si>
  <si>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</si>
  <si>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</si>
  <si>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</si>
  <si>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</si>
  <si>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</si>
  <si>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</si>
  <si>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</si>
  <si>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</si>
  <si>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</si>
  <si>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</si>
  <si>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</si>
  <si>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</si>
  <si>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</si>
  <si>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</si>
  <si>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</si>
  <si>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</si>
  <si>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</si>
  <si>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</si>
  <si>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</si>
  <si>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</si>
  <si>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</si>
  <si>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</si>
  <si>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</si>
  <si>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</si>
  <si>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</si>
  <si>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</si>
  <si>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</si>
  <si>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</si>
  <si>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</si>
  <si>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</si>
  <si>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</si>
  <si>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</si>
  <si>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</si>
  <si>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</si>
  <si>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</si>
  <si>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</si>
  <si>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</si>
  <si>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</si>
  <si>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</si>
  <si>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</si>
  <si>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</si>
  <si>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</si>
  <si>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</si>
  <si>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</si>
  <si>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</si>
  <si>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</si>
  <si>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</si>
  <si>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</si>
  <si>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</si>
  <si>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</si>
  <si>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</si>
  <si>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</si>
  <si>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</si>
  <si>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</si>
  <si>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</si>
  <si>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</si>
  <si>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</si>
  <si>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</si>
  <si>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</si>
  <si>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</si>
  <si>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</si>
  <si>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</si>
  <si>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</si>
  <si>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</si>
  <si>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</si>
  <si>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</si>
  <si>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</si>
  <si>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</si>
  <si>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</si>
  <si>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</si>
  <si>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</si>
  <si>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</si>
  <si>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</si>
  <si>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</si>
  <si>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</si>
  <si>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</si>
  <si>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</si>
  <si>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</si>
  <si>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</si>
  <si>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</si>
  <si>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</si>
  <si>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</si>
  <si>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</si>
  <si>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</si>
  <si>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</si>
  <si>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</si>
  <si>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</si>
  <si>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</si>
  <si>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</si>
  <si>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</si>
  <si>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</si>
  <si>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</si>
  <si>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</si>
  <si>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</si>
  <si>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</si>
  <si>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</si>
  <si>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</si>
  <si>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</si>
  <si>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</si>
  <si>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</si>
  <si>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</si>
  <si>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</si>
  <si>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</si>
  <si>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</si>
  <si>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</si>
  <si>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</si>
  <si>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</si>
  <si>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</si>
  <si>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</si>
  <si>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</si>
  <si>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</si>
  <si>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</si>
  <si>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</si>
  <si>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</si>
  <si>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</si>
  <si>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</si>
  <si>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</si>
  <si>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</si>
  <si>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</si>
  <si>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</si>
  <si>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</si>
  <si>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</si>
  <si>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</si>
  <si>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</si>
  <si>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</si>
  <si>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</si>
  <si>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</si>
  <si>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</si>
  <si>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</si>
  <si>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</si>
  <si>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</si>
  <si>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</si>
  <si>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</si>
  <si>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</si>
  <si>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</si>
  <si>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</si>
  <si>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</si>
  <si>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</si>
  <si>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</si>
  <si>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</si>
  <si>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</si>
  <si>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</si>
  <si>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</si>
  <si>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</si>
  <si>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</si>
  <si>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</si>
  <si>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</si>
  <si>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</si>
  <si>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</si>
  <si>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</si>
  <si>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</si>
  <si>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</si>
  <si>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</si>
  <si>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</si>
  <si>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</si>
  <si>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</si>
  <si>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</si>
  <si>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</si>
  <si>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</si>
  <si>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</si>
  <si>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</si>
  <si>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</si>
  <si>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</si>
  <si>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</si>
  <si>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</si>
  <si>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</si>
  <si>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</si>
  <si>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</si>
  <si>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</si>
  <si>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</si>
  <si>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</si>
  <si>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</si>
  <si>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</si>
  <si>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</si>
  <si>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</si>
  <si>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</si>
  <si>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</si>
  <si>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</si>
  <si>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</si>
  <si>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</si>
  <si>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</si>
  <si>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</si>
  <si>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</si>
  <si>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</si>
  <si>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</si>
  <si>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</si>
  <si>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</si>
  <si>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</si>
  <si>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</si>
  <si>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</si>
  <si>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</si>
  <si>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</si>
  <si>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</si>
  <si>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</si>
  <si>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</si>
  <si>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</si>
  <si>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</si>
  <si>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</si>
  <si>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</si>
  <si>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</si>
  <si>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</si>
  <si>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</si>
  <si>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</si>
  <si>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</si>
  <si>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</si>
  <si>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</si>
  <si>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</si>
  <si>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</si>
  <si>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</si>
  <si>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</si>
  <si>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</si>
  <si>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</si>
  <si>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</si>
  <si>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</si>
  <si>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</si>
  <si>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</si>
  <si>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</si>
  <si>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</si>
  <si>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</si>
  <si>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</si>
  <si>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</si>
  <si>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</si>
  <si>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</si>
  <si>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</si>
  <si>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</si>
  <si>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</si>
  <si>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</si>
  <si>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</si>
  <si>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</si>
  <si>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</si>
  <si>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</si>
  <si>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</si>
  <si>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</si>
  <si>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</si>
  <si>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</si>
  <si>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</si>
  <si>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</si>
  <si>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</si>
  <si>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</si>
  <si>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</si>
  <si>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</si>
  <si>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</si>
  <si>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</si>
  <si>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</si>
  <si>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</si>
  <si>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</si>
  <si>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</si>
  <si>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</si>
  <si>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</si>
  <si>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</si>
  <si>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</si>
  <si>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</si>
  <si>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</si>
  <si>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</si>
  <si>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</si>
  <si>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</si>
  <si>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</si>
  <si>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</si>
  <si>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</si>
  <si>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</si>
  <si>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</si>
  <si>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</si>
  <si>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</si>
  <si>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</si>
  <si>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</si>
  <si>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</si>
  <si>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</si>
  <si>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</si>
  <si>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</si>
  <si>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</si>
  <si>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</si>
  <si>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</si>
  <si>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</si>
  <si>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</si>
  <si>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</si>
  <si>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</si>
  <si>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</si>
  <si>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</si>
  <si>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</si>
  <si>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</si>
  <si>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</si>
  <si>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</si>
  <si>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</si>
  <si>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</si>
  <si>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</si>
  <si>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</si>
  <si>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</si>
  <si>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</si>
  <si>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</si>
  <si>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</si>
  <si>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</si>
  <si>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</si>
  <si>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</si>
  <si>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</si>
  <si>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</si>
  <si>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</si>
  <si>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</si>
  <si>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</si>
  <si>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</si>
  <si>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</si>
  <si>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</si>
  <si>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</si>
  <si>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</si>
  <si>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</si>
  <si>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</si>
  <si>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</si>
  <si>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</si>
  <si>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</si>
  <si>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</si>
  <si>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</si>
  <si>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</si>
  <si>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</si>
  <si>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</si>
  <si>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</si>
  <si>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</si>
  <si>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</si>
  <si>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</si>
  <si>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</si>
  <si>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</si>
  <si>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</si>
  <si>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</si>
  <si>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</si>
  <si>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</si>
  <si>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</si>
  <si>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</si>
  <si>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</si>
  <si>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</si>
  <si>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</si>
  <si>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</si>
  <si>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</si>
  <si>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</si>
  <si>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</si>
  <si>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</si>
  <si>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</si>
  <si>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</si>
  <si>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</si>
  <si>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</si>
  <si>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</si>
  <si>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</si>
  <si>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</si>
  <si>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</si>
  <si>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</si>
  <si>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</si>
  <si>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</si>
  <si>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</si>
  <si>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</si>
  <si>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</si>
  <si>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</si>
  <si>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</si>
  <si>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</si>
  <si>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</si>
  <si>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</si>
  <si>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</si>
  <si>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</si>
  <si>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</si>
  <si>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</si>
  <si>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</si>
  <si>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</si>
  <si>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</si>
  <si>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</si>
  <si>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</si>
  <si>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</si>
  <si>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</si>
  <si>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</si>
  <si>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</si>
  <si>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</si>
  <si>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</si>
  <si>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</si>
  <si>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</si>
  <si>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</si>
  <si>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</si>
  <si>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</si>
  <si>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</si>
  <si>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</si>
  <si>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</si>
  <si>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</si>
  <si>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</si>
  <si>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</si>
  <si>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</si>
  <si>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</si>
  <si>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</si>
  <si>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</si>
  <si>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</si>
  <si>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</si>
  <si>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</si>
  <si>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</si>
  <si>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</si>
  <si>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</si>
  <si>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</si>
  <si>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</si>
  <si>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</si>
  <si>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</si>
  <si>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</si>
  <si>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</si>
  <si>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</si>
  <si>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</si>
  <si>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</si>
  <si>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</si>
  <si>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</si>
  <si>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</si>
  <si>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</si>
  <si>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</si>
  <si>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</si>
  <si>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</si>
  <si>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</si>
  <si>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</si>
  <si>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</si>
  <si>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</si>
  <si>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</si>
  <si>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</si>
  <si>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</si>
  <si>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</si>
  <si>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</si>
  <si>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</si>
  <si>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</si>
  <si>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</si>
  <si>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</si>
  <si>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</si>
  <si>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</si>
  <si>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</si>
  <si>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</si>
  <si>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</si>
  <si>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</si>
  <si>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</si>
  <si>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</si>
  <si>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</si>
  <si>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</si>
  <si>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</si>
  <si>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</si>
  <si>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</si>
  <si>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</si>
  <si>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</si>
  <si>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</si>
  <si>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</si>
  <si>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</si>
  <si>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</si>
  <si>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</si>
  <si>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</si>
  <si>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</si>
  <si>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</si>
  <si>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</si>
  <si>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</si>
  <si>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</si>
  <si>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</si>
  <si>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</si>
  <si>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</si>
  <si>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</si>
  <si>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</si>
  <si>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</si>
  <si>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</si>
  <si>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</si>
  <si>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</si>
  <si>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</si>
  <si>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</si>
  <si>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</si>
  <si>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</si>
  <si>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</si>
  <si>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</si>
  <si>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</si>
  <si>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</si>
  <si>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</si>
  <si>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</si>
  <si>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</si>
  <si>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</si>
  <si>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</si>
  <si>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</si>
  <si>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</si>
  <si>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</si>
  <si>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</si>
  <si>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</si>
  <si>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</si>
  <si>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</si>
  <si>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</si>
  <si>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</si>
  <si>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</si>
  <si>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</si>
  <si>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</si>
  <si>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</si>
  <si>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</si>
  <si>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</si>
  <si>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</si>
  <si>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</si>
  <si>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</si>
  <si>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</si>
  <si>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</si>
  <si>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</si>
  <si>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</si>
  <si>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</si>
  <si>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</si>
  <si>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</si>
  <si>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</si>
  <si>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</si>
  <si>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</si>
  <si>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</si>
  <si>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</si>
  <si>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</si>
  <si>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</si>
  <si>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</si>
  <si>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</si>
  <si>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</si>
  <si>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</si>
  <si>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</si>
  <si>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</si>
  <si>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</si>
  <si>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</si>
  <si>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</si>
  <si>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</si>
  <si>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</si>
  <si>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</si>
  <si>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</si>
  <si>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</si>
  <si>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</si>
  <si>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</si>
  <si>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</si>
  <si>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</si>
  <si>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</si>
  <si>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</si>
  <si>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</si>
  <si>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</si>
  <si>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</si>
  <si>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</si>
  <si>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</si>
  <si>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</si>
  <si>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</si>
  <si>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</si>
  <si>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</si>
  <si>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</si>
  <si>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</si>
  <si>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</si>
  <si>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</si>
  <si>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</si>
  <si>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</si>
  <si>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</si>
  <si>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</si>
  <si>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</si>
  <si>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</si>
  <si>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</si>
  <si>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</si>
  <si>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</si>
  <si>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</si>
  <si>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</si>
  <si>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</si>
  <si>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</si>
  <si>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</si>
  <si>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</si>
  <si>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</si>
  <si>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</si>
  <si>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</si>
  <si>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</si>
  <si>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</si>
  <si>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</si>
  <si>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</si>
  <si>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</si>
  <si>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</si>
  <si>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</si>
  <si>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</si>
  <si>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</si>
  <si>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</si>
  <si>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</si>
  <si>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</si>
  <si>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</si>
  <si>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</si>
  <si>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</si>
  <si>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</si>
  <si>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</si>
  <si>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</si>
  <si>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</si>
  <si>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</si>
  <si>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</si>
  <si>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</si>
  <si>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</si>
  <si>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</si>
  <si>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</si>
  <si>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</si>
  <si>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</si>
  <si>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</si>
  <si>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</si>
  <si>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</si>
  <si>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</si>
  <si>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</si>
  <si>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</si>
  <si>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</si>
  <si>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</si>
  <si>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</si>
  <si>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</si>
  <si>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</si>
  <si>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</si>
  <si>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</si>
  <si>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</si>
  <si>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</si>
  <si>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</si>
  <si>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</si>
  <si>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</si>
  <si>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</si>
  <si>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</si>
  <si>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</si>
  <si>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</si>
  <si>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</si>
  <si>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</si>
  <si>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</si>
  <si>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</si>
  <si>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</si>
  <si>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</si>
  <si>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</si>
  <si>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</si>
  <si>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</si>
  <si>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</si>
  <si>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</si>
  <si>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</si>
  <si>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</si>
  <si>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</si>
  <si>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</si>
  <si>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</si>
  <si>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</si>
  <si>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</si>
  <si>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</si>
  <si>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</si>
  <si>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</si>
  <si>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</si>
  <si>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</si>
  <si>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</si>
  <si>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</si>
  <si>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</si>
  <si>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</si>
  <si>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</si>
  <si>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</si>
  <si>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</si>
  <si>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</si>
  <si>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</si>
  <si>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</si>
  <si>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</si>
  <si>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</si>
  <si>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</si>
  <si>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</si>
  <si>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</si>
  <si>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</si>
  <si>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</si>
  <si>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</si>
  <si>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</si>
  <si>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</si>
  <si>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</si>
  <si>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</si>
  <si>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</si>
  <si>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</si>
  <si>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</si>
  <si>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</si>
  <si>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</si>
  <si>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</si>
  <si>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</si>
  <si>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</si>
  <si>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</si>
  <si>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</si>
  <si>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</si>
  <si>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</si>
  <si>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</si>
  <si>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</si>
  <si>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</si>
  <si>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</si>
  <si>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</si>
  <si>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</si>
  <si>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</si>
  <si>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</si>
  <si>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</si>
  <si>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</si>
  <si>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</si>
  <si>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</si>
  <si>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</si>
  <si>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</si>
  <si>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</si>
  <si>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</si>
  <si>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</si>
  <si>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</si>
  <si>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</si>
  <si>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</si>
  <si>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</si>
  <si>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</si>
  <si>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</si>
  <si>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</si>
  <si>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</si>
  <si>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</si>
  <si>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</si>
  <si>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</si>
  <si>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</si>
  <si>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</si>
  <si>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</si>
  <si>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</si>
  <si>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</si>
  <si>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</si>
  <si>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</si>
  <si>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</si>
  <si>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</si>
  <si>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</si>
  <si>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</si>
  <si>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</si>
  <si>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</si>
  <si>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</si>
  <si>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</si>
  <si>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</si>
  <si>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</si>
  <si>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</si>
  <si>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</si>
  <si>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</si>
  <si>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</si>
  <si>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</si>
  <si>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</si>
  <si>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</si>
  <si>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</si>
  <si>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</si>
  <si>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</si>
  <si>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</si>
  <si>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</si>
  <si>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</si>
  <si>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</si>
  <si>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</si>
  <si>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</si>
  <si>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</si>
  <si>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</si>
  <si>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</si>
  <si>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</si>
  <si>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</si>
  <si>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</si>
  <si>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</si>
  <si>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</si>
  <si>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</si>
  <si>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</si>
  <si>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</si>
  <si>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</si>
  <si>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</si>
  <si>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</si>
  <si>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</si>
  <si>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</si>
  <si>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</si>
  <si>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</si>
  <si>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</si>
  <si>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</si>
  <si>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</si>
  <si>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</si>
  <si>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</si>
  <si>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</si>
  <si>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</si>
  <si>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</si>
  <si>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</si>
  <si>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</si>
  <si>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</si>
  <si>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</si>
  <si>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</si>
  <si>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</si>
  <si>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</si>
  <si>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</si>
  <si>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</si>
  <si>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</si>
  <si>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</si>
  <si>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</si>
  <si>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</si>
  <si>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</si>
  <si>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</si>
  <si>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</si>
  <si>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</si>
  <si>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</si>
  <si>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</si>
  <si>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</si>
  <si>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</si>
  <si>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</si>
  <si>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</si>
  <si>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</si>
  <si>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</si>
  <si>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</si>
  <si>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</si>
  <si>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</si>
  <si>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</si>
  <si>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</si>
  <si>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</si>
  <si>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</si>
  <si>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</si>
  <si>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</si>
  <si>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</si>
  <si>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</si>
  <si>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</si>
  <si>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</si>
  <si>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</si>
  <si>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</si>
  <si>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</si>
  <si>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</si>
  <si>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</si>
  <si>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</si>
  <si>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</si>
  <si>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</si>
  <si>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</si>
  <si>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</si>
  <si>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</si>
  <si>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</si>
  <si>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</si>
  <si>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</si>
  <si>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</si>
  <si>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</si>
  <si>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</si>
  <si>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</si>
  <si>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</si>
  <si>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</si>
  <si>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</si>
  <si>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</si>
  <si>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</si>
  <si>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</si>
  <si>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</si>
  <si>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</si>
  <si>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</si>
  <si>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</si>
  <si>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</si>
  <si>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</si>
  <si>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</si>
  <si>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</si>
  <si>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</si>
  <si>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</si>
  <si>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</si>
  <si>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</si>
  <si>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</si>
  <si>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</si>
  <si>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</si>
  <si>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</si>
  <si>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</si>
  <si>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</si>
  <si>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</si>
  <si>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</si>
  <si>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</si>
  <si>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</si>
  <si>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</si>
  <si>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</si>
  <si>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</si>
  <si>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</si>
  <si>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</si>
  <si>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</si>
  <si>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</si>
  <si>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</si>
  <si>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</si>
  <si>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</si>
  <si>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</si>
  <si>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</si>
  <si>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</si>
  <si>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</si>
  <si>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</si>
  <si>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</si>
  <si>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</si>
  <si>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</si>
  <si>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</si>
  <si>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</si>
  <si>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</si>
  <si>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</si>
  <si>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</si>
  <si>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</si>
  <si>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</si>
  <si>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</si>
  <si>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</si>
  <si>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</si>
  <si>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</si>
  <si>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</si>
  <si>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</si>
  <si>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</si>
  <si>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</si>
  <si>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</si>
  <si>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</si>
  <si>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</si>
  <si>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</si>
  <si>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</si>
  <si>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</si>
  <si>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</si>
  <si>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</si>
  <si>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</si>
  <si>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</si>
  <si>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</si>
  <si>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</si>
  <si>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</si>
  <si>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</si>
  <si>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</si>
  <si>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</si>
  <si>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</si>
  <si>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</si>
  <si>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</si>
  <si>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</si>
  <si>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</si>
  <si>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</si>
  <si>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</si>
  <si>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</si>
  <si>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</si>
  <si>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</si>
  <si>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</si>
  <si>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</si>
  <si>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</si>
  <si>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</si>
  <si>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</si>
  <si>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</si>
  <si>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</si>
  <si>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</si>
  <si>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</si>
  <si>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</si>
  <si>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</si>
  <si>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</si>
  <si>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</si>
  <si>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</si>
  <si>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</si>
  <si>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</si>
  <si>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</si>
  <si>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</si>
  <si>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</si>
  <si>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</si>
  <si>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</si>
  <si>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</si>
  <si>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</si>
  <si>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</si>
  <si>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</si>
  <si>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</si>
  <si>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</si>
  <si>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</si>
  <si>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</si>
  <si>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</si>
  <si>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</si>
  <si>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</si>
  <si>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</si>
  <si>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</si>
  <si>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</si>
  <si>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</si>
  <si>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</si>
  <si>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</si>
  <si>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</si>
  <si>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</si>
  <si>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</si>
  <si>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</si>
  <si>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</si>
  <si>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</si>
  <si>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</si>
  <si>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</si>
  <si>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</si>
  <si>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</si>
  <si>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</si>
  <si>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</si>
  <si>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</si>
  <si>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</si>
  <si>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</si>
  <si>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</si>
  <si>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</si>
  <si>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</si>
  <si>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</si>
  <si>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</si>
  <si>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</si>
  <si>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</si>
  <si>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</si>
  <si>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</si>
  <si>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</si>
  <si>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</si>
  <si>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</si>
  <si>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</si>
  <si>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</si>
  <si>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</si>
  <si>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</si>
  <si>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</si>
  <si>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</si>
  <si>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</si>
  <si>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</si>
  <si>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</si>
  <si>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</si>
  <si>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</si>
  <si>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</si>
  <si>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</si>
  <si>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</si>
  <si>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</si>
  <si>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</si>
  <si>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</si>
  <si>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</si>
  <si>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</si>
  <si>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</si>
  <si>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</si>
  <si>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</si>
  <si>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</si>
  <si>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</si>
  <si>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</si>
  <si>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</si>
  <si>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</si>
  <si>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</si>
  <si>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</si>
  <si>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</si>
  <si>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</si>
  <si>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</si>
  <si>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</si>
  <si>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</si>
  <si>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</si>
  <si>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</si>
  <si>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</si>
  <si>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</si>
  <si>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</si>
  <si>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</si>
  <si>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</si>
  <si>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</si>
  <si>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</si>
  <si>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</si>
  <si>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</si>
  <si>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</si>
  <si>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</si>
  <si>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</si>
  <si>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</si>
  <si>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</si>
  <si>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</si>
  <si>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</si>
  <si>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</si>
  <si>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</si>
  <si>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</si>
  <si>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</si>
  <si>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</si>
  <si>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</si>
  <si>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</si>
  <si>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</si>
  <si>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</si>
  <si>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</si>
  <si>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</si>
  <si>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</si>
  <si>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</si>
  <si>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</si>
  <si>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</si>
  <si>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</si>
  <si>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</si>
  <si>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</si>
  <si>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</si>
  <si>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</si>
  <si>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</si>
  <si>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</si>
  <si>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</si>
  <si>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</si>
  <si>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</si>
  <si>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</si>
  <si>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</si>
  <si>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</si>
  <si>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</si>
  <si>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</si>
  <si>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</si>
  <si>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</si>
  <si>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</si>
  <si>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</si>
  <si>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</si>
  <si>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</si>
  <si>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</si>
  <si>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</si>
  <si>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</si>
  <si>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</si>
  <si>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</si>
  <si>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</si>
  <si>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</si>
  <si>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</si>
  <si>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</si>
  <si>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</si>
  <si>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</si>
  <si>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</si>
  <si>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</si>
  <si>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</si>
  <si>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</si>
  <si>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</si>
  <si>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</si>
  <si>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</si>
  <si>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</si>
  <si>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</si>
  <si>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</si>
  <si>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</si>
  <si>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</si>
  <si>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</si>
  <si>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</si>
  <si>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</si>
  <si>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</si>
  <si>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</si>
  <si>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</si>
  <si>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</si>
  <si>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</si>
  <si>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</si>
  <si>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</si>
  <si>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</si>
  <si>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</si>
  <si>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</si>
  <si>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</si>
  <si>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</si>
  <si>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</si>
  <si>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</si>
  <si>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</si>
  <si>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</si>
  <si>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</si>
  <si>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</si>
  <si>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</si>
  <si>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</si>
  <si>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</si>
  <si>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</si>
  <si>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</si>
  <si>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</si>
  <si>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</si>
  <si>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</si>
  <si>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</si>
  <si>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</si>
  <si>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</si>
  <si>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</si>
  <si>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</si>
  <si>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</si>
  <si>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</si>
  <si>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</si>
  <si>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</si>
  <si>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</si>
  <si>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</si>
  <si>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</si>
  <si>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</si>
  <si>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</si>
  <si>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</si>
  <si>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</si>
  <si>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</si>
  <si>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</si>
  <si>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</si>
  <si>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</si>
  <si>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</si>
  <si>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</si>
  <si>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</si>
  <si>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</si>
  <si>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</si>
  <si>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</si>
  <si>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</si>
  <si>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</si>
  <si>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</si>
  <si>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</si>
  <si>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</si>
  <si>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</si>
  <si>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</si>
  <si>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</si>
  <si>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</si>
  <si>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</si>
  <si>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</si>
  <si>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</si>
  <si>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</si>
  <si>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</si>
  <si>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</si>
  <si>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</si>
  <si>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</si>
  <si>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</si>
  <si>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</si>
  <si>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</si>
  <si>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</si>
  <si>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</si>
  <si>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</si>
  <si>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</si>
  <si>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</si>
  <si>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</si>
  <si>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</si>
  <si>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</si>
  <si>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</si>
  <si>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</si>
  <si>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</si>
  <si>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</si>
  <si>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</si>
  <si>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</si>
  <si>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</si>
  <si>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</si>
  <si>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</si>
  <si>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</si>
  <si>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</si>
  <si>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</si>
  <si>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</si>
  <si>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</si>
  <si>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</si>
  <si>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</si>
  <si>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</si>
  <si>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</si>
  <si>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</si>
  <si>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</si>
  <si>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</si>
  <si>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</si>
  <si>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</si>
  <si>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</si>
  <si>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</si>
  <si>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</si>
  <si>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</si>
  <si>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</si>
  <si>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</si>
  <si>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</si>
  <si>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</si>
  <si>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</si>
  <si>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</si>
  <si>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</si>
  <si>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</si>
  <si>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</si>
  <si>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</si>
  <si>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</si>
  <si>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</si>
  <si>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</si>
  <si>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</si>
  <si>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</si>
  <si>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</si>
  <si>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</si>
  <si>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</si>
  <si>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</si>
  <si>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</si>
  <si>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</si>
  <si>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</si>
  <si>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</si>
  <si>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</si>
  <si>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</si>
  <si>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</si>
  <si>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</si>
  <si>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</si>
  <si>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</si>
  <si>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</si>
  <si>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</si>
  <si>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</si>
  <si>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</si>
  <si>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</si>
  <si>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</si>
  <si>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</si>
  <si>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</si>
  <si>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</si>
  <si>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</si>
  <si>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</si>
  <si>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</si>
  <si>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</si>
  <si>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</si>
  <si>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</si>
  <si>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</si>
  <si>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</si>
  <si>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</si>
  <si>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</si>
  <si>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</si>
  <si>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</si>
  <si>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</si>
  <si>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</si>
  <si>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</si>
  <si>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</si>
  <si>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</si>
  <si>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</si>
  <si>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</si>
  <si>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</si>
  <si>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</si>
  <si>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</si>
  <si>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</si>
  <si>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</si>
  <si>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</si>
  <si>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</si>
  <si>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</si>
  <si>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</si>
  <si>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</si>
  <si>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</si>
  <si>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</si>
  <si>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</si>
  <si>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</si>
  <si>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</si>
  <si>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</si>
  <si>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</si>
  <si>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</si>
  <si>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</si>
  <si>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</si>
  <si>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</si>
  <si>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</si>
  <si>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</si>
  <si>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</si>
  <si>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</si>
  <si>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</si>
  <si>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</si>
  <si>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</si>
  <si>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</si>
  <si>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</si>
  <si>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</si>
  <si>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</si>
  <si>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</si>
  <si>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</si>
  <si>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</si>
  <si>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</si>
  <si>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</si>
  <si>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</si>
  <si>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</si>
  <si>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</si>
  <si>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</si>
  <si>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</si>
  <si>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</si>
  <si>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</si>
  <si>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</si>
  <si>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</si>
  <si>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</si>
  <si>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</si>
  <si>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</si>
  <si>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</si>
  <si>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</si>
  <si>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</si>
  <si>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</si>
  <si>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</si>
  <si>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</si>
  <si>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</si>
  <si>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</si>
  <si>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</si>
  <si>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</si>
  <si>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</si>
  <si>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</si>
  <si>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</si>
  <si>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</si>
  <si>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</si>
  <si>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</si>
  <si>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</si>
  <si>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</si>
  <si>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</si>
  <si>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</si>
  <si>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</si>
  <si>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</si>
  <si>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</si>
  <si>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</si>
  <si>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</si>
  <si>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</si>
  <si>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</si>
  <si>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</si>
  <si>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</si>
  <si>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</si>
  <si>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</si>
  <si>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</si>
  <si>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</si>
  <si>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</si>
  <si>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</si>
  <si>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</si>
  <si>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</si>
  <si>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</si>
  <si>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</si>
  <si>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</si>
  <si>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</si>
  <si>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</si>
  <si>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</si>
  <si>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</si>
  <si>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</si>
  <si>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</si>
  <si>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</si>
  <si>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</si>
  <si>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</si>
  <si>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</si>
  <si>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</si>
  <si>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</si>
  <si>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</si>
  <si>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</si>
  <si>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</si>
  <si>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</si>
  <si>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</si>
  <si>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</si>
  <si>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</si>
  <si>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</si>
  <si>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</si>
  <si>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</si>
  <si>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</si>
  <si>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</si>
  <si>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</si>
  <si>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</si>
  <si>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</si>
  <si>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</si>
  <si>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</si>
  <si>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</si>
  <si>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</si>
  <si>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</si>
  <si>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</si>
  <si>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</si>
  <si>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</si>
  <si>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</si>
  <si>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</si>
  <si>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</si>
  <si>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</si>
  <si>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</si>
  <si>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</si>
  <si>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</si>
  <si>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</si>
  <si>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</si>
  <si>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</si>
  <si>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</si>
  <si>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</si>
  <si>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</si>
  <si>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</si>
  <si>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</si>
  <si>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</si>
  <si>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</si>
  <si>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</si>
  <si>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</si>
  <si>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</si>
  <si>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</si>
  <si>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</si>
  <si>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</si>
  <si>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</si>
  <si>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</si>
  <si>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</si>
  <si>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</si>
  <si>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</si>
  <si>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</si>
  <si>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</si>
  <si>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</si>
  <si>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</si>
  <si>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</si>
  <si>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</si>
  <si>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</si>
  <si>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</si>
  <si>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</si>
  <si>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</si>
  <si>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</si>
  <si>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</si>
  <si>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</si>
  <si>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</si>
  <si>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</si>
  <si>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</si>
  <si>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</si>
  <si>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</si>
  <si>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</si>
  <si>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</si>
  <si>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</si>
  <si>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</si>
  <si>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</si>
  <si>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</si>
  <si>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</si>
  <si>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</si>
  <si>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</si>
  <si>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</si>
  <si>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</si>
  <si>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</si>
  <si>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</si>
  <si>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</si>
  <si>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</si>
  <si>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</si>
  <si>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</si>
  <si>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</si>
  <si>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</si>
  <si>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</si>
  <si>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</si>
  <si>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</si>
  <si>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</si>
  <si>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</si>
  <si>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</si>
  <si>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</si>
  <si>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</si>
  <si>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</si>
  <si>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</si>
  <si>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</si>
  <si>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</si>
  <si>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</si>
  <si>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</si>
  <si>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</si>
  <si>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</si>
  <si>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</si>
  <si>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</si>
  <si>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</si>
  <si>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</si>
  <si>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</si>
  <si>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</si>
  <si>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</si>
  <si>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</si>
  <si>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</si>
  <si>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</si>
  <si>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</si>
  <si>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</si>
  <si>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</si>
  <si>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</si>
  <si>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</si>
  <si>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</si>
  <si>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</si>
  <si>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</si>
  <si>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</si>
  <si>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</si>
  <si>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</si>
  <si>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</si>
  <si>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</si>
  <si>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</si>
  <si>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</si>
  <si>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</si>
  <si>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</si>
  <si>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</si>
  <si>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</si>
  <si>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</si>
  <si>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</si>
  <si>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</si>
  <si>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</si>
  <si>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</si>
  <si>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</si>
  <si>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</si>
  <si>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</si>
  <si>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</si>
  <si>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</si>
  <si>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</si>
  <si>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</si>
  <si>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</si>
  <si>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</si>
  <si>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</si>
  <si>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</si>
  <si>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</si>
  <si>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</si>
  <si>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</si>
  <si>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</si>
  <si>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</si>
  <si>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</si>
  <si>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</si>
  <si>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</si>
  <si>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</si>
  <si>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</si>
  <si>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</si>
  <si>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</si>
  <si>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</si>
  <si>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</si>
  <si>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</si>
  <si>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</si>
  <si>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</si>
  <si>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</si>
  <si>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</si>
  <si>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</si>
  <si>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</si>
  <si>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</si>
  <si>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</si>
  <si>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</si>
  <si>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</si>
  <si>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</si>
  <si>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</si>
  <si>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</si>
  <si>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</si>
  <si>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</si>
  <si>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</si>
  <si>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</si>
  <si>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</si>
  <si>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</si>
  <si>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</si>
  <si>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</si>
  <si>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</si>
  <si>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</si>
  <si>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</si>
  <si>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</si>
  <si>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</si>
  <si>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</si>
  <si>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</si>
  <si>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</si>
  <si>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</si>
  <si>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</si>
  <si>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</si>
  <si>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</si>
  <si>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</si>
  <si>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</si>
  <si>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</si>
  <si>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</si>
  <si>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</si>
  <si>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</si>
  <si>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</si>
  <si>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</si>
  <si>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</si>
  <si>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</si>
  <si>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</si>
  <si>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</si>
  <si>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</si>
  <si>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</si>
  <si>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</si>
  <si>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</si>
  <si>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</si>
  <si>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</si>
  <si>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</si>
  <si>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</si>
  <si>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</si>
  <si>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</si>
  <si>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</si>
  <si>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</si>
  <si>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</si>
  <si>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</si>
  <si>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</si>
  <si>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</si>
  <si>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</si>
  <si>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</si>
  <si>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</si>
  <si>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</si>
  <si>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</si>
  <si>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</si>
  <si>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</si>
  <si>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</si>
  <si>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</si>
  <si>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</si>
  <si>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</si>
  <si>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</si>
  <si>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</si>
  <si>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</si>
  <si>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</si>
  <si>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</si>
  <si>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</si>
  <si>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</si>
  <si>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</si>
  <si>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</si>
  <si>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</si>
  <si>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</si>
  <si>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</si>
  <si>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</si>
  <si>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</si>
  <si>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</si>
  <si>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</si>
  <si>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</si>
  <si>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</si>
  <si>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</si>
  <si>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</si>
  <si>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</si>
  <si>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</si>
  <si>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</si>
  <si>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</si>
  <si>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</si>
  <si>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</si>
  <si>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</si>
  <si>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</si>
  <si>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</si>
  <si>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</si>
  <si>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</si>
  <si>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</si>
  <si>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</si>
  <si>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</si>
  <si>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</si>
  <si>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</si>
  <si>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</si>
  <si>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</si>
  <si>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</si>
  <si>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</si>
  <si>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</si>
  <si>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</si>
  <si>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</si>
  <si>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</si>
  <si>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</si>
  <si>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</si>
  <si>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</si>
  <si>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</si>
  <si>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</si>
  <si>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</si>
  <si>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</si>
  <si>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</si>
  <si>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</si>
  <si>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</si>
  <si>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</si>
  <si>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</si>
  <si>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</si>
  <si>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</si>
  <si>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</si>
  <si>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</si>
  <si>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</si>
  <si>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</si>
  <si>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</si>
  <si>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</si>
  <si>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</si>
  <si>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</si>
  <si>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</si>
  <si>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</si>
  <si>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</si>
  <si>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</si>
  <si>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</si>
  <si>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</si>
  <si>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</si>
  <si>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</si>
  <si>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</si>
  <si>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</si>
  <si>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</si>
  <si>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</si>
  <si>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</si>
  <si>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</si>
  <si>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</si>
  <si>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</si>
  <si>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</si>
  <si>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</si>
  <si>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</si>
  <si>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</si>
  <si>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</si>
  <si>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</si>
  <si>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</si>
  <si>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</si>
  <si>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</si>
  <si>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</si>
  <si>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</si>
  <si>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</si>
  <si>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</si>
  <si>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</si>
  <si>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</si>
  <si>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</si>
  <si>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</si>
  <si>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</si>
  <si>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</si>
  <si>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</si>
  <si>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</si>
  <si>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</si>
  <si>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</si>
  <si>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</si>
  <si>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</si>
  <si>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</si>
  <si>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</si>
  <si>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</si>
  <si>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</si>
  <si>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</si>
  <si>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</si>
  <si>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</si>
  <si>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</si>
  <si>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</si>
  <si>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</si>
  <si>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</si>
  <si>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</si>
  <si>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</si>
  <si>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</si>
  <si>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</si>
  <si>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</si>
  <si>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</si>
  <si>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</si>
  <si>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</si>
  <si>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</si>
  <si>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</si>
  <si>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</si>
  <si>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</si>
  <si>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</si>
  <si>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</si>
  <si>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</si>
  <si>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</si>
  <si>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</si>
  <si>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</si>
  <si>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</si>
  <si>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</si>
  <si>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</si>
  <si>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</si>
  <si>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</si>
  <si>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</si>
  <si>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</si>
  <si>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</si>
  <si>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</si>
  <si>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</si>
  <si>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</si>
  <si>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</si>
  <si>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</si>
  <si>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</si>
  <si>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</si>
  <si>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</si>
  <si>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</si>
  <si>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</si>
  <si>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</si>
  <si>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</si>
  <si>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</si>
  <si>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</si>
  <si>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</si>
  <si>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</si>
  <si>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</si>
  <si>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</si>
  <si>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</si>
  <si>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</si>
  <si>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</si>
  <si>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</si>
  <si>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</si>
  <si>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</si>
  <si>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</si>
  <si>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</si>
  <si>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</si>
  <si>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</si>
  <si>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</si>
  <si>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</si>
  <si>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</si>
  <si>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</si>
  <si>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</si>
  <si>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</si>
  <si>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</si>
  <si>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</si>
  <si>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</si>
  <si>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</si>
  <si>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</si>
  <si>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</si>
  <si>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</si>
  <si>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</si>
  <si>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</si>
  <si>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</si>
  <si>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</si>
  <si>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</si>
  <si>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</si>
  <si>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</si>
  <si>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</si>
  <si>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</si>
  <si>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</si>
  <si>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</si>
  <si>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</si>
  <si>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</si>
  <si>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</si>
  <si>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</si>
  <si>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</si>
  <si>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</si>
  <si>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</si>
  <si>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</si>
  <si>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</si>
  <si>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</si>
  <si>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</si>
  <si>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</si>
  <si>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</si>
  <si>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</si>
  <si>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</si>
  <si>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</si>
  <si>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</si>
  <si>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</si>
  <si>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</si>
  <si>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</si>
  <si>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</si>
  <si>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</si>
  <si>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</si>
  <si>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</si>
  <si>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</si>
  <si>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</si>
  <si>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</si>
  <si>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</si>
  <si>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</si>
  <si>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</si>
  <si>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</si>
  <si>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</si>
  <si>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</si>
  <si>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</si>
  <si>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</si>
  <si>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</si>
  <si>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</si>
  <si>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</si>
  <si>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</si>
  <si>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</si>
  <si>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</si>
  <si>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</si>
  <si>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</si>
  <si>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</si>
  <si>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</si>
  <si>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</si>
  <si>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</si>
  <si>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</si>
  <si>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</si>
  <si>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</si>
  <si>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</si>
  <si>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</si>
  <si>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</si>
  <si>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</si>
  <si>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</si>
  <si>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</si>
  <si>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</si>
  <si>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</si>
  <si>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</si>
  <si>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</si>
  <si>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</si>
  <si>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</si>
  <si>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</si>
  <si>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</si>
  <si>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</si>
  <si>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</si>
  <si>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</si>
  <si>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</si>
  <si>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</si>
  <si>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</si>
  <si>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</si>
  <si>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</si>
  <si>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</si>
  <si>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</si>
  <si>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</si>
  <si>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</si>
  <si>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</si>
  <si>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</si>
  <si>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</si>
  <si>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</si>
  <si>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</si>
  <si>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</si>
  <si>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</si>
  <si>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</si>
  <si>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</si>
  <si>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</si>
  <si>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</si>
  <si>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</si>
  <si>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</si>
  <si>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</si>
  <si>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</si>
  <si>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</si>
  <si>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</si>
  <si>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</si>
  <si>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</si>
  <si>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</si>
  <si>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</si>
  <si>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</si>
  <si>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</si>
  <si>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</si>
  <si>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</si>
  <si>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</si>
  <si>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</si>
  <si>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</si>
  <si>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</si>
  <si>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</si>
  <si>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</si>
  <si>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</si>
  <si>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</si>
  <si>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</si>
  <si>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</si>
  <si>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</si>
  <si>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</si>
  <si>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</si>
  <si>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</si>
  <si>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</si>
  <si>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</si>
  <si>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</si>
  <si>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</si>
  <si>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</si>
  <si>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</si>
  <si>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</si>
  <si>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</si>
  <si>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</si>
  <si>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</si>
  <si>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</si>
  <si>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</si>
  <si>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</si>
  <si>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</si>
  <si>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</si>
  <si>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</si>
  <si>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</si>
  <si>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</si>
  <si>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</si>
  <si>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</si>
  <si>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</si>
  <si>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</si>
  <si>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</si>
  <si>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</si>
  <si>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</si>
  <si>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</si>
  <si>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</si>
  <si>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</si>
  <si>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</si>
  <si>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</si>
  <si>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</si>
  <si>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</si>
  <si>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</si>
  <si>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</si>
  <si>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</si>
  <si>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</si>
  <si>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</si>
  <si>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</si>
  <si>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</si>
  <si>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</si>
  <si>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</si>
  <si>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</si>
  <si>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</si>
  <si>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</si>
  <si>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</si>
  <si>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</si>
  <si>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</si>
  <si>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</si>
  <si>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</si>
  <si>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</si>
  <si>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</si>
  <si>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</si>
  <si>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</si>
  <si>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</si>
  <si>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</si>
  <si>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</si>
  <si>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</si>
  <si>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</si>
  <si>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</si>
  <si>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</si>
  <si>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</si>
  <si>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</si>
  <si>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</si>
  <si>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</si>
  <si>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</si>
  <si>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</si>
  <si>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</si>
  <si>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</si>
  <si>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</si>
  <si>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</si>
  <si>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</si>
  <si>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</si>
  <si>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</si>
  <si>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</si>
  <si>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</si>
  <si>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</si>
  <si>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</si>
  <si>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</si>
  <si>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</si>
  <si>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</si>
  <si>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</si>
  <si>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</si>
  <si>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</si>
  <si>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</si>
  <si>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</si>
  <si>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</si>
  <si>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</si>
  <si>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</si>
  <si>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</si>
  <si>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</si>
  <si>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</si>
  <si>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</si>
  <si>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</si>
  <si>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</si>
  <si>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</si>
  <si>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</si>
  <si>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</si>
  <si>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</si>
  <si>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</si>
  <si>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</si>
  <si>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</si>
  <si>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</si>
  <si>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</si>
  <si>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</si>
  <si>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</si>
  <si>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</si>
  <si>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</si>
  <si>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</si>
  <si>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</si>
  <si>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</si>
  <si>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</si>
  <si>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</si>
  <si>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</si>
  <si>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</si>
  <si>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</si>
  <si>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</si>
  <si>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</si>
  <si>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</si>
  <si>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</si>
  <si>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</si>
  <si>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</si>
  <si>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</si>
  <si>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</si>
  <si>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</si>
  <si>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</si>
  <si>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</si>
  <si>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</si>
  <si>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</si>
  <si>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</si>
  <si>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</si>
  <si>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</si>
  <si>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</si>
  <si>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</si>
  <si>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</si>
  <si>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</si>
  <si>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</si>
  <si>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</si>
  <si>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</si>
  <si>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</si>
  <si>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</si>
  <si>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</si>
  <si>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</si>
  <si>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</si>
  <si>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</si>
  <si>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</si>
  <si>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</si>
  <si>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</si>
  <si>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</si>
  <si>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</si>
  <si>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</si>
  <si>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</si>
  <si>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</si>
  <si>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</si>
  <si>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</si>
  <si>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</si>
  <si>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</si>
  <si>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</si>
  <si>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</si>
  <si>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</si>
  <si>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</si>
  <si>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</si>
  <si>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</si>
  <si>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</si>
  <si>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</si>
  <si>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</si>
  <si>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</si>
  <si>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</si>
  <si>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</si>
  <si>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</si>
  <si>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</si>
  <si>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</si>
  <si>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</si>
  <si>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</si>
  <si>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</si>
  <si>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</si>
  <si>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</si>
  <si>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</si>
  <si>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</si>
  <si>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</si>
  <si>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</si>
  <si>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</si>
  <si>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</si>
  <si>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</si>
  <si>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</si>
  <si>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</si>
  <si>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</si>
  <si>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</si>
  <si>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</si>
  <si>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</si>
  <si>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</si>
  <si>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</si>
  <si>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</si>
  <si>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</si>
  <si>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</si>
  <si>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</si>
  <si>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</si>
  <si>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</si>
  <si>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</si>
  <si>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</si>
  <si>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</si>
  <si>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</si>
  <si>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</si>
  <si>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</si>
  <si>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</si>
  <si>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</si>
  <si>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</si>
  <si>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</si>
  <si>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</si>
  <si>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</si>
  <si>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</si>
  <si>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</si>
  <si>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</si>
  <si>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</si>
  <si>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</si>
  <si>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</si>
  <si>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</si>
  <si>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</si>
  <si>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</si>
  <si>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</si>
  <si>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</si>
  <si>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</si>
  <si>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</si>
  <si>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</si>
  <si>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</si>
  <si>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</si>
  <si>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</si>
  <si>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</si>
  <si>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</si>
  <si>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</si>
  <si>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</si>
  <si>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</si>
  <si>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</si>
  <si>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</si>
  <si>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</si>
  <si>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</si>
  <si>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</si>
  <si>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</si>
  <si>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</si>
  <si>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</si>
  <si>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</si>
  <si>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</si>
  <si>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</si>
  <si>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</si>
  <si>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</si>
  <si>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</si>
  <si>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</si>
  <si>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</si>
  <si>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</si>
  <si>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</si>
  <si>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</si>
  <si>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</si>
  <si>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</si>
  <si>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</si>
  <si>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</si>
  <si>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</si>
  <si>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</si>
  <si>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</si>
  <si>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</si>
  <si>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</si>
  <si>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</si>
  <si>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</si>
  <si>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</si>
  <si>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</si>
  <si>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</si>
  <si>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</si>
  <si>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</si>
  <si>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</si>
  <si>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</si>
  <si>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</si>
  <si>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</si>
  <si>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</si>
  <si>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</si>
  <si>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</si>
  <si>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</si>
  <si>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</si>
  <si>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</si>
  <si>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</si>
  <si>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</si>
  <si>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</si>
  <si>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</si>
  <si>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</si>
  <si>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</si>
  <si>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</si>
  <si>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</si>
  <si>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</si>
  <si>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</si>
  <si>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</si>
  <si>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</si>
  <si>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</si>
  <si>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</si>
  <si>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</si>
  <si>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</si>
  <si>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</si>
  <si>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</si>
  <si>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</si>
  <si>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</si>
  <si>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</si>
  <si>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</si>
  <si>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</si>
  <si>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</si>
  <si>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</si>
  <si>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</si>
  <si>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</si>
  <si>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</si>
  <si>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</si>
  <si>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</si>
  <si>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</si>
  <si>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</si>
  <si>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</si>
  <si>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</si>
  <si>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</si>
  <si>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</si>
  <si>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</si>
  <si>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</si>
  <si>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</si>
  <si>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</si>
  <si>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</si>
  <si>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</si>
  <si>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</si>
  <si>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</si>
  <si>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</si>
  <si>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</si>
  <si>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</si>
  <si>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</si>
  <si>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</si>
  <si>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</si>
  <si>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</si>
  <si>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</si>
  <si>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</si>
  <si>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</si>
  <si>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</si>
  <si>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</si>
  <si>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</si>
  <si>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</si>
  <si>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</si>
  <si>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</si>
  <si>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</si>
  <si>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</si>
  <si>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</si>
  <si>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</si>
  <si>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</si>
  <si>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</si>
  <si>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</si>
  <si>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</si>
  <si>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</si>
  <si>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</si>
  <si>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</si>
  <si>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</si>
  <si>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</si>
  <si>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</si>
  <si>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</si>
  <si>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</si>
  <si>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</si>
  <si>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</si>
  <si>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</si>
  <si>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</si>
  <si>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</si>
  <si>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</si>
  <si>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</si>
  <si>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</si>
  <si>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</si>
  <si>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</si>
  <si>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</si>
  <si>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</si>
  <si>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</si>
  <si>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</si>
  <si>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</si>
  <si>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</si>
  <si>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</si>
  <si>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</si>
  <si>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</si>
  <si>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</si>
  <si>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</si>
  <si>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</si>
  <si>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</si>
  <si>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</si>
  <si>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</si>
  <si>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</si>
  <si>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</si>
  <si>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</si>
  <si>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</si>
  <si>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</si>
  <si>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</si>
  <si>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</si>
  <si>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</si>
  <si>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</si>
  <si>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</si>
  <si>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</si>
  <si>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</si>
  <si>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</si>
  <si>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</si>
  <si>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</si>
  <si>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</si>
  <si>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</si>
  <si>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</si>
  <si>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</si>
  <si>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</si>
  <si>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</si>
  <si>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</si>
  <si>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</si>
  <si>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</si>
  <si>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</si>
  <si>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</si>
  <si>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</si>
  <si>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</si>
  <si>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</si>
  <si>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</si>
  <si>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</si>
  <si>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</si>
  <si>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</si>
  <si>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</si>
  <si>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</si>
  <si>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</si>
  <si>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</si>
  <si>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</si>
  <si>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</si>
  <si>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</si>
  <si>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</si>
  <si>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</si>
  <si>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</si>
  <si>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</si>
  <si>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</si>
  <si>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</si>
  <si>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</si>
  <si>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</si>
  <si>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</si>
  <si>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</si>
  <si>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</si>
  <si>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</si>
  <si>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</si>
  <si>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</si>
  <si>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</si>
  <si>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</si>
  <si>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</si>
  <si>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</si>
  <si>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</si>
  <si>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</si>
  <si>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</si>
  <si>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</si>
  <si>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</si>
  <si>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</si>
  <si>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</si>
  <si>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</si>
  <si>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</si>
  <si>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</si>
  <si>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</si>
  <si>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</si>
  <si>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</si>
  <si>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</si>
  <si>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</si>
  <si>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</si>
  <si>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</si>
  <si>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</si>
  <si>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</si>
  <si>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</si>
  <si>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</si>
  <si>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</si>
  <si>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</si>
  <si>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</si>
  <si>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</si>
  <si>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</si>
  <si>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</si>
  <si>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</si>
  <si>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</si>
  <si>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</si>
  <si>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</si>
  <si>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</si>
  <si>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</si>
  <si>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</si>
  <si>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</si>
  <si>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</si>
  <si>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</si>
  <si>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</si>
  <si>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</si>
  <si>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</si>
  <si>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</si>
  <si>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</si>
  <si>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</si>
  <si>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</si>
  <si>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</si>
  <si>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</si>
  <si>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</si>
  <si>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</si>
  <si>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</si>
  <si>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</si>
  <si>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</si>
  <si>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</si>
  <si>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</si>
  <si>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</si>
  <si>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</si>
  <si>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</si>
  <si>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</si>
  <si>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</si>
  <si>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</si>
  <si>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</si>
  <si>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</si>
  <si>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</si>
  <si>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</si>
  <si>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</si>
  <si>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</si>
  <si>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</si>
  <si>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</si>
  <si>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</si>
  <si>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</si>
  <si>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</si>
  <si>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</si>
  <si>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</si>
  <si>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</si>
  <si>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</si>
  <si>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</si>
  <si>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</si>
  <si>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</si>
  <si>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</si>
  <si>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</si>
  <si>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</si>
  <si>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</si>
  <si>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</si>
  <si>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</si>
  <si>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</si>
  <si>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</si>
  <si>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</si>
  <si>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</si>
  <si>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</si>
  <si>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</si>
  <si>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</si>
  <si>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</si>
  <si>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</si>
  <si>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</si>
  <si>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</si>
  <si>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</si>
  <si>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</si>
  <si>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</si>
  <si>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</si>
  <si>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</si>
  <si>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</si>
  <si>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</si>
  <si>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</si>
  <si>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</si>
  <si>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</si>
  <si>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</si>
  <si>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</si>
  <si>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</si>
  <si>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</si>
  <si>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</si>
  <si>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</si>
  <si>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</si>
  <si>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</si>
  <si>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</si>
  <si>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</si>
  <si>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</si>
  <si>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</si>
  <si>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</si>
  <si>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</si>
  <si>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</si>
  <si>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</si>
  <si>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</si>
  <si>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</si>
  <si>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</si>
  <si>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</si>
  <si>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</si>
  <si>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</si>
  <si>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</si>
  <si>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</si>
  <si>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</si>
  <si>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</si>
  <si>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</si>
  <si>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</si>
  <si>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</si>
  <si>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</si>
  <si>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</si>
  <si>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</si>
  <si>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</si>
  <si>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</si>
  <si>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</si>
  <si>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</si>
  <si>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</si>
  <si>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</si>
  <si>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</si>
  <si>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</si>
  <si>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</si>
  <si>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</si>
  <si>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</si>
  <si>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</si>
  <si>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</si>
  <si>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</si>
  <si>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</si>
  <si>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</si>
  <si>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</si>
  <si>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</si>
  <si>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</si>
  <si>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</si>
  <si>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</si>
  <si>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</si>
  <si>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</si>
  <si>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</si>
  <si>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</si>
  <si>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</si>
  <si>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</si>
  <si>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</si>
  <si>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</si>
  <si>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</si>
  <si>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</si>
  <si>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</si>
  <si>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</si>
  <si>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</si>
  <si>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</si>
  <si>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</si>
  <si>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</si>
  <si>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</si>
  <si>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</si>
  <si>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</si>
  <si>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</si>
  <si>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</si>
  <si>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</si>
  <si>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</si>
  <si>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</si>
  <si>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</si>
  <si>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</si>
  <si>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</si>
  <si>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</si>
  <si>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</si>
  <si>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</si>
  <si>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</si>
  <si>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</si>
  <si>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</si>
  <si>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</si>
  <si>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</si>
  <si>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</si>
  <si>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</si>
  <si>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</si>
  <si>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</si>
  <si>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</si>
  <si>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</si>
  <si>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</si>
  <si>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</si>
  <si>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</si>
  <si>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</si>
  <si>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</si>
  <si>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</si>
  <si>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</si>
  <si>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</si>
  <si>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</si>
  <si>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</si>
  <si>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</si>
  <si>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</si>
  <si>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</si>
  <si>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</si>
  <si>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</si>
  <si>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</si>
  <si>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</si>
  <si>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</si>
  <si>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</si>
  <si>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</si>
  <si>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</si>
  <si>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</si>
  <si>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</si>
  <si>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</si>
  <si>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</si>
  <si>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</si>
  <si>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</si>
  <si>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</si>
  <si>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</si>
  <si>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</si>
  <si>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</si>
  <si>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</si>
  <si>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</si>
  <si>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</si>
  <si>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</si>
  <si>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</si>
  <si>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</si>
  <si>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</si>
  <si>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</si>
  <si>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</si>
  <si>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</si>
  <si>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</si>
  <si>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</si>
  <si>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</si>
  <si>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</si>
  <si>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</si>
  <si>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</si>
  <si>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</si>
  <si>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</si>
  <si>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</si>
  <si>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</si>
  <si>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</si>
  <si>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</si>
  <si>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</si>
  <si>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</si>
  <si>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</si>
  <si>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</si>
  <si>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</si>
  <si>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</si>
  <si>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</si>
  <si>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</si>
  <si>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</si>
  <si>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</si>
  <si>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</si>
  <si>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</si>
  <si>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</si>
  <si>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</si>
  <si>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</si>
  <si>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</si>
  <si>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</si>
  <si>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</si>
  <si>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</si>
  <si>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</si>
  <si>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</si>
  <si>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</si>
  <si>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</si>
  <si>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</si>
  <si>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</si>
  <si>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</si>
  <si>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</si>
  <si>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</si>
  <si>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</si>
  <si>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</si>
  <si>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</si>
  <si>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</si>
  <si>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</si>
  <si>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</si>
  <si>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</si>
  <si>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</si>
  <si>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</si>
  <si>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</si>
  <si>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</si>
  <si>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</si>
  <si>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</si>
  <si>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</si>
  <si>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</si>
  <si>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</si>
  <si>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</si>
  <si>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</si>
  <si>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</si>
  <si>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</si>
  <si>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</si>
  <si>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</si>
  <si>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</si>
  <si>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</si>
  <si>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</si>
  <si>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</si>
  <si>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</si>
  <si>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</si>
  <si>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</si>
  <si>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</si>
  <si>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</si>
  <si>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</si>
  <si>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</si>
  <si>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</si>
  <si>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</si>
  <si>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</si>
  <si>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</si>
  <si>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</si>
  <si>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</si>
  <si>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</si>
  <si>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</si>
  <si>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</si>
  <si>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</si>
  <si>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</si>
  <si>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</si>
  <si>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</si>
  <si>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</si>
  <si>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</si>
  <si>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</si>
  <si>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</si>
  <si>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</si>
  <si>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</si>
  <si>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</si>
  <si>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</si>
  <si>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</si>
  <si>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</si>
  <si>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</si>
  <si>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</si>
  <si>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</si>
  <si>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</si>
  <si>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</si>
  <si>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</si>
  <si>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</si>
  <si>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</si>
  <si>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</si>
  <si>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</si>
  <si>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</si>
  <si>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</si>
  <si>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</si>
  <si>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</si>
  <si>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</si>
  <si>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</si>
  <si>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</si>
  <si>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</si>
  <si>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</si>
  <si>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</si>
  <si>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</si>
  <si>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</si>
  <si>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</si>
  <si>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</si>
  <si>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</si>
  <si>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</si>
  <si>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</si>
  <si>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</si>
  <si>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</si>
  <si>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</si>
  <si>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</si>
  <si>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</si>
  <si>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</si>
  <si>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</si>
  <si>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</si>
  <si>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</si>
  <si>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</si>
  <si>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</si>
  <si>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</si>
  <si>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</si>
  <si>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</si>
  <si>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</si>
  <si>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</si>
  <si>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</si>
  <si>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</si>
  <si>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</si>
  <si>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</si>
  <si>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</si>
  <si>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</si>
  <si>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</si>
  <si>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</si>
  <si>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</si>
  <si>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</si>
  <si>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</si>
  <si>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</si>
  <si>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</si>
  <si>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</si>
  <si>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</si>
  <si>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</si>
  <si>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</si>
  <si>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</si>
  <si>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</si>
  <si>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</si>
  <si>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</si>
  <si>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</si>
  <si>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</si>
  <si>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</si>
  <si>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</si>
  <si>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</si>
  <si>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</si>
  <si>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</si>
  <si>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</si>
  <si>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</si>
  <si>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</si>
  <si>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</si>
  <si>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</si>
  <si>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</si>
  <si>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</si>
  <si>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</si>
  <si>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</si>
  <si>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</si>
  <si>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</si>
  <si>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</si>
  <si>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</si>
  <si>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</si>
  <si>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</si>
  <si>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</si>
  <si>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</si>
  <si>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</si>
  <si>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</si>
  <si>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</si>
  <si>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</si>
  <si>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</si>
  <si>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</si>
  <si>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</si>
  <si>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</si>
  <si>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</si>
  <si>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</si>
  <si>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</si>
  <si>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</si>
  <si>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</si>
  <si>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</si>
  <si>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</si>
  <si>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</si>
  <si>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</si>
  <si>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</si>
  <si>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</si>
  <si>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</si>
  <si>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</si>
  <si>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</si>
  <si>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</si>
  <si>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</si>
  <si>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</si>
  <si>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</si>
  <si>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</si>
  <si>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</si>
  <si>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</si>
  <si>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</si>
  <si>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</si>
  <si>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</si>
  <si>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</si>
  <si>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</si>
  <si>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</si>
  <si>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</si>
  <si>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</si>
  <si>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</si>
  <si>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</si>
  <si>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</si>
  <si>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</si>
  <si>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</si>
  <si>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</si>
  <si>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</si>
  <si>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</si>
  <si>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</si>
  <si>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</si>
  <si>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</si>
  <si>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</si>
  <si>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</si>
  <si>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</si>
  <si>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</si>
  <si>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</si>
  <si>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</si>
  <si>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</si>
  <si>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</si>
  <si>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</si>
  <si>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</si>
  <si>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</si>
  <si>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</si>
  <si>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</si>
  <si>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</si>
  <si>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</si>
  <si>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</si>
  <si>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</si>
  <si>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</si>
  <si>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</si>
  <si>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</si>
  <si>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</si>
  <si>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</si>
  <si>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</si>
  <si>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</si>
  <si>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</si>
  <si>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</si>
  <si>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</si>
  <si>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</si>
  <si>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</si>
  <si>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</si>
  <si>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</si>
  <si>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</si>
  <si>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</si>
  <si>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</si>
  <si>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</si>
  <si>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</si>
  <si>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</si>
  <si>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</si>
  <si>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</si>
  <si>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</si>
  <si>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</si>
  <si>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</si>
  <si>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</si>
  <si>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</si>
  <si>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</si>
  <si>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</si>
  <si>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</si>
  <si>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</si>
  <si>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</si>
  <si>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</si>
  <si>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</si>
  <si>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</si>
  <si>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</si>
  <si>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</si>
  <si>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</si>
  <si>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</si>
  <si>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</si>
  <si>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</si>
  <si>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</si>
  <si>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</si>
  <si>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</si>
  <si>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</si>
  <si>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</si>
  <si>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</si>
  <si>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</si>
  <si>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</si>
  <si>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</si>
  <si>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</si>
  <si>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</si>
  <si>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</si>
  <si>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</si>
  <si>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</si>
  <si>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</si>
  <si>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</si>
  <si>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</si>
  <si>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</si>
  <si>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</si>
  <si>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</si>
  <si>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</si>
  <si>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</si>
  <si>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</si>
  <si>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</si>
  <si>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</si>
  <si>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</si>
  <si>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</si>
  <si>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</si>
  <si>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</si>
  <si>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</si>
  <si>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</si>
  <si>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</si>
  <si>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</si>
  <si>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</si>
  <si>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</si>
  <si>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</si>
  <si>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</si>
  <si>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</si>
  <si>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</si>
  <si>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</si>
  <si>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</si>
  <si>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</si>
  <si>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</si>
  <si>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</si>
  <si>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</si>
  <si>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</si>
  <si>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</si>
  <si>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</si>
  <si>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</si>
  <si>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</si>
  <si>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</si>
  <si>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</si>
  <si>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</si>
  <si>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</si>
  <si>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</si>
  <si>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</si>
  <si>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</si>
  <si>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</si>
  <si>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</si>
  <si>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</si>
  <si>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</si>
  <si>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</si>
  <si>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</si>
  <si>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</si>
  <si>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</si>
  <si>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</si>
  <si>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</si>
  <si>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</si>
  <si>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</si>
  <si>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</si>
  <si>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</si>
  <si>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</si>
  <si>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</si>
  <si>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</si>
  <si>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</si>
  <si>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</si>
  <si>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</si>
  <si>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</si>
  <si>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</si>
  <si>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</si>
  <si>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</si>
  <si>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</si>
  <si>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</si>
  <si>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</si>
  <si>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</si>
  <si>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</si>
  <si>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</si>
  <si>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</si>
  <si>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</si>
  <si>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</si>
  <si>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</si>
  <si>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</si>
  <si>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</si>
  <si>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</si>
  <si>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</si>
  <si>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</si>
  <si>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</si>
  <si>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</si>
  <si>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</si>
  <si>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</si>
  <si>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</si>
  <si>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</si>
  <si>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</si>
  <si>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</si>
  <si>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</si>
  <si>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</si>
  <si>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</si>
  <si>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</si>
  <si>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</si>
  <si>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</si>
  <si>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</si>
  <si>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</si>
  <si>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</si>
  <si>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</si>
  <si>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</si>
  <si>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</si>
  <si>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</si>
  <si>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</si>
  <si>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</si>
  <si>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</si>
  <si>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</si>
  <si>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</si>
  <si>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</si>
  <si>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</si>
  <si>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</si>
  <si>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</si>
  <si>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</si>
  <si>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</si>
  <si>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</si>
  <si>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</si>
  <si>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</si>
  <si>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</si>
  <si>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</si>
  <si>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</si>
  <si>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</si>
  <si>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</si>
  <si>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</si>
  <si>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</si>
  <si>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</si>
  <si>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</si>
  <si>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</si>
  <si>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</si>
  <si>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</si>
  <si>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</si>
  <si>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</si>
  <si>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</si>
  <si>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</si>
  <si>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</si>
  <si>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</si>
  <si>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</si>
  <si>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</si>
  <si>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</si>
  <si>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</si>
  <si>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</si>
  <si>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</si>
  <si>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</si>
  <si>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</si>
  <si>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</si>
  <si>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</si>
  <si>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</si>
  <si>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</si>
  <si>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</si>
  <si>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</si>
  <si>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</si>
  <si>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</si>
  <si>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</si>
  <si>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</si>
  <si>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</si>
  <si>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</si>
  <si>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</si>
  <si>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</si>
  <si>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</si>
  <si>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</si>
  <si>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</si>
  <si>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</si>
  <si>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</si>
  <si>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</si>
  <si>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</si>
  <si>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</si>
  <si>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</si>
  <si>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</si>
  <si>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</si>
  <si>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</si>
  <si>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</si>
  <si>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</si>
  <si>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</si>
  <si>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</si>
  <si>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</si>
  <si>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</si>
  <si>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</si>
  <si>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</si>
  <si>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</si>
  <si>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</si>
  <si>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</si>
  <si>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</si>
  <si>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</si>
  <si>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</si>
  <si>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</si>
  <si>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</si>
  <si>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</si>
  <si>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</si>
  <si>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</si>
  <si>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</si>
  <si>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</si>
  <si>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</si>
  <si>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</si>
  <si>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</si>
  <si>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</si>
  <si>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</si>
  <si>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</si>
  <si>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</si>
  <si>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</si>
  <si>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</si>
  <si>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</si>
  <si>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</si>
  <si>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</si>
  <si>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</si>
  <si>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</si>
  <si>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</si>
  <si>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</si>
  <si>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</si>
  <si>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</si>
  <si>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</si>
  <si>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</si>
  <si>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</si>
  <si>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</si>
  <si>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</si>
  <si>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</si>
  <si>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</si>
  <si>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</si>
  <si>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</si>
  <si>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</si>
  <si>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</si>
  <si>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</si>
  <si>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</si>
  <si>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</si>
  <si>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</si>
  <si>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</si>
  <si>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</si>
  <si>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</si>
  <si>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</si>
  <si>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</si>
  <si>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</si>
  <si>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</si>
  <si>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</si>
  <si>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</si>
  <si>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</si>
  <si>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</si>
  <si>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</si>
  <si>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</si>
  <si>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</si>
  <si>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</si>
  <si>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</si>
  <si>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</si>
  <si>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</si>
  <si>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</si>
  <si>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</si>
  <si>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</si>
  <si>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</si>
  <si>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</si>
  <si>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</si>
  <si>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</si>
  <si>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</si>
  <si>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</si>
  <si>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</si>
  <si>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</si>
  <si>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</si>
  <si>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</si>
  <si>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</si>
  <si>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</si>
  <si>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</si>
  <si>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</si>
  <si>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</si>
  <si>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</si>
  <si>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</si>
  <si>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</si>
  <si>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</si>
  <si>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</si>
  <si>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</si>
  <si>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</si>
  <si>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</si>
  <si>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</si>
  <si>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</si>
  <si>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</si>
  <si>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</si>
  <si>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</si>
  <si>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</si>
  <si>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</si>
  <si>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</si>
  <si>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</si>
  <si>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</si>
  <si>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</si>
  <si>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</si>
  <si>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</si>
  <si>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</si>
  <si>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</si>
  <si>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</si>
  <si>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</si>
  <si>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</si>
  <si>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</si>
  <si>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</si>
  <si>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</si>
  <si>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</si>
  <si>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</si>
  <si>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</si>
  <si>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</si>
  <si>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</si>
  <si>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</si>
  <si>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</si>
  <si>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</si>
  <si>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</si>
  <si>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</si>
  <si>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</si>
  <si>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</si>
  <si>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</si>
  <si>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</si>
  <si>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</si>
  <si>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</si>
  <si>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</si>
  <si>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</si>
  <si>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</si>
  <si>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</si>
  <si>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</si>
  <si>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</si>
  <si>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</si>
  <si>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</si>
  <si>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</si>
  <si>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</si>
  <si>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</si>
  <si>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</si>
  <si>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</si>
  <si>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</si>
  <si>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</si>
  <si>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</si>
  <si>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</si>
  <si>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</si>
  <si>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</si>
  <si>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</si>
  <si>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</si>
  <si>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</si>
  <si>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</si>
  <si>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</si>
  <si>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</si>
  <si>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</si>
  <si>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</si>
  <si>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</si>
  <si>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</si>
  <si>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</si>
  <si>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</si>
  <si>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</si>
  <si>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</si>
  <si>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</si>
  <si>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</si>
  <si>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</si>
  <si>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</si>
  <si>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</si>
  <si>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</si>
  <si>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</si>
  <si>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</si>
  <si>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</si>
  <si>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</si>
  <si>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</si>
  <si>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</si>
  <si>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</si>
  <si>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</si>
  <si>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</si>
  <si>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</si>
  <si>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</si>
  <si>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</si>
  <si>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</si>
  <si>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</si>
  <si>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</si>
  <si>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</si>
  <si>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</si>
  <si>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</si>
  <si>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</si>
  <si>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</si>
  <si>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</si>
  <si>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</si>
  <si>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</si>
  <si>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</si>
  <si>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</si>
  <si>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</si>
  <si>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</si>
  <si>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</si>
  <si>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</si>
  <si>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</si>
  <si>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</si>
  <si>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</si>
  <si>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</si>
  <si>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</si>
  <si>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</si>
  <si>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</si>
  <si>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</si>
  <si>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</si>
  <si>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</si>
  <si>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</si>
  <si>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</si>
  <si>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</si>
  <si>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</si>
  <si>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</si>
  <si>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</si>
  <si>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</si>
  <si>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</si>
  <si>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</si>
  <si>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</si>
  <si>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</si>
  <si>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</si>
  <si>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</si>
  <si>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</si>
  <si>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</si>
  <si>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</si>
  <si>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</si>
  <si>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</si>
  <si>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</si>
  <si>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</si>
  <si>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</si>
  <si>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</si>
  <si>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</si>
  <si>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</si>
  <si>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</si>
  <si>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</si>
  <si>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</si>
  <si>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</si>
  <si>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</si>
  <si>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</si>
  <si>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</si>
  <si>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</si>
  <si>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</si>
  <si>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</si>
  <si>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</si>
  <si>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</si>
  <si>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</si>
  <si>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</si>
  <si>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</si>
  <si>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</si>
  <si>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</si>
  <si>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</si>
  <si>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</si>
  <si>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</si>
  <si>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</si>
  <si>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</si>
  <si>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</si>
  <si>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</si>
  <si>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</si>
  <si>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</si>
  <si>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</si>
  <si>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</si>
  <si>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</si>
  <si>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</si>
  <si>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</si>
  <si>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</si>
  <si>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</si>
  <si>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</si>
  <si>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</si>
  <si>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</si>
  <si>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</si>
  <si>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</si>
  <si>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</si>
  <si>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</si>
  <si>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</si>
  <si>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</si>
  <si>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</si>
  <si>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</si>
  <si>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</si>
  <si>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</si>
  <si>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</si>
  <si>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</si>
  <si>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</si>
  <si>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</si>
  <si>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</si>
  <si>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</si>
  <si>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</si>
  <si>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</si>
  <si>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</si>
  <si>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</si>
  <si>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</si>
  <si>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</si>
  <si>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</si>
  <si>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</si>
  <si>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</si>
  <si>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</si>
  <si>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</si>
  <si>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</si>
  <si>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</si>
  <si>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</si>
  <si>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</si>
  <si>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</si>
  <si>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</si>
  <si>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</si>
  <si>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</si>
  <si>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</si>
  <si>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</si>
  <si>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</si>
  <si>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</si>
  <si>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</si>
  <si>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</si>
  <si>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</si>
  <si>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</si>
  <si>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</si>
  <si>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</si>
  <si>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</si>
  <si>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</si>
  <si>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</si>
  <si>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</si>
  <si>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</si>
  <si>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</si>
  <si>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</si>
  <si>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</si>
  <si>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</si>
  <si>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</si>
  <si>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</si>
  <si>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</si>
  <si>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</si>
  <si>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</si>
  <si>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</si>
  <si>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</si>
  <si>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</si>
  <si>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</si>
  <si>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</si>
  <si>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</si>
  <si>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</si>
  <si>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</si>
  <si>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</si>
  <si>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</si>
  <si>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</si>
  <si>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</si>
  <si>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</si>
  <si>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</si>
  <si>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</si>
  <si>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</si>
  <si>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</si>
  <si>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</si>
  <si>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</si>
  <si>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</si>
  <si>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</si>
  <si>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</si>
  <si>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</si>
  <si>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</si>
  <si>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</si>
  <si>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</si>
  <si>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</si>
  <si>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</si>
  <si>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</si>
  <si>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</si>
  <si>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</si>
  <si>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</si>
  <si>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</si>
  <si>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</si>
  <si>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</si>
  <si>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</si>
  <si>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</si>
  <si>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</si>
  <si>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</si>
  <si>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</si>
  <si>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</si>
  <si>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</si>
  <si>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</si>
  <si>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</si>
  <si>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</si>
  <si>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</si>
  <si>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</si>
  <si>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</si>
  <si>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</si>
  <si>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</si>
  <si>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</si>
  <si>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</si>
  <si>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</si>
  <si>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</si>
  <si>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</si>
  <si>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</si>
  <si>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</si>
  <si>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</si>
  <si>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</si>
  <si>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</si>
  <si>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</si>
  <si>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</si>
  <si>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</si>
  <si>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</si>
  <si>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</si>
  <si>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</si>
  <si>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</si>
  <si>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</si>
  <si>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</si>
  <si>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</si>
  <si>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</si>
  <si>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</si>
  <si>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</si>
  <si>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</si>
  <si>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</si>
  <si>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</si>
  <si>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</si>
  <si>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</si>
  <si>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</si>
  <si>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</si>
  <si>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</si>
  <si>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</si>
  <si>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</si>
  <si>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</si>
  <si>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</si>
  <si>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</si>
  <si>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</si>
  <si>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</si>
  <si>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</si>
  <si>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</si>
  <si>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</si>
  <si>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</si>
  <si>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</si>
  <si>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</si>
  <si>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</si>
  <si>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</si>
  <si>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</si>
  <si>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</si>
  <si>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</si>
  <si>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</si>
  <si>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</si>
  <si>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</si>
  <si>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</si>
  <si>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</si>
  <si>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</si>
  <si>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</si>
  <si>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</si>
  <si>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</si>
  <si>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</si>
  <si>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</si>
  <si>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</si>
  <si>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</si>
  <si>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</si>
  <si>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</si>
  <si>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</si>
  <si>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</si>
  <si>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</si>
  <si>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</si>
  <si>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</si>
  <si>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</si>
  <si>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</si>
  <si>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</si>
  <si>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</si>
  <si>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</si>
  <si>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</si>
  <si>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</si>
  <si>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</si>
  <si>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</si>
  <si>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</si>
  <si>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</si>
  <si>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</si>
  <si>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</si>
  <si>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</si>
  <si>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</si>
  <si>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</si>
  <si>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</si>
  <si>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</si>
  <si>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</si>
  <si>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</si>
  <si>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</si>
  <si>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</si>
  <si>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</si>
  <si>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</si>
  <si>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</si>
  <si>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</si>
  <si>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</si>
  <si>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</si>
  <si>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</si>
  <si>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</si>
  <si>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</si>
  <si>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</si>
  <si>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</si>
  <si>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</si>
  <si>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</si>
  <si>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</si>
  <si>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</si>
  <si>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</si>
  <si>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</si>
  <si>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</si>
  <si>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</si>
  <si>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</si>
  <si>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</si>
  <si>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</si>
  <si>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</si>
  <si>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</si>
  <si>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</si>
  <si>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</si>
  <si>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</si>
  <si>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</si>
  <si>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</si>
  <si>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</si>
  <si>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</si>
  <si>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</si>
  <si>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</si>
  <si>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</si>
  <si>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</si>
  <si>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</si>
  <si>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</si>
  <si>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</si>
  <si>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</si>
  <si>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</si>
  <si>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</si>
  <si>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</si>
  <si>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</si>
  <si>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</si>
  <si>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</si>
  <si>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</si>
  <si>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</si>
  <si>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</si>
  <si>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</si>
  <si>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</si>
  <si>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</si>
  <si>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</si>
  <si>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</si>
  <si>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</si>
  <si>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</si>
  <si>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</si>
  <si>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</si>
  <si>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</si>
  <si>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</si>
  <si>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</si>
  <si>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</si>
  <si>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</si>
  <si>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</si>
  <si>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</si>
  <si>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</si>
  <si>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</si>
  <si>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</si>
  <si>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</si>
  <si>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</si>
  <si>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</si>
  <si>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</si>
  <si>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</si>
  <si>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</si>
  <si>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</si>
  <si>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</si>
  <si>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</si>
  <si>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</si>
  <si>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</si>
  <si>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</si>
  <si>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</si>
  <si>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</si>
  <si>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</si>
  <si>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</si>
  <si>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</si>
  <si>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</si>
  <si>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</si>
  <si>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</si>
  <si>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</si>
  <si>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</si>
  <si>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</si>
  <si>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</si>
  <si>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</si>
  <si>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</si>
  <si>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</si>
  <si>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</si>
  <si>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</si>
  <si>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</si>
  <si>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</si>
  <si>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</si>
  <si>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</si>
  <si>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</si>
  <si>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</si>
  <si>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</si>
  <si>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</si>
  <si>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</si>
  <si>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</si>
  <si>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</si>
  <si>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</si>
  <si>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</si>
  <si>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</si>
  <si>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</si>
  <si>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</si>
  <si>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</si>
  <si>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</si>
  <si>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</si>
  <si>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</si>
  <si>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</si>
  <si>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</si>
  <si>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</si>
  <si>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</si>
  <si>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</si>
  <si>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</si>
  <si>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</si>
  <si>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</si>
  <si>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</si>
  <si>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</si>
  <si>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</si>
  <si>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</si>
  <si>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</si>
  <si>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</si>
  <si>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</si>
  <si>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</si>
  <si>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</si>
  <si>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</si>
  <si>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</si>
  <si>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</si>
  <si>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</si>
  <si>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</si>
  <si>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</si>
  <si>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</si>
  <si>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</si>
  <si>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</si>
  <si>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</si>
  <si>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</si>
  <si>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</si>
  <si>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</si>
  <si>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</si>
  <si>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</si>
  <si>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</si>
  <si>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</si>
  <si>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</si>
  <si>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</si>
  <si>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</si>
  <si>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</si>
  <si>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</si>
  <si>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</si>
  <si>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</si>
  <si>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</si>
  <si>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</si>
  <si>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</si>
  <si>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</si>
  <si>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</si>
  <si>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</si>
  <si>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</si>
  <si>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</si>
  <si>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</si>
  <si>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</si>
  <si>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</si>
  <si>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</si>
  <si>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</si>
  <si>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</si>
  <si>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</si>
  <si>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</si>
  <si>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</si>
  <si>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</si>
  <si>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</si>
  <si>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</si>
  <si>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</si>
  <si>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</si>
  <si>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</si>
  <si>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</si>
  <si>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</si>
  <si>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</si>
  <si>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</si>
  <si>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</si>
  <si>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</si>
  <si>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</si>
  <si>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</si>
  <si>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</si>
  <si>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</si>
  <si>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</si>
  <si>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</si>
  <si>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</si>
  <si>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</si>
  <si>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</si>
  <si>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</si>
  <si>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</si>
  <si>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</si>
  <si>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</si>
  <si>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</si>
  <si>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</si>
  <si>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</si>
  <si>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</si>
  <si>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</si>
  <si>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</si>
  <si>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</si>
  <si>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</si>
  <si>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</si>
  <si>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</si>
  <si>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</si>
  <si>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</si>
  <si>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</si>
  <si>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</si>
  <si>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</si>
  <si>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</si>
  <si>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</si>
  <si>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</si>
  <si>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</si>
  <si>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</si>
  <si>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</si>
  <si>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</si>
  <si>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</si>
  <si>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</si>
  <si>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</si>
  <si>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</si>
  <si>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</si>
  <si>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</si>
  <si>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</si>
  <si>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</si>
  <si>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</si>
  <si>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</si>
  <si>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</si>
  <si>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</si>
  <si>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</si>
  <si>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</si>
  <si>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</si>
  <si>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</si>
  <si>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</si>
  <si>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</si>
  <si>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</si>
  <si>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</si>
  <si>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</si>
  <si>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</si>
  <si>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</si>
  <si>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</si>
  <si>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</si>
  <si>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</si>
  <si>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</si>
  <si>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</si>
  <si>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</si>
  <si>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</si>
  <si>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</si>
  <si>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</si>
  <si>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</si>
  <si>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</si>
  <si>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</si>
  <si>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</si>
  <si>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</si>
  <si>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</si>
  <si>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</si>
  <si>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</si>
  <si>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</si>
  <si>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</si>
  <si>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</si>
  <si>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</si>
  <si>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</si>
  <si>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</si>
  <si>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</si>
  <si>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</si>
  <si>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</si>
  <si>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</si>
  <si>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</si>
  <si>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</si>
  <si>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</si>
  <si>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</si>
  <si>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</si>
  <si>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</si>
  <si>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</si>
  <si>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</si>
  <si>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</si>
  <si>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</si>
  <si>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</si>
  <si>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</si>
  <si>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</si>
  <si>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</si>
  <si>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</si>
  <si>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</si>
  <si>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</si>
  <si>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</si>
  <si>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</si>
  <si>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</si>
  <si>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</si>
  <si>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</si>
  <si>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</si>
  <si>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</si>
  <si>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</si>
  <si>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</si>
  <si>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</si>
  <si>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</si>
  <si>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</si>
  <si>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</si>
  <si>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</si>
  <si>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</si>
  <si>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</si>
  <si>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</si>
  <si>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</si>
  <si>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</si>
  <si>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</si>
  <si>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</si>
  <si>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</si>
  <si>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</si>
  <si>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</si>
  <si>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</si>
  <si>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</si>
  <si>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</si>
  <si>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</si>
  <si>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</si>
  <si>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</si>
  <si>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</si>
  <si>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</si>
  <si>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</si>
  <si>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</si>
  <si>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</si>
  <si>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</si>
  <si>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</si>
  <si>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</si>
  <si>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</si>
  <si>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</si>
  <si>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</si>
  <si>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</si>
  <si>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</si>
  <si>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</si>
  <si>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</si>
  <si>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</si>
  <si>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</si>
  <si>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</si>
  <si>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</si>
  <si>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</si>
  <si>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</si>
  <si>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</si>
  <si>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</si>
  <si>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</si>
  <si>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</si>
  <si>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</si>
  <si>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</si>
  <si>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</si>
  <si>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</si>
  <si>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</si>
  <si>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</si>
  <si>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</si>
  <si>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</si>
  <si>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</si>
  <si>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</si>
  <si>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</si>
  <si>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</si>
  <si>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</si>
  <si>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</si>
  <si>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</si>
  <si>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</si>
  <si>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</si>
  <si>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</si>
  <si>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</si>
  <si>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</si>
  <si>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</si>
  <si>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</si>
  <si>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</si>
  <si>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</si>
  <si>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</si>
  <si>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</si>
  <si>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</si>
  <si>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</si>
  <si>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</si>
  <si>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</si>
  <si>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</si>
  <si>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</si>
  <si>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</si>
  <si>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</si>
  <si>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</si>
  <si>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</si>
  <si>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</si>
  <si>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</si>
  <si>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</si>
  <si>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</si>
  <si>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</si>
  <si>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</si>
  <si>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</si>
  <si>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</si>
  <si>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</si>
  <si>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</si>
  <si>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</si>
  <si>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</si>
  <si>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</si>
  <si>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</si>
  <si>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</si>
  <si>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</si>
  <si>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</si>
  <si>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</si>
  <si>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</si>
  <si>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</si>
  <si>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</si>
  <si>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</si>
  <si>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</si>
  <si>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</si>
  <si>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</si>
  <si>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</si>
  <si>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</si>
  <si>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</si>
  <si>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</si>
  <si>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</si>
  <si>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</si>
  <si>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</si>
  <si>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</si>
  <si>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</si>
  <si>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</si>
  <si>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</si>
  <si>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</si>
  <si>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</si>
  <si>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</si>
  <si>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</si>
  <si>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</si>
  <si>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</si>
  <si>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</si>
  <si>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</si>
  <si>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</si>
  <si>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</si>
  <si>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</si>
  <si>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</si>
  <si>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</si>
  <si>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</si>
  <si>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</si>
  <si>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</si>
  <si>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</si>
  <si>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</si>
  <si>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</si>
  <si>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</si>
  <si>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</si>
  <si>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</si>
  <si>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</si>
  <si>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</si>
  <si>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</si>
  <si>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</si>
  <si>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</si>
  <si>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</si>
  <si>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</si>
  <si>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</si>
  <si>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</si>
  <si>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</si>
  <si>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</si>
  <si>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</si>
  <si>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</si>
  <si>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</si>
  <si>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</si>
  <si>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</si>
  <si>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</si>
  <si>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</si>
  <si>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</si>
  <si>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</si>
  <si>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</si>
  <si>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</si>
  <si>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</si>
  <si>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</si>
  <si>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</si>
  <si>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</si>
  <si>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</si>
  <si>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</si>
  <si>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</si>
  <si>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</si>
  <si>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</si>
  <si>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</si>
  <si>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</si>
  <si>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</si>
  <si>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</si>
  <si>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</si>
  <si>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</si>
  <si>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</si>
  <si>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</si>
  <si>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</si>
  <si>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</si>
  <si>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</si>
  <si>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</si>
  <si>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</si>
  <si>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</si>
  <si>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</si>
  <si>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</si>
  <si>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</si>
  <si>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</si>
  <si>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</si>
  <si>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</si>
  <si>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</si>
  <si>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</si>
  <si>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</si>
  <si>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</si>
  <si>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</si>
  <si>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</si>
  <si>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</si>
  <si>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</si>
  <si>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</si>
  <si>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</si>
  <si>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</si>
  <si>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</si>
  <si>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</si>
  <si>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</si>
  <si>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</si>
  <si>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</si>
  <si>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</si>
  <si>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</si>
  <si>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</si>
  <si>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</si>
  <si>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</si>
  <si>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</si>
  <si>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</si>
  <si>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</si>
  <si>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</si>
  <si>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</si>
  <si>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</si>
  <si>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</si>
  <si>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</si>
  <si>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</si>
  <si>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</si>
  <si>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</si>
  <si>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</si>
  <si>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</si>
  <si>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</si>
  <si>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</si>
  <si>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</si>
  <si>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</si>
  <si>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</si>
  <si>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</si>
  <si>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</si>
  <si>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</si>
  <si>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</si>
  <si>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</si>
  <si>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</si>
  <si>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</si>
  <si>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</si>
  <si>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</si>
  <si>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</si>
  <si>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</si>
  <si>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</si>
  <si>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</si>
  <si>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</si>
  <si>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</si>
  <si>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</si>
  <si>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</si>
  <si>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</si>
  <si>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</si>
  <si>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</si>
  <si>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</si>
  <si>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</si>
  <si>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</si>
  <si>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</si>
  <si>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</si>
  <si>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</si>
  <si>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</si>
  <si>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</si>
  <si>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</si>
  <si>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</si>
  <si>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</si>
  <si>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</si>
  <si>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</si>
  <si>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</si>
  <si>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</si>
  <si>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</si>
  <si>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</si>
  <si>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</si>
  <si>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</si>
  <si>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</si>
  <si>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</si>
  <si>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</si>
  <si>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</si>
  <si>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</si>
  <si>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</si>
  <si>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</si>
  <si>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</si>
  <si>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</si>
  <si>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</si>
  <si>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</si>
  <si>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</si>
  <si>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</si>
  <si>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</si>
  <si>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</si>
  <si>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</si>
  <si>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</si>
  <si>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</si>
  <si>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</si>
  <si>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</si>
  <si>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</si>
  <si>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</si>
  <si>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</si>
  <si>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</si>
  <si>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</si>
  <si>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</si>
  <si>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</si>
  <si>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</si>
  <si>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</si>
  <si>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</si>
  <si>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</si>
  <si>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</si>
  <si>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</si>
  <si>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</si>
  <si>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</si>
  <si>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</si>
  <si>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</si>
  <si>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</si>
  <si>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</si>
  <si>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</si>
  <si>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</si>
  <si>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</si>
  <si>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</si>
  <si>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</si>
  <si>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</si>
  <si>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</si>
  <si>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</si>
  <si>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</si>
  <si>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</si>
  <si>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</si>
  <si>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</si>
  <si>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</si>
  <si>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</si>
  <si>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</si>
  <si>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</si>
  <si>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</si>
  <si>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</si>
  <si>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</si>
  <si>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</si>
  <si>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</si>
  <si>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</si>
  <si>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</si>
  <si>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</si>
  <si>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</si>
  <si>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</si>
  <si>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</si>
  <si>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</si>
  <si>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</si>
  <si>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</si>
  <si>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</si>
  <si>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</si>
  <si>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</si>
  <si>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</si>
  <si>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</si>
  <si>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</si>
  <si>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</si>
  <si>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</si>
  <si>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</si>
  <si>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</si>
  <si>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</si>
  <si>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</si>
  <si>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</si>
  <si>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</si>
  <si>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</si>
  <si>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</si>
  <si>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</si>
  <si>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</si>
  <si>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</si>
  <si>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</si>
  <si>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</si>
  <si>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</si>
  <si>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</si>
  <si>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</si>
  <si>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</si>
  <si>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</si>
  <si>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</si>
  <si>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</si>
  <si>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</si>
  <si>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</si>
  <si>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</si>
  <si>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</si>
  <si>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</si>
  <si>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</si>
  <si>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</si>
  <si>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</si>
  <si>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</si>
  <si>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</si>
  <si>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</si>
  <si>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</si>
  <si>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</si>
  <si>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</si>
  <si>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</si>
  <si>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</si>
  <si>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</si>
  <si>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</si>
  <si>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</si>
  <si>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</si>
  <si>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</si>
  <si>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</si>
  <si>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</si>
  <si>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</si>
  <si>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</si>
  <si>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</si>
  <si>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</si>
  <si>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</si>
  <si>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</si>
  <si>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</si>
  <si>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</si>
  <si>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</si>
  <si>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</si>
  <si>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</si>
  <si>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</si>
  <si>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</si>
  <si>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</si>
  <si>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</si>
  <si>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</si>
  <si>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</si>
  <si>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</si>
  <si>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</si>
  <si>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</si>
  <si>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</si>
  <si>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</si>
  <si>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</si>
  <si>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</si>
  <si>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</si>
  <si>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</si>
  <si>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</si>
  <si>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</si>
  <si>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</si>
  <si>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</si>
  <si>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</si>
  <si>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</si>
  <si>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</si>
  <si>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</si>
  <si>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</si>
  <si>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</si>
  <si>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</si>
  <si>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</si>
  <si>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</si>
  <si>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</si>
  <si>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</si>
  <si>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</si>
  <si>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</si>
  <si>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</si>
  <si>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</si>
  <si>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</si>
  <si>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</si>
  <si>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</si>
  <si>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</si>
  <si>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</si>
  <si>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</si>
  <si>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</si>
  <si>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</si>
  <si>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</si>
  <si>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</si>
  <si>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</si>
  <si>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</si>
  <si>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</si>
  <si>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</si>
  <si>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</si>
  <si>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</si>
  <si>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</si>
  <si>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</si>
  <si>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</si>
  <si>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</si>
  <si>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</si>
  <si>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</si>
  <si>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</si>
  <si>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</si>
  <si>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</si>
  <si>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</si>
  <si>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</si>
  <si>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</si>
  <si>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</si>
  <si>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</si>
  <si>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</si>
  <si>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</si>
  <si>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</si>
  <si>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</si>
  <si>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</si>
  <si>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</si>
  <si>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</si>
  <si>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</si>
  <si>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</si>
  <si>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</si>
  <si>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</si>
  <si>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</si>
  <si>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</si>
  <si>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</si>
  <si>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</si>
  <si>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</si>
  <si>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</si>
  <si>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</si>
  <si>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</si>
  <si>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</si>
  <si>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</si>
  <si>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</si>
  <si>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</si>
  <si>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</si>
  <si>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</si>
  <si>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</si>
  <si>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</si>
  <si>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</si>
  <si>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</si>
  <si>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</si>
  <si>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</si>
  <si>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</si>
  <si>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</si>
  <si>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</si>
  <si>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</si>
  <si>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</si>
  <si>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</si>
  <si>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</si>
  <si>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</si>
  <si>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</si>
  <si>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</si>
  <si>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</si>
  <si>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</si>
  <si>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</si>
  <si>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</si>
  <si>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</si>
  <si>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</si>
  <si>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</si>
  <si>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</si>
  <si>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</si>
  <si>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</si>
  <si>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</si>
  <si>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</si>
  <si>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</si>
  <si>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</si>
  <si>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</si>
  <si>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</si>
  <si>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</si>
  <si>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</si>
  <si>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</si>
  <si>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</si>
  <si>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</si>
  <si>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</si>
  <si>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</si>
  <si>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</si>
  <si>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</si>
  <si>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</si>
  <si>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</si>
  <si>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</si>
  <si>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</si>
  <si>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</si>
  <si>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</si>
  <si>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</si>
  <si>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</si>
  <si>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</si>
  <si>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</si>
  <si>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</si>
  <si>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</si>
  <si>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</si>
  <si>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</si>
  <si>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</si>
  <si>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</si>
  <si>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</si>
  <si>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</si>
  <si>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</si>
  <si>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</si>
  <si>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</si>
  <si>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</si>
  <si>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</si>
  <si>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</si>
  <si>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</si>
  <si>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</si>
  <si>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</si>
  <si>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</si>
  <si>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</si>
  <si>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</si>
  <si>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</si>
  <si>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</si>
  <si>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</si>
  <si>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</si>
  <si>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</si>
  <si>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</si>
  <si>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</si>
  <si>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</si>
  <si>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</si>
  <si>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</si>
  <si>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</si>
  <si>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</si>
  <si>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</si>
  <si>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</si>
  <si>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</si>
  <si>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</si>
  <si>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</si>
  <si>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</si>
  <si>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</si>
  <si>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</si>
  <si>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</si>
  <si>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</si>
  <si>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</si>
  <si>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</si>
  <si>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</si>
  <si>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</si>
  <si>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</si>
  <si>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</si>
  <si>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</si>
  <si>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</si>
  <si>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</si>
  <si>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</si>
  <si>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</si>
  <si>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</si>
  <si>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</si>
  <si>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</si>
  <si>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</si>
  <si>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</si>
  <si>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</si>
  <si>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</si>
  <si>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</si>
  <si>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</si>
  <si>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</si>
  <si>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</si>
  <si>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</si>
  <si>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</si>
  <si>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</si>
  <si>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</si>
  <si>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</si>
  <si>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</si>
  <si>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</si>
  <si>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</si>
  <si>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</si>
  <si>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</si>
  <si>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</si>
  <si>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</si>
  <si>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</si>
  <si>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</si>
  <si>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</si>
  <si>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</si>
  <si>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</si>
  <si>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</si>
  <si>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</si>
  <si>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</si>
  <si>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</si>
  <si>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</si>
  <si>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</si>
  <si>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</si>
  <si>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</si>
  <si>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</si>
  <si>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</si>
  <si>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</si>
  <si>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</si>
  <si>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</si>
  <si>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</si>
  <si>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</si>
  <si>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</si>
  <si>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</si>
  <si>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</si>
  <si>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</si>
  <si>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</si>
  <si>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</si>
  <si>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</si>
  <si>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</si>
  <si>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</si>
  <si>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</si>
  <si>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</si>
  <si>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</si>
  <si>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</si>
  <si>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</si>
  <si>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</si>
  <si>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</si>
  <si>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</si>
  <si>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</si>
  <si>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</si>
  <si>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</si>
  <si>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</si>
  <si>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</si>
  <si>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</si>
  <si>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</si>
  <si>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</si>
  <si>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</si>
  <si>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</si>
  <si>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</si>
  <si>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</si>
  <si>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</si>
  <si>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</si>
  <si>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</si>
  <si>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</si>
  <si>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</si>
  <si>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</si>
  <si>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</si>
  <si>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</si>
  <si>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</si>
  <si>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</si>
  <si>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</si>
  <si>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</si>
  <si>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</si>
  <si>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</si>
  <si>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</si>
  <si>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</si>
  <si>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</si>
  <si>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</si>
  <si>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</si>
  <si>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</si>
  <si>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</si>
  <si>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</si>
  <si>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</si>
  <si>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</si>
  <si>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</si>
  <si>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</si>
  <si>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</si>
  <si>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</si>
  <si>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</si>
  <si>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</si>
  <si>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</si>
  <si>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</si>
  <si>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</si>
  <si>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</si>
  <si>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</si>
  <si>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</si>
  <si>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</si>
  <si>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</si>
  <si>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</si>
  <si>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</si>
  <si>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</si>
  <si>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</si>
  <si>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</si>
  <si>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</si>
  <si>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</si>
  <si>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</si>
  <si>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</si>
  <si>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</si>
  <si>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</si>
  <si>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</si>
  <si>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</si>
  <si>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</si>
  <si>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</si>
  <si>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</si>
  <si>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</si>
  <si>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</si>
  <si>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</si>
  <si>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</si>
  <si>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</si>
  <si>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</si>
  <si>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</si>
  <si>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</si>
  <si>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</si>
  <si>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</si>
  <si>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</si>
  <si>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</si>
  <si>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</si>
  <si>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</si>
  <si>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</si>
  <si>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</si>
  <si>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</si>
  <si>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</si>
  <si>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</si>
  <si>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</si>
  <si>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</si>
  <si>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</si>
  <si>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</si>
  <si>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</si>
  <si>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</si>
  <si>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</si>
  <si>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</si>
  <si>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</si>
  <si>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</si>
  <si>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</si>
  <si>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</si>
  <si>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</si>
  <si>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</si>
  <si>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</si>
  <si>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</si>
  <si>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</si>
  <si>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</si>
  <si>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</si>
  <si>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</si>
  <si>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</si>
  <si>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</si>
  <si>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</si>
  <si>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</si>
  <si>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</si>
  <si>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</si>
  <si>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</si>
  <si>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</si>
  <si>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</si>
  <si>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</si>
  <si>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</si>
  <si>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</si>
  <si>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</si>
  <si>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</si>
  <si>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</si>
  <si>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</si>
  <si>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</si>
  <si>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</si>
  <si>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</si>
  <si>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</si>
  <si>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</si>
  <si>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</si>
  <si>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</si>
  <si>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</si>
  <si>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</si>
  <si>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</si>
  <si>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</si>
  <si>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</si>
  <si>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</si>
  <si>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</si>
  <si>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</si>
  <si>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</si>
  <si>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</si>
  <si>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</si>
  <si>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</si>
  <si>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</si>
  <si>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</si>
  <si>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</si>
  <si>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</si>
  <si>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</si>
  <si>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</si>
  <si>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</si>
  <si>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</si>
  <si>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</si>
  <si>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</si>
  <si>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</si>
  <si>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</si>
  <si>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</si>
  <si>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</si>
  <si>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</si>
  <si>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</si>
  <si>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</si>
  <si>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</si>
  <si>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</si>
  <si>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</si>
  <si>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</si>
  <si>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</si>
  <si>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</si>
  <si>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</si>
  <si>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</si>
  <si>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</si>
  <si>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</si>
  <si>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</si>
  <si>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</si>
  <si>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</si>
  <si>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</si>
  <si>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</si>
  <si>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</si>
  <si>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</si>
  <si>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</si>
  <si>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</si>
  <si>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</si>
  <si>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</si>
  <si>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</si>
  <si>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</si>
  <si>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</si>
  <si>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</si>
  <si>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</si>
  <si>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</si>
  <si>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</si>
  <si>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</si>
  <si>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</si>
  <si>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</si>
  <si>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</si>
  <si>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</si>
  <si>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</si>
  <si>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</si>
  <si>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</si>
  <si>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</si>
  <si>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</si>
  <si>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</si>
  <si>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</si>
  <si>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</si>
  <si>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</si>
  <si>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</si>
  <si>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</si>
  <si>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</si>
  <si>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</si>
  <si>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</si>
  <si>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</si>
  <si>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</si>
  <si>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</si>
  <si>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</si>
  <si>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</si>
  <si>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</si>
  <si>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</si>
  <si>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</si>
  <si>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</si>
  <si>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</si>
  <si>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</si>
  <si>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</si>
  <si>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</si>
  <si>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</si>
  <si>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</si>
  <si>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</si>
  <si>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</si>
  <si>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</si>
  <si>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</si>
  <si>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</si>
  <si>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</si>
  <si>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</si>
  <si>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</si>
  <si>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</si>
  <si>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</si>
  <si>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</si>
  <si>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</si>
  <si>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</si>
  <si>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</si>
  <si>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</si>
  <si>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</si>
  <si>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</si>
  <si>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</si>
  <si>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</si>
  <si>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</si>
  <si>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</si>
  <si>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</si>
  <si>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</si>
  <si>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</si>
  <si>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</si>
  <si>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</si>
  <si>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</si>
  <si>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</si>
  <si>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</si>
  <si>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</si>
  <si>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</si>
  <si>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</si>
  <si>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</si>
  <si>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</si>
  <si>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</si>
  <si>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</si>
  <si>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</si>
  <si>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</si>
  <si>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</si>
  <si>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</si>
  <si>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</si>
  <si>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</si>
  <si>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</si>
  <si>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</si>
  <si>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</si>
  <si>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</si>
  <si>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</si>
  <si>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</si>
  <si>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</si>
  <si>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</si>
  <si>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</si>
  <si>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</si>
  <si>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</si>
  <si>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</si>
  <si>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</si>
  <si>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</si>
  <si>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</si>
  <si>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</si>
  <si>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</si>
  <si>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</si>
  <si>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</si>
  <si>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</si>
  <si>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</si>
  <si>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</si>
  <si>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</si>
  <si>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</si>
  <si>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</si>
  <si>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</si>
  <si>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</si>
  <si>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</si>
  <si>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</si>
  <si>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</si>
  <si>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</si>
  <si>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</si>
  <si>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</si>
  <si>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</si>
  <si>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</si>
  <si>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</si>
  <si>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</si>
  <si>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</si>
  <si>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</si>
  <si>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</si>
  <si>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</si>
  <si>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</si>
  <si>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</si>
  <si>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</si>
  <si>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</si>
  <si>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</si>
  <si>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</si>
  <si>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</si>
  <si>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</si>
  <si>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</si>
  <si>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</si>
  <si>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</si>
  <si>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</si>
  <si>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</si>
  <si>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</si>
  <si>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</si>
  <si>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</si>
  <si>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</si>
  <si>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</si>
  <si>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</si>
  <si>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</si>
  <si>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</si>
  <si>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</si>
  <si>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</si>
  <si>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</si>
  <si>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</si>
  <si>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</si>
  <si>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</si>
  <si>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</si>
  <si>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</si>
  <si>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</si>
  <si>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</si>
  <si>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</si>
  <si>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</si>
  <si>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</si>
  <si>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</si>
  <si>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</si>
  <si>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</si>
  <si>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</si>
  <si>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</si>
  <si>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</si>
  <si>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</si>
  <si>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</si>
  <si>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</si>
  <si>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</si>
  <si>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</si>
  <si>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</si>
  <si>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</si>
  <si>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</si>
  <si>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</si>
  <si>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</si>
  <si>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</si>
  <si>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</si>
  <si>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</si>
  <si>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</si>
  <si>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</si>
  <si>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</si>
  <si>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</si>
  <si>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</si>
  <si>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</si>
  <si>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</si>
  <si>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</si>
  <si>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</si>
  <si>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</si>
  <si>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</si>
  <si>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</si>
  <si>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</si>
  <si>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</si>
  <si>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</si>
  <si>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</si>
  <si>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</si>
  <si>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</si>
  <si>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</si>
  <si>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</si>
  <si>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</si>
  <si>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</si>
  <si>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</si>
  <si>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</si>
  <si>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</si>
  <si>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</si>
  <si>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</si>
  <si>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</si>
  <si>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</si>
  <si>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</si>
  <si>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</si>
  <si>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</si>
  <si>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</si>
  <si>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</si>
  <si>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</si>
  <si>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</si>
  <si>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</si>
  <si>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</si>
  <si>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</si>
  <si>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</si>
  <si>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</si>
  <si>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</si>
  <si>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</si>
  <si>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</si>
  <si>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</si>
  <si>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</si>
  <si>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</si>
  <si>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</si>
  <si>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</si>
  <si>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</si>
  <si>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</si>
  <si>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</si>
  <si>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</si>
  <si>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</si>
  <si>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</si>
  <si>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</si>
  <si>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</si>
  <si>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</si>
  <si>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</si>
  <si>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</si>
  <si>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</si>
  <si>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</si>
  <si>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</si>
  <si>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</si>
  <si>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</si>
  <si>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</si>
  <si>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</si>
  <si>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</si>
  <si>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</si>
  <si>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</si>
  <si>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</si>
  <si>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</si>
  <si>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</si>
  <si>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</si>
  <si>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</si>
  <si>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</si>
  <si>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</si>
  <si>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</si>
  <si>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</si>
  <si>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</si>
  <si>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</si>
  <si>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</si>
  <si>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</si>
  <si>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</si>
  <si>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</si>
  <si>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</si>
  <si>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</si>
  <si>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</si>
  <si>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</si>
  <si>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</si>
  <si>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</si>
  <si>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</si>
  <si>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</si>
  <si>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</si>
  <si>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</si>
  <si>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</si>
  <si>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</si>
  <si>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</si>
  <si>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</si>
  <si>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</si>
  <si>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</si>
  <si>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</si>
  <si>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</si>
  <si>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</si>
  <si>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</si>
  <si>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</si>
  <si>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</si>
  <si>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</si>
  <si>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</si>
  <si>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</si>
  <si>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</si>
  <si>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</si>
  <si>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</si>
  <si>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</si>
  <si>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</si>
  <si>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</si>
  <si>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</si>
  <si>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</si>
  <si>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</si>
  <si>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</si>
  <si>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</si>
  <si>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</si>
  <si>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</si>
  <si>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</si>
  <si>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</si>
  <si>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</si>
  <si>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</si>
  <si>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</si>
  <si>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</si>
  <si>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</si>
  <si>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</si>
  <si>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</si>
  <si>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</si>
  <si>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</si>
  <si>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</si>
  <si>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</si>
  <si>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</si>
  <si>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</si>
  <si>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</si>
  <si>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</si>
  <si>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</si>
  <si>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</si>
  <si>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</si>
  <si>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</si>
  <si>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</si>
  <si>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</si>
  <si>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</si>
  <si>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</si>
  <si>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</si>
  <si>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</si>
  <si>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</si>
  <si>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</si>
  <si>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</si>
  <si>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</si>
  <si>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</si>
  <si>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</si>
  <si>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</si>
  <si>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</si>
  <si>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</si>
  <si>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</si>
  <si>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</si>
  <si>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</si>
  <si>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</si>
  <si>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</si>
  <si>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</si>
  <si>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</si>
  <si>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</si>
  <si>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</si>
  <si>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</si>
  <si>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</si>
  <si>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</si>
  <si>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</si>
  <si>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</si>
  <si>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</si>
  <si>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</si>
  <si>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</si>
  <si>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</si>
  <si>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</si>
  <si>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</si>
  <si>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</si>
  <si>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</si>
  <si>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</si>
  <si>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</si>
  <si>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</si>
  <si>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</si>
  <si>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</si>
  <si>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</si>
  <si>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</si>
  <si>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</si>
  <si>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</si>
  <si>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</si>
  <si>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</si>
  <si>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</si>
  <si>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</si>
  <si>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</si>
  <si>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</si>
  <si>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</si>
  <si>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</si>
  <si>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</si>
  <si>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</si>
  <si>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</si>
  <si>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</si>
  <si>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</si>
  <si>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</si>
  <si>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</si>
  <si>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</si>
  <si>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</si>
  <si>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</si>
  <si>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</si>
  <si>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</si>
  <si>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</si>
  <si>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</si>
  <si>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</si>
  <si>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</si>
  <si>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</si>
  <si>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</si>
  <si>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</si>
  <si>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</si>
  <si>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</si>
  <si>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</si>
  <si>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</si>
  <si>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</si>
  <si>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</si>
  <si>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</si>
  <si>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</si>
  <si>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</si>
  <si>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</si>
  <si>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</si>
  <si>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</si>
  <si>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</si>
  <si>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</si>
  <si>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</si>
  <si>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</si>
  <si>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</si>
  <si>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</si>
  <si>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</si>
  <si>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</si>
  <si>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</si>
  <si>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</si>
  <si>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</si>
  <si>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</si>
  <si>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</si>
  <si>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</si>
  <si>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</si>
  <si>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</si>
  <si>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</si>
  <si>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</si>
  <si>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</si>
  <si>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</si>
  <si>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</si>
  <si>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</si>
  <si>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</si>
  <si>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</si>
  <si>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</si>
  <si>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</si>
  <si>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</si>
  <si>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</si>
  <si>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</si>
  <si>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</si>
  <si>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-</t>
  </si>
  <si>
    <t>Parent Category</t>
  </si>
  <si>
    <t>Date Created Conversion</t>
  </si>
  <si>
    <t>Date Ended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</si>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</sst>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7"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33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[HW.01-SethBrummund.xlsx]Parent Category Pivot Table!PivotTable5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0-43C0-B520-A8E4A3B98BEA}"/>
            </c:ext>
          </c:extLst>
        </c:ser>
        <c:ser>
          <c:idx val="1"/>
          <c:order val="1"/>
          <c:tx>
            <c:strRef>
              <c:f>'Parent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0-43C0-B520-A8E4A3B98BEA}"/>
            </c:ext>
          </c:extLst>
        </c:ser>
        <c:ser>
          <c:idx val="2"/>
          <c:order val="2"/>
          <c:tx>
            <c:strRef>
              <c:f>'Parent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0-43C0-B520-A8E4A3B98BEA}"/>
            </c:ext>
          </c:extLst>
        </c:ser>
        <c:ser>
          <c:idx val="3"/>
          <c:order val="3"/>
          <c:tx>
            <c:strRef>
              <c:f>'Parent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0-43C0-B520-A8E4A3B98BEA}"/>
            </c:ext>
          </c:extLst>
        </c:ser>
        <c:ser>
          <c:idx val="4"/>
          <c:order val="4"/>
          <c:tx>
            <c:strRef>
              <c:f>'Parent Category Pivot Table'!$F$4:$F$5</c:f>
              <c:strCache>
                <c:ptCount val="1"/>
                <c:pt idx="0">
                  <c:v>-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4200-43C0-B520-A8E4A3B98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112512"/>
        <c:axId val="645111528"/>
      </c:barChart>
      <c:catAx>
        <c:axId val="6451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11528"/>
        <c:crosses val="autoZero"/>
        <c:auto val="1"/>
        <c:lblAlgn val="ctr"/>
        <c:lblOffset val="100"/>
        <c:noMultiLvlLbl val="0"/>
      </c:catAx>
      <c:valAx>
        <c:axId val="64511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1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[HW.01-SethBrummund.xlsx]Sub-Category Pivot Table!PivotTable6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C-4192-8293-B5DB2DBBE3F9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3C-4192-8293-B5DB2DBBE3F9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3C-4192-8293-B5DB2DBBE3F9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3C-4192-8293-B5DB2DBBE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880792"/>
        <c:axId val="627877512"/>
      </c:barChart>
      <c:catAx>
        <c:axId val="62788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77512"/>
        <c:crosses val="autoZero"/>
        <c:auto val="1"/>
        <c:lblAlgn val="ctr"/>
        <c:lblOffset val="100"/>
        <c:noMultiLvlLbl val="0"/>
      </c:catAx>
      <c:valAx>
        <c:axId val="62787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8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[HW.01-SethBrummund.xlsx]Months Pivot Table!PivotTable8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0-49FB-B728-920AFE691DE0}"/>
            </c:ext>
          </c:extLst>
        </c:ser>
        <c:ser>
          <c:idx val="1"/>
          <c:order val="1"/>
          <c:tx>
            <c:strRef>
              <c:f>'Months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0-49FB-B728-920AFE691DE0}"/>
            </c:ext>
          </c:extLst>
        </c:ser>
        <c:ser>
          <c:idx val="2"/>
          <c:order val="2"/>
          <c:tx>
            <c:strRef>
              <c:f>'Months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0-49FB-B728-920AFE691DE0}"/>
            </c:ext>
          </c:extLst>
        </c:ser>
        <c:ser>
          <c:idx val="3"/>
          <c:order val="3"/>
          <c:tx>
            <c:strRef>
              <c:f>'Months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C0-49FB-B728-920AFE691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879480"/>
        <c:axId val="748532904"/>
      </c:lineChart>
      <c:catAx>
        <c:axId val="62787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32904"/>
        <c:crosses val="autoZero"/>
        <c:auto val="1"/>
        <c:lblAlgn val="ctr"/>
        <c:lblOffset val="100"/>
        <c:noMultiLvlLbl val="0"/>
      </c:catAx>
      <c:valAx>
        <c:axId val="7485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7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Successes,</a:t>
            </a:r>
            <a:r>
              <a:rPr lang="en-US" baseline="0"/>
              <a:t> Failures, Canceled per range of Funding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6-4C52-96EC-0E62DEE455A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6-4C52-96EC-0E62DEE455A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6-4C52-96EC-0E62DEE45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935432"/>
        <c:axId val="321951752"/>
      </c:lineChart>
      <c:catAx>
        <c:axId val="545935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951752"/>
        <c:crosses val="autoZero"/>
        <c:auto val="1"/>
        <c:lblAlgn val="ctr"/>
        <c:lblOffset val="100"/>
        <c:noMultiLvlLbl val="0"/>
      </c:catAx>
      <c:valAx>
        <c:axId val="32195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3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226217</xdr:colOff>
      <xdr:row>2</xdr:row>
      <xdr:rowOff>9524</xdr:rowOff>
    </xdr:from>
    <xdr:to>
      <xdr:col>15</xdr:col>
      <xdr:colOff>264317</xdr:colOff>
      <xdr:row>17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AFA92-0D10-4458-A259-BC9F90AFC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330992</xdr:colOff>
      <xdr:row>3</xdr:row>
      <xdr:rowOff>61913</xdr:rowOff>
    </xdr:from>
    <xdr:to>
      <xdr:col>20</xdr:col>
      <xdr:colOff>595312</xdr:colOff>
      <xdr:row>27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40DC2-DAF6-4035-BB49-C180361FE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178592</xdr:colOff>
      <xdr:row>3</xdr:row>
      <xdr:rowOff>133350</xdr:rowOff>
    </xdr:from>
    <xdr:to>
      <xdr:col>14</xdr:col>
      <xdr:colOff>216692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23811-BF25-4D3F-880A-90E7A5F6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242888</xdr:colOff>
      <xdr:row>14</xdr:row>
      <xdr:rowOff>71438</xdr:rowOff>
    </xdr:from>
    <xdr:to>
      <xdr:col>7</xdr:col>
      <xdr:colOff>1176338</xdr:colOff>
      <xdr:row>35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21622-D793-41C0-8220-CC803A9F0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44551041667" createdVersion="6" refreshedVersion="6" minRefreshableVersion="3" recordCount="4115" xr:uid="{539689CD-D05D-4AB2-958E-E80EE97C50EE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62222106483" createdVersion="6" refreshedVersion="6" minRefreshableVersion="3" recordCount="4114" xr:uid="{34B9A6F9-7BB6-489A-9BBA-68D86443888F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98742592591" createdVersion="6" refreshedVersion="6" minRefreshableVersion="3" recordCount="4114" xr:uid="{156CA9D7-047C-4002-8C54-C47E12AF57B1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s v="shorts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s v="science fiction"/>
  </r>
  <r>
    <n v="131"/>
    <x v="131"/>
    <s v="I"/>
    <n v="1200"/>
    <n v="0"/>
    <x v="1"/>
    <x v="0"/>
    <x v="0"/>
    <n v="1467763200"/>
    <n v="1466453161"/>
    <b v="0"/>
    <n v="0"/>
    <b v="0"/>
    <x v="2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s v="science fiction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s v="drama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s v="drama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s v="drama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s v="drama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s v="drama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s v="drama"/>
  </r>
  <r>
    <n v="217"/>
    <x v="217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s v="drama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s v="drama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s v="drama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s v="documentary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s v="animation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s v="animation"/>
  </r>
  <r>
    <n v="442"/>
    <x v="442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s v="animation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s v="animation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s v="animation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s v="animation"/>
  </r>
  <r>
    <n v="490"/>
    <x v="490"/>
    <s v="Cancelled"/>
    <n v="1000"/>
    <n v="0"/>
    <x v="2"/>
    <x v="0"/>
    <x v="0"/>
    <n v="1345677285"/>
    <n v="1343085285"/>
    <b v="0"/>
    <n v="0"/>
    <b v="0"/>
    <x v="5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s v="animation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s v="plays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s v="web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s v="web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s v="web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s v="web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s v="web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s v="web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s v="web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s v="web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s v="web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s v="web"/>
  </r>
  <r>
    <n v="638"/>
    <x v="638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s v="wearables"/>
  </r>
  <r>
    <n v="659"/>
    <x v="659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s v="wearables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s v="nonfiction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s v="rock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s v="rock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s v="rock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s v="metal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s v="jazz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s v="jazz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s v="jazz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s v="wearables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s v="audio"/>
  </r>
  <r>
    <n v="1049"/>
    <x v="1049"/>
    <s v="------"/>
    <n v="12000"/>
    <n v="0"/>
    <x v="1"/>
    <x v="0"/>
    <x v="0"/>
    <n v="1455272445"/>
    <n v="1452680445"/>
    <b v="0"/>
    <n v="0"/>
    <b v="0"/>
    <x v="16"/>
    <n v="0"/>
    <n v="0"/>
    <x v="5"/>
    <s v="audio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s v="audio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s v="audio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s v="video games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s v="video games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s v="mobile games"/>
  </r>
  <r>
    <n v="1128"/>
    <x v="1128"/>
    <s v="#havingfunFTW"/>
    <n v="1000"/>
    <n v="1"/>
    <x v="2"/>
    <x v="1"/>
    <x v="1"/>
    <n v="1407425717"/>
    <n v="1404833717"/>
    <b v="0"/>
    <n v="1"/>
    <b v="0"/>
    <x v="18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s v="mobile games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s v="food trucks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s v="food trucks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s v="world music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s v="plays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s v="rock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s v="rock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s v="rock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s v="rock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s v="translations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s v="translations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s v="translations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s v="radio &amp; podcasts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s v="radio &amp; podcasts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s v="fiction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s v="art books"/>
  </r>
  <r>
    <n v="1569"/>
    <x v="1569"/>
    <s v="to be removed"/>
    <n v="30000"/>
    <n v="0"/>
    <x v="1"/>
    <x v="0"/>
    <x v="0"/>
    <n v="1369498714"/>
    <n v="1366906714"/>
    <b v="0"/>
    <n v="0"/>
    <b v="0"/>
    <x v="25"/>
    <n v="0"/>
    <n v="0"/>
    <x v="3"/>
    <s v="art books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s v="places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s v="places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s v="rock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s v="faith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s v="faith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s v="faith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s v="faith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s v="faith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s v="photobooks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s v="rock"/>
  </r>
  <r>
    <n v="1824"/>
    <x v="1824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s v="rock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s v="rock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s v="rock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s v="gadgets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s v="indie rock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s v="people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s v="indie rock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s v="indie rock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s v="video games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s v="video games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s v="video games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s v="electronic music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s v="web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s v="web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s v="food trucks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s v="food trucks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s v="restaurants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s v="classical music"/>
  </r>
  <r>
    <n v="2529"/>
    <x v="2528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s v="classical music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s v="food trucks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s v="space exploration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s v="space exploration"/>
  </r>
  <r>
    <n v="2659"/>
    <x v="2658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s v="makerspaces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s v="food trucks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s v="hardware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s v="children's books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s v="plays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s v="plays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s v="plays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s v="plays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s v="plays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s v="spaces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s v="spaces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s v="spaces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s v="spaces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s v="spaces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s v="spaces"/>
  </r>
  <r>
    <n v="3125"/>
    <x v="3124"/>
    <s v="N/A"/>
    <n v="1500000"/>
    <n v="0"/>
    <x v="1"/>
    <x v="0"/>
    <x v="0"/>
    <n v="1452142672"/>
    <n v="1449550672"/>
    <b v="0"/>
    <n v="0"/>
    <b v="0"/>
    <x v="38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s v="plays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s v="plays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s v="plays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s v="plays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s v="plays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s v="plays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s v="plays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s v="plays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s v="plays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s v="plays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s v="plays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s v="plays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s v="plays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s v="musical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s v="musical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s v="musical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s v="plays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s v="plays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s v="plays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s v="musical"/>
  </r>
  <r>
    <n v="3886"/>
    <x v="3881"/>
    <n v="1"/>
    <n v="10000"/>
    <n v="0"/>
    <x v="1"/>
    <x v="2"/>
    <x v="2"/>
    <n v="1418275702"/>
    <n v="1415683702"/>
    <b v="0"/>
    <n v="0"/>
    <b v="0"/>
    <x v="40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s v="plays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s v="plays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s v="plays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s v="plays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s v="plays"/>
  </r>
  <r>
    <m/>
    <x v="4107"/>
    <m/>
    <m/>
    <m/>
    <x v="4"/>
    <x v="21"/>
    <x v="13"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312C7-D31C-426E-990E-00E2360E4B7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-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multipleItemSelectionAllowed="1" showAll="0">
      <items count="15">
        <item h="1" x="2"/>
        <item h="1" x="5"/>
        <item h="1" x="11"/>
        <item h="1" x="7"/>
        <item x="3"/>
        <item x="1"/>
        <item h="1" x="6"/>
        <item h="1" x="10"/>
        <item h="1" x="8"/>
        <item h="1" x="4"/>
        <item h="1" x="9"/>
        <item h="1" x="12"/>
        <item h="1" x="0"/>
        <item h="1"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D7DE5-B4EA-478B-8959-8A27DF4C84C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CF56A-7543-4213-B1CF-9E7AE1E2DD8A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65" multipleItemSelectionAllowed="1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E141" sqref="A141:XFD14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9296875" customWidth="1"/>
    <col min="16" max="16" width="21.265625" customWidth="1"/>
    <col min="17" max="17" width="17.06640625" customWidth="1"/>
    <col min="18" max="18" width="18.3984375" customWidth="1"/>
    <col min="19" max="19" width="24.6640625" customWidth="1"/>
    <col min="20" max="20" width="20.59765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6" si="0">E2/D2</f>
        <v>1.3685882352941177</v>
      </c>
      <c r="P2" s="6">
        <f t="shared" ref="P2:P66" si="1">IF(L2=0,0,E2/L2)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IF(L67=0,0,E67/L67)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IF(L131=0,0,E131/L131)</f>
        <v>0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IF(L195=0,0,E195/L195)</f>
        <v>0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IF(L259=0,0,E259/L259)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IF(L323=0,0,E323/L323)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IF(L387=0,0,E387/L387)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IF(L451=0,0,E451/L451)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IF(L515=0,0,E515/L515)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IF(L579=0,0,E579/L579)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IF(L643=0,0,E643/L643)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IF(L707=0,0,E707/L707)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IF(L771=0,0,E771/L771)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IF(L835=0,0,E835/L835)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IF(L899=0,0,E899/L899)</f>
        <v>0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IF(L963=0,0,E963/L963)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IF(L1027=0,0,E1027/L1027)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IF(L1091=0,0,E1091/L1091)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IF(L1155=0,0,E1155/L1155)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IF(L1219=0,0,E1219/L1219)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IF(L1283=0,0,E1283/L1283)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IF(L1347=0,0,E1347/L1347)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IF(L1411=0,0,E1411/L1411)</f>
        <v>0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IF(L1475=0,0,E1475/L1475)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IF(L1539=0,0,E1539/L1539)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IF(L1603=0,0,E1603/L1603)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IF(L1667=0,0,E1667/L1667)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IF(L1731=0,0,E1731/L1731)</f>
        <v>0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IF(L1795=0,0,E1795/L1795)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IF(L1859=0,0,E1859/L1859)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IF(L1923=0,0,E1923/L1923)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IF(L1987=0,0,E1987/L1987)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IF(L2051=0,0,E2051/L2051)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IF(L2115=0,0,E2115/L2115)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IF(L2179=0,0,E2179/L2179)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IF(L2243=0,0,E2243/L2243)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IF(L2307=0,0,E2307/L2307)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IF(L2371=0,0,E2371/L2371)</f>
        <v>0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IF(L2435=0,0,E2435/L2435)</f>
        <v>0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IF(L2499=0,0,E2499/L2499)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IF(L2563=0,0,E2563/L2563)</f>
        <v>0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IF(L2627=0,0,E2627/L2627)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IF(L2691=0,0,E2691/L2691)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IF(L2755=0,0,E2755/L2755)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IF(L2819=0,0,E2819/L2819)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IF(L2883=0,0,E2883/L2883)</f>
        <v>0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IF(L2947=0,0,E2947/L2947)</f>
        <v>0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IF(L3011=0,0,E3011/L3011)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IF(L3075=0,0,E3075/L3075)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IF(L3139=0,0,E3139/L3139)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IF(L3203=0,0,E3203/L3203)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IF(L3267=0,0,E3267/L3267)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IF(L3331=0,0,E3331/L3331)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IF(L3395=0,0,E3395/L3395)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IF(L3459=0,0,E3459/L3459)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IF(L3523=0,0,E3523/L3523)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IF(L3587=0,0,E3587/L3587)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IF(L3651=0,0,E3651/L3651)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IF(L3715=0,0,E3715/L3715)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IF(L3779=0,0,E3779/L3779)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IF(L3843=0,0,E3843/L3843)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IF(L3907=0,0,E3907/L3907)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IF(L3971=0,0,E3971/L3971)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IF(L4035=0,0,E4035/L4035)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IF(L4099=0,0,E4099/L4099)</f>
        <v>0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">
    <cfRule type="containsText" dxfId="6" priority="8" operator="containsText" text="successful">
      <formula>NOT(ISERROR(SEARCH("successful",F2)))</formula>
    </cfRule>
  </conditionalFormatting>
  <conditionalFormatting sqref="F2:F1048576">
    <cfRule type="containsText" dxfId="5" priority="7" operator="containsText" text="state">
      <formula>NOT(ISERROR(SEARCH("state",F2)))</formula>
    </cfRule>
    <cfRule type="containsText" dxfId="4" priority="6" operator="containsText" text="successful">
      <formula>NOT(ISERROR(SEARCH("successful",F2)))</formula>
    </cfRule>
  </conditionalFormatting>
  <conditionalFormatting sqref="F1:F1048576">
    <cfRule type="containsText" dxfId="3" priority="5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EE4E-148A-44CF-92DF-696FD5EC02D1}">
  <sheetPr codeName="Sheet2"/>
  <dimension ref="A2:H16"/>
  <sheetViews>
    <sheetView tabSelected="1" workbookViewId="0">
      <selection activeCell="H4" sqref="H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.33203125" bestFit="1" customWidth="1"/>
    <col min="7" max="7" width="10.19921875" bestFit="1" customWidth="1"/>
  </cols>
  <sheetData>
    <row r="2" spans="1:8" x14ac:dyDescent="0.45">
      <c r="A2" s="7" t="s">
        <v>8223</v>
      </c>
      <c r="B2" t="s">
        <v>8324</v>
      </c>
    </row>
    <row r="4" spans="1:8" x14ac:dyDescent="0.45">
      <c r="A4" s="7" t="s">
        <v>8322</v>
      </c>
      <c r="B4" s="7" t="s">
        <v>8323</v>
      </c>
    </row>
    <row r="5" spans="1:8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8312</v>
      </c>
    </row>
    <row r="6" spans="1:8" x14ac:dyDescent="0.45">
      <c r="A6" s="8" t="s">
        <v>8313</v>
      </c>
      <c r="B6" s="9">
        <v>40</v>
      </c>
      <c r="C6" s="9">
        <v>180</v>
      </c>
      <c r="D6" s="9"/>
      <c r="E6" s="9">
        <v>300</v>
      </c>
      <c r="F6" s="9"/>
      <c r="G6" s="9">
        <v>520</v>
      </c>
      <c r="H6" s="5">
        <v>0.57689999999999997</v>
      </c>
    </row>
    <row r="7" spans="1:8" x14ac:dyDescent="0.45">
      <c r="A7" s="8" t="s">
        <v>8314</v>
      </c>
      <c r="B7" s="9">
        <v>20</v>
      </c>
      <c r="C7" s="9">
        <v>140</v>
      </c>
      <c r="D7" s="9">
        <v>6</v>
      </c>
      <c r="E7" s="9">
        <v>34</v>
      </c>
      <c r="F7" s="9"/>
      <c r="G7" s="9">
        <v>200</v>
      </c>
    </row>
    <row r="8" spans="1:8" x14ac:dyDescent="0.45">
      <c r="A8" s="8" t="s">
        <v>8315</v>
      </c>
      <c r="B8" s="9"/>
      <c r="C8" s="9">
        <v>140</v>
      </c>
      <c r="D8" s="9"/>
      <c r="E8" s="9">
        <v>80</v>
      </c>
      <c r="F8" s="9"/>
      <c r="G8" s="9">
        <v>220</v>
      </c>
    </row>
    <row r="9" spans="1:8" x14ac:dyDescent="0.45">
      <c r="A9" s="8" t="s">
        <v>8316</v>
      </c>
      <c r="B9" s="9">
        <v>24</v>
      </c>
      <c r="C9" s="9"/>
      <c r="D9" s="9"/>
      <c r="E9" s="9"/>
      <c r="F9" s="9"/>
      <c r="G9" s="9">
        <v>24</v>
      </c>
    </row>
    <row r="10" spans="1:8" x14ac:dyDescent="0.45">
      <c r="A10" s="8" t="s">
        <v>8317</v>
      </c>
      <c r="B10" s="9">
        <v>20</v>
      </c>
      <c r="C10" s="9">
        <v>120</v>
      </c>
      <c r="D10" s="9">
        <v>20</v>
      </c>
      <c r="E10" s="9">
        <v>540</v>
      </c>
      <c r="F10" s="9"/>
      <c r="G10" s="9">
        <v>700</v>
      </c>
      <c r="H10" s="5">
        <v>0.77139999999999997</v>
      </c>
    </row>
    <row r="11" spans="1:8" x14ac:dyDescent="0.45">
      <c r="A11" s="8" t="s">
        <v>8318</v>
      </c>
      <c r="B11" s="9"/>
      <c r="C11" s="9">
        <v>117</v>
      </c>
      <c r="D11" s="9"/>
      <c r="E11" s="9">
        <v>103</v>
      </c>
      <c r="F11" s="9"/>
      <c r="G11" s="9">
        <v>220</v>
      </c>
    </row>
    <row r="12" spans="1:8" x14ac:dyDescent="0.45">
      <c r="A12" s="8" t="s">
        <v>8319</v>
      </c>
      <c r="B12" s="9">
        <v>30</v>
      </c>
      <c r="C12" s="9">
        <v>127</v>
      </c>
      <c r="D12" s="9"/>
      <c r="E12" s="9">
        <v>80</v>
      </c>
      <c r="F12" s="9"/>
      <c r="G12" s="9">
        <v>237</v>
      </c>
    </row>
    <row r="13" spans="1:8" x14ac:dyDescent="0.45">
      <c r="A13" s="8" t="s">
        <v>8320</v>
      </c>
      <c r="B13" s="9">
        <v>178</v>
      </c>
      <c r="C13" s="9">
        <v>213</v>
      </c>
      <c r="D13" s="9"/>
      <c r="E13" s="9">
        <v>209</v>
      </c>
      <c r="F13" s="9"/>
      <c r="G13" s="9">
        <v>600</v>
      </c>
    </row>
    <row r="14" spans="1:8" x14ac:dyDescent="0.45">
      <c r="A14" s="8" t="s">
        <v>8321</v>
      </c>
      <c r="B14" s="9">
        <v>37</v>
      </c>
      <c r="C14" s="9">
        <v>493</v>
      </c>
      <c r="D14" s="9">
        <v>24</v>
      </c>
      <c r="E14" s="9">
        <v>839</v>
      </c>
      <c r="F14" s="9"/>
      <c r="G14" s="9">
        <v>1393</v>
      </c>
      <c r="H14" s="5">
        <v>0.60229999999999995</v>
      </c>
    </row>
    <row r="15" spans="1:8" x14ac:dyDescent="0.45">
      <c r="A15" s="8" t="s">
        <v>8311</v>
      </c>
      <c r="B15" s="9"/>
      <c r="C15" s="9"/>
      <c r="D15" s="9"/>
      <c r="E15" s="9"/>
      <c r="F15" s="9"/>
      <c r="G15" s="9"/>
    </row>
    <row r="16" spans="1:8" x14ac:dyDescent="0.45">
      <c r="A16" s="8" t="s">
        <v>8312</v>
      </c>
      <c r="B16" s="9">
        <v>349</v>
      </c>
      <c r="C16" s="9">
        <v>1530</v>
      </c>
      <c r="D16" s="9">
        <v>50</v>
      </c>
      <c r="E16" s="9">
        <v>2185</v>
      </c>
      <c r="F16" s="9"/>
      <c r="G16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CA3C-9F5D-4AF9-9BCC-8E77C6BB6048}">
  <sheetPr codeName="Sheet3"/>
  <dimension ref="A1:G47"/>
  <sheetViews>
    <sheetView workbookViewId="0">
      <selection activeCell="A34" sqref="A34:XFD3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7" x14ac:dyDescent="0.45">
      <c r="A1" s="7" t="s">
        <v>8223</v>
      </c>
      <c r="B1" t="s">
        <v>8324</v>
      </c>
    </row>
    <row r="2" spans="1:7" x14ac:dyDescent="0.45">
      <c r="A2" s="7" t="s">
        <v>8367</v>
      </c>
      <c r="B2" t="s">
        <v>8324</v>
      </c>
    </row>
    <row r="4" spans="1:7" x14ac:dyDescent="0.45">
      <c r="A4" s="7" t="s">
        <v>8322</v>
      </c>
      <c r="B4" s="7" t="s">
        <v>8323</v>
      </c>
    </row>
    <row r="5" spans="1:7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7" x14ac:dyDescent="0.45">
      <c r="A6" s="8" t="s">
        <v>8325</v>
      </c>
      <c r="B6" s="9"/>
      <c r="C6" s="9">
        <v>100</v>
      </c>
      <c r="D6" s="9"/>
      <c r="E6" s="9"/>
      <c r="F6" s="9">
        <v>100</v>
      </c>
      <c r="G6" s="5"/>
    </row>
    <row r="7" spans="1:7" x14ac:dyDescent="0.45">
      <c r="A7" s="8" t="s">
        <v>8326</v>
      </c>
      <c r="B7" s="9">
        <v>20</v>
      </c>
      <c r="C7" s="9"/>
      <c r="D7" s="9"/>
      <c r="E7" s="9"/>
      <c r="F7" s="9">
        <v>20</v>
      </c>
    </row>
    <row r="8" spans="1:7" x14ac:dyDescent="0.45">
      <c r="A8" s="8" t="s">
        <v>8327</v>
      </c>
      <c r="B8" s="9">
        <v>24</v>
      </c>
      <c r="C8" s="9"/>
      <c r="D8" s="9"/>
      <c r="E8" s="9"/>
      <c r="F8" s="9">
        <v>24</v>
      </c>
    </row>
    <row r="9" spans="1:7" x14ac:dyDescent="0.45">
      <c r="A9" s="8" t="s">
        <v>8328</v>
      </c>
      <c r="B9" s="9"/>
      <c r="C9" s="9">
        <v>40</v>
      </c>
      <c r="D9" s="9"/>
      <c r="E9" s="9"/>
      <c r="F9" s="9">
        <v>40</v>
      </c>
    </row>
    <row r="10" spans="1:7" x14ac:dyDescent="0.45">
      <c r="A10" s="8" t="s">
        <v>8329</v>
      </c>
      <c r="B10" s="9"/>
      <c r="C10" s="9"/>
      <c r="D10" s="9"/>
      <c r="E10" s="9">
        <v>40</v>
      </c>
      <c r="F10" s="9">
        <v>40</v>
      </c>
      <c r="G10" s="12">
        <v>1</v>
      </c>
    </row>
    <row r="11" spans="1:7" x14ac:dyDescent="0.45">
      <c r="A11" s="8" t="s">
        <v>8330</v>
      </c>
      <c r="B11" s="9"/>
      <c r="C11" s="9"/>
      <c r="D11" s="9"/>
      <c r="E11" s="9">
        <v>180</v>
      </c>
      <c r="F11" s="9">
        <v>180</v>
      </c>
      <c r="G11" s="12">
        <v>1</v>
      </c>
    </row>
    <row r="12" spans="1:7" x14ac:dyDescent="0.4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7" x14ac:dyDescent="0.45">
      <c r="A13" s="8" t="s">
        <v>8332</v>
      </c>
      <c r="B13" s="9"/>
      <c r="C13" s="9"/>
      <c r="D13" s="9"/>
      <c r="E13" s="9">
        <v>40</v>
      </c>
      <c r="F13" s="9">
        <v>40</v>
      </c>
      <c r="G13" s="12">
        <v>1</v>
      </c>
    </row>
    <row r="14" spans="1:7" x14ac:dyDescent="0.4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4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7" x14ac:dyDescent="0.4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7" x14ac:dyDescent="0.4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7" x14ac:dyDescent="0.45">
      <c r="A18" s="8" t="s">
        <v>8337</v>
      </c>
      <c r="B18" s="9"/>
      <c r="C18" s="9"/>
      <c r="D18" s="9"/>
      <c r="E18" s="9">
        <v>140</v>
      </c>
      <c r="F18" s="9">
        <v>140</v>
      </c>
      <c r="G18" s="12">
        <v>1</v>
      </c>
    </row>
    <row r="19" spans="1:7" x14ac:dyDescent="0.4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  <c r="G19" s="5">
        <v>0.875</v>
      </c>
    </row>
    <row r="20" spans="1:7" x14ac:dyDescent="0.4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7" x14ac:dyDescent="0.45">
      <c r="A21" s="8" t="s">
        <v>8340</v>
      </c>
      <c r="B21" s="9"/>
      <c r="C21" s="9">
        <v>11</v>
      </c>
      <c r="D21" s="9"/>
      <c r="E21" s="9">
        <v>9</v>
      </c>
      <c r="F21" s="9">
        <v>20</v>
      </c>
      <c r="G21" s="12">
        <v>0.45</v>
      </c>
    </row>
    <row r="22" spans="1:7" x14ac:dyDescent="0.45">
      <c r="A22" s="8" t="s">
        <v>8341</v>
      </c>
      <c r="B22" s="9"/>
      <c r="C22" s="9"/>
      <c r="D22" s="9"/>
      <c r="E22" s="9">
        <v>20</v>
      </c>
      <c r="F22" s="9">
        <v>20</v>
      </c>
      <c r="G22" s="12">
        <v>1</v>
      </c>
    </row>
    <row r="23" spans="1:7" x14ac:dyDescent="0.4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7" x14ac:dyDescent="0.4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7" x14ac:dyDescent="0.4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7" x14ac:dyDescent="0.45">
      <c r="A26" s="8" t="s">
        <v>8345</v>
      </c>
      <c r="B26" s="9"/>
      <c r="C26" s="9"/>
      <c r="D26" s="9"/>
      <c r="E26" s="9">
        <v>60</v>
      </c>
      <c r="F26" s="9">
        <v>60</v>
      </c>
      <c r="G26" s="12">
        <v>1</v>
      </c>
    </row>
    <row r="27" spans="1:7" x14ac:dyDescent="0.4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7" x14ac:dyDescent="0.4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  <c r="G28" s="5">
        <v>0.64380000000000004</v>
      </c>
    </row>
    <row r="29" spans="1:7" x14ac:dyDescent="0.4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7" x14ac:dyDescent="0.4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  <c r="G30" s="5">
        <v>0.65100000000000002</v>
      </c>
    </row>
    <row r="31" spans="1:7" x14ac:dyDescent="0.45">
      <c r="A31" s="8" t="s">
        <v>8350</v>
      </c>
      <c r="B31" s="9"/>
      <c r="C31" s="9"/>
      <c r="D31" s="9"/>
      <c r="E31" s="9">
        <v>40</v>
      </c>
      <c r="F31" s="9">
        <v>40</v>
      </c>
      <c r="G31" s="12">
        <v>1</v>
      </c>
    </row>
    <row r="32" spans="1:7" x14ac:dyDescent="0.45">
      <c r="A32" s="8" t="s">
        <v>8351</v>
      </c>
      <c r="B32" s="9"/>
      <c r="C32" s="9"/>
      <c r="D32" s="9"/>
      <c r="E32" s="9">
        <v>20</v>
      </c>
      <c r="F32" s="9">
        <v>20</v>
      </c>
      <c r="G32" s="12">
        <v>1</v>
      </c>
    </row>
    <row r="33" spans="1:7" x14ac:dyDescent="0.4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7" x14ac:dyDescent="0.45">
      <c r="A34" s="8" t="s">
        <v>8353</v>
      </c>
      <c r="B34" s="9"/>
      <c r="C34" s="9"/>
      <c r="D34" s="9"/>
      <c r="E34" s="9">
        <v>260</v>
      </c>
      <c r="F34" s="9">
        <v>260</v>
      </c>
      <c r="G34" s="12">
        <v>1</v>
      </c>
    </row>
    <row r="35" spans="1:7" x14ac:dyDescent="0.4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7" x14ac:dyDescent="0.45">
      <c r="A36" s="8" t="s">
        <v>8355</v>
      </c>
      <c r="B36" s="9"/>
      <c r="C36" s="9"/>
      <c r="D36" s="9"/>
      <c r="E36" s="9">
        <v>60</v>
      </c>
      <c r="F36" s="9">
        <v>60</v>
      </c>
      <c r="G36" s="12">
        <v>1</v>
      </c>
    </row>
    <row r="37" spans="1:7" x14ac:dyDescent="0.45">
      <c r="A37" s="8" t="s">
        <v>8356</v>
      </c>
      <c r="B37" s="9"/>
      <c r="C37" s="9"/>
      <c r="D37" s="9">
        <v>6</v>
      </c>
      <c r="E37" s="9">
        <v>34</v>
      </c>
      <c r="F37" s="9">
        <v>40</v>
      </c>
      <c r="G37" s="12">
        <v>0.85</v>
      </c>
    </row>
    <row r="38" spans="1:7" x14ac:dyDescent="0.4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  <c r="G38" s="5">
        <v>0.66669999999999996</v>
      </c>
    </row>
    <row r="39" spans="1:7" x14ac:dyDescent="0.4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  <c r="G39" s="5">
        <v>0.45450000000000002</v>
      </c>
    </row>
    <row r="40" spans="1:7" x14ac:dyDescent="0.45">
      <c r="A40" s="8" t="s">
        <v>8359</v>
      </c>
      <c r="B40" s="9"/>
      <c r="C40" s="9"/>
      <c r="D40" s="9"/>
      <c r="E40" s="9">
        <v>80</v>
      </c>
      <c r="F40" s="9">
        <v>80</v>
      </c>
      <c r="G40" s="12">
        <v>1</v>
      </c>
    </row>
    <row r="41" spans="1:7" x14ac:dyDescent="0.45">
      <c r="A41" s="8" t="s">
        <v>8360</v>
      </c>
      <c r="B41" s="9"/>
      <c r="C41" s="9"/>
      <c r="D41" s="9"/>
      <c r="E41" s="9">
        <v>60</v>
      </c>
      <c r="F41" s="9">
        <v>60</v>
      </c>
      <c r="G41" s="12">
        <v>1</v>
      </c>
    </row>
    <row r="42" spans="1:7" x14ac:dyDescent="0.4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7" x14ac:dyDescent="0.4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7" x14ac:dyDescent="0.4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  <c r="G44" s="12">
        <v>0.1</v>
      </c>
    </row>
    <row r="45" spans="1:7" x14ac:dyDescent="0.4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7" x14ac:dyDescent="0.4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7" x14ac:dyDescent="0.45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E6173-72CE-4B89-BA01-78042A583803}">
  <sheetPr codeName="Sheet4"/>
  <dimension ref="A1:G18"/>
  <sheetViews>
    <sheetView workbookViewId="0">
      <selection activeCell="G20" sqref="G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7" x14ac:dyDescent="0.45">
      <c r="A1" s="7" t="s">
        <v>8308</v>
      </c>
      <c r="B1" t="s">
        <v>8324</v>
      </c>
    </row>
    <row r="2" spans="1:7" x14ac:dyDescent="0.45">
      <c r="A2" s="7" t="s">
        <v>8382</v>
      </c>
      <c r="B2" t="s">
        <v>8324</v>
      </c>
    </row>
    <row r="4" spans="1:7" x14ac:dyDescent="0.45">
      <c r="A4" s="7" t="s">
        <v>8322</v>
      </c>
      <c r="B4" s="7" t="s">
        <v>8323</v>
      </c>
    </row>
    <row r="5" spans="1:7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7" x14ac:dyDescent="0.45">
      <c r="A6" s="11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  <c r="G6" s="5">
        <v>0.49590000000000001</v>
      </c>
    </row>
    <row r="7" spans="1:7" x14ac:dyDescent="0.45">
      <c r="A7" s="11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G7" s="5">
        <v>0.57220000000000004</v>
      </c>
    </row>
    <row r="8" spans="1:7" x14ac:dyDescent="0.45">
      <c r="A8" s="11" t="s">
        <v>8378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  <c r="G8" s="5">
        <v>0.5202</v>
      </c>
    </row>
    <row r="9" spans="1:7" x14ac:dyDescent="0.45">
      <c r="A9" s="11" t="s">
        <v>8379</v>
      </c>
      <c r="B9" s="9">
        <v>27</v>
      </c>
      <c r="C9" s="9">
        <v>102</v>
      </c>
      <c r="D9" s="9"/>
      <c r="E9" s="9">
        <v>192</v>
      </c>
      <c r="F9" s="9">
        <v>321</v>
      </c>
      <c r="G9" s="5">
        <v>0.59809999999999997</v>
      </c>
    </row>
    <row r="10" spans="1:7" x14ac:dyDescent="0.45">
      <c r="A10" s="11" t="s">
        <v>8370</v>
      </c>
      <c r="B10" s="9">
        <v>26</v>
      </c>
      <c r="C10" s="9">
        <v>126</v>
      </c>
      <c r="D10" s="9"/>
      <c r="E10" s="9">
        <v>234</v>
      </c>
      <c r="F10" s="9">
        <v>386</v>
      </c>
      <c r="G10" s="5">
        <f>234/386</f>
        <v>0.60621761658031093</v>
      </c>
    </row>
    <row r="11" spans="1:7" x14ac:dyDescent="0.45">
      <c r="A11" s="11" t="s">
        <v>8380</v>
      </c>
      <c r="B11" s="9">
        <v>27</v>
      </c>
      <c r="C11" s="9">
        <v>147</v>
      </c>
      <c r="D11" s="9"/>
      <c r="E11" s="9">
        <v>211</v>
      </c>
      <c r="F11" s="9">
        <v>385</v>
      </c>
      <c r="G11" s="5">
        <f>211/385</f>
        <v>0.54805194805194801</v>
      </c>
    </row>
    <row r="12" spans="1:7" x14ac:dyDescent="0.45">
      <c r="A12" s="11" t="s">
        <v>8371</v>
      </c>
      <c r="B12" s="9">
        <v>43</v>
      </c>
      <c r="C12" s="9">
        <v>150</v>
      </c>
      <c r="D12" s="9"/>
      <c r="E12" s="9">
        <v>194</v>
      </c>
      <c r="F12" s="9">
        <v>387</v>
      </c>
      <c r="G12" s="5">
        <f>194/387</f>
        <v>0.50129198966408273</v>
      </c>
    </row>
    <row r="13" spans="1:7" x14ac:dyDescent="0.45">
      <c r="A13" s="11" t="s">
        <v>8372</v>
      </c>
      <c r="B13" s="9">
        <v>33</v>
      </c>
      <c r="C13" s="9">
        <v>134</v>
      </c>
      <c r="D13" s="9"/>
      <c r="E13" s="9">
        <v>166</v>
      </c>
      <c r="F13" s="9">
        <v>333</v>
      </c>
      <c r="G13" s="5">
        <f>166/333</f>
        <v>0.49849849849849848</v>
      </c>
    </row>
    <row r="14" spans="1:7" x14ac:dyDescent="0.45">
      <c r="A14" s="11" t="s">
        <v>8373</v>
      </c>
      <c r="B14" s="9">
        <v>24</v>
      </c>
      <c r="C14" s="9">
        <v>127</v>
      </c>
      <c r="D14" s="9"/>
      <c r="E14" s="9">
        <v>147</v>
      </c>
      <c r="F14" s="9">
        <v>298</v>
      </c>
      <c r="G14" s="5">
        <f>147/298</f>
        <v>0.49328859060402686</v>
      </c>
    </row>
    <row r="15" spans="1:7" x14ac:dyDescent="0.45">
      <c r="A15" s="11" t="s">
        <v>8374</v>
      </c>
      <c r="B15" s="9">
        <v>20</v>
      </c>
      <c r="C15" s="9">
        <v>149</v>
      </c>
      <c r="D15" s="9"/>
      <c r="E15" s="9">
        <v>183</v>
      </c>
      <c r="F15" s="9">
        <v>352</v>
      </c>
      <c r="G15" s="5">
        <f>183/352</f>
        <v>0.51988636363636365</v>
      </c>
    </row>
    <row r="16" spans="1:7" x14ac:dyDescent="0.45">
      <c r="A16" s="11" t="s">
        <v>8375</v>
      </c>
      <c r="B16" s="9">
        <v>37</v>
      </c>
      <c r="C16" s="9">
        <v>114</v>
      </c>
      <c r="D16" s="9"/>
      <c r="E16" s="9">
        <v>183</v>
      </c>
      <c r="F16" s="9">
        <v>334</v>
      </c>
      <c r="G16" s="5">
        <f>183/334</f>
        <v>0.54790419161676651</v>
      </c>
    </row>
    <row r="17" spans="1:7" x14ac:dyDescent="0.45">
      <c r="A17" s="11" t="s">
        <v>8381</v>
      </c>
      <c r="B17" s="9">
        <v>23</v>
      </c>
      <c r="C17" s="9">
        <v>118</v>
      </c>
      <c r="D17" s="9"/>
      <c r="E17" s="9">
        <v>111</v>
      </c>
      <c r="F17" s="9">
        <v>252</v>
      </c>
      <c r="G17" s="5">
        <f>111/252</f>
        <v>0.44047619047619047</v>
      </c>
    </row>
    <row r="18" spans="1:7" x14ac:dyDescent="0.45">
      <c r="A18" s="11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  <c r="G18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DA2AC-BEC6-4CF6-B863-C1FFA817AEB3}">
  <sheetPr codeName="Sheet5"/>
  <dimension ref="A1:H13"/>
  <sheetViews>
    <sheetView workbookViewId="0">
      <selection activeCell="B7" sqref="B7"/>
    </sheetView>
  </sheetViews>
  <sheetFormatPr defaultRowHeight="14.25" x14ac:dyDescent="0.45"/>
  <cols>
    <col min="1" max="1" width="13.73046875" customWidth="1"/>
    <col min="2" max="2" width="17.1328125" customWidth="1"/>
    <col min="3" max="3" width="15.73046875" customWidth="1"/>
    <col min="4" max="4" width="17.59765625" customWidth="1"/>
    <col min="5" max="5" width="18.265625" customWidth="1"/>
    <col min="6" max="6" width="19.265625" customWidth="1"/>
    <col min="7" max="7" width="17" customWidth="1"/>
    <col min="8" max="8" width="18.265625" customWidth="1"/>
  </cols>
  <sheetData>
    <row r="1" spans="1:8" x14ac:dyDescent="0.45">
      <c r="A1" s="13" t="s">
        <v>8383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</row>
    <row r="2" spans="1:8" x14ac:dyDescent="0.45">
      <c r="A2" t="s">
        <v>8391</v>
      </c>
      <c r="B2">
        <f>COUNTIFS(Dataset!D:$D,"&lt;1000",Dataset!F:$F,"successful")</f>
        <v>322</v>
      </c>
      <c r="C2">
        <f>COUNTIFS(Dataset!$D:E,"&lt;1000",Dataset!$F:G,"failed")</f>
        <v>113</v>
      </c>
      <c r="D2">
        <f>COUNTIFS(Dataset!$D:F,"&lt;1000",Dataset!$F:H,"canceled")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8392</v>
      </c>
      <c r="B3">
        <f>COUNTIFS(Dataset!D:$D,"&gt;=1000",Dataset!D:D,"&lt;5000",Dataset!F:$F,"successful")</f>
        <v>932</v>
      </c>
      <c r="C3">
        <f>COUNTIFS(Dataset!$D:$D,"&gt;=1000",Dataset!$D:$D,"&lt;5000",Dataset!$F:$F,"failed")</f>
        <v>420</v>
      </c>
      <c r="D3">
        <f>COUNTIFS(Dataset!$D:$D,"&gt;=1000",Dataset!$D:$D,"&lt;5000",Dataset!$F:$F,"canceled")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5">
      <c r="A4" t="s">
        <v>8393</v>
      </c>
      <c r="B4">
        <f>COUNTIFS(Dataset!D:$D,"&gt;=5000",Dataset!D:D,"&lt;10000",Dataset!F:$F,"successful")</f>
        <v>381</v>
      </c>
      <c r="C4">
        <f>COUNTIFS(Dataset!$D:$D,"&gt;=5000",Dataset!$D:$D,"&lt;10000",Dataset!$F:$F,"failed")</f>
        <v>283</v>
      </c>
      <c r="D4">
        <f>COUNTIFS(Dataset!$D:$D,"&gt;=5000",Dataset!$D:$D,"&lt;10000",Dataset!$F:$F,"canceled")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8394</v>
      </c>
      <c r="B5">
        <f>COUNTIFS(Dataset!D:$D,"&gt;=10000",Dataset!D:D,"&lt;15000",Dataset!F:$F,"successful")</f>
        <v>168</v>
      </c>
      <c r="C5">
        <f>COUNTIFS(Dataset!$D:$D,"&gt;=10000",Dataset!$D:$D,"&lt;15000",Dataset!$F:$F,"failed")</f>
        <v>144</v>
      </c>
      <c r="D5">
        <f>COUNTIFS(Dataset!$D:$D,"&gt;=10000",Dataset!$D:$D,"&lt;15000",Dataset!$F:$F,"canceled")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8395</v>
      </c>
      <c r="B6">
        <f>COUNTIFS(Dataset!D:$D,"&gt;=15000",Dataset!D:D,"&lt;20000",Dataset!F:$F,"successful")</f>
        <v>94</v>
      </c>
      <c r="C6">
        <f>COUNTIFS(Dataset!$D:$D,"&gt;=15000",Dataset!$D:$D,"&lt;20000",Dataset!$F:$F,"failed")</f>
        <v>90</v>
      </c>
      <c r="D6">
        <f>COUNTIFS(Dataset!$D:$D,"&gt;=15000",Dataset!$D:$D,"&lt;20000",Dataset!$F:$F,"canceled")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8396</v>
      </c>
      <c r="B7">
        <f>COUNTIFS(Dataset!D:$D,"&gt;=20000",Dataset!D:D,"&lt;25000",Dataset!F:$F,"successful")</f>
        <v>62</v>
      </c>
      <c r="C7">
        <f>COUNTIFS(Dataset!$D:$D,"&gt;=20000",Dataset!$D:$D,"&lt;25000",Dataset!$F:$F,"failed")</f>
        <v>72</v>
      </c>
      <c r="D7">
        <f>COUNTIFS(Dataset!$D:$D,"&gt;=20000",Dataset!$D:$D,"&lt;25000",Dataset!$F:$F,"canceled")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8397</v>
      </c>
      <c r="B8">
        <f>COUNTIFS(Dataset!D:$D,"&gt;=25000",Dataset!D:D,"&lt;30000",Dataset!F:$F,"successful")</f>
        <v>55</v>
      </c>
      <c r="C8">
        <f>COUNTIFS(Dataset!$D:$D,"&gt;=25000",Dataset!$D:$D,"&lt;30000",Dataset!$F:$F,"failed")</f>
        <v>64</v>
      </c>
      <c r="D8">
        <f>COUNTIFS(Dataset!$D:$D,"&gt;=25000",Dataset!$D:$D,"&lt;30000",Dataset!$F:$F,"canceled")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8398</v>
      </c>
      <c r="B9">
        <f>COUNTIFS(Dataset!D:$D,"&gt;=30000",Dataset!D:D,"&lt;35000",Dataset!F:$F,"successful")</f>
        <v>32</v>
      </c>
      <c r="C9">
        <f>COUNTIFS(Dataset!$D:$D,"&gt;=30000",Dataset!$D:$D,"&lt;35000",Dataset!$F:$F,"failed")</f>
        <v>37</v>
      </c>
      <c r="D9">
        <f>COUNTIFS(Dataset!$D:$D,"&gt;=30000",Dataset!$D:$D,"&lt;35000",Dataset!$F:$F,"canceled")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8399</v>
      </c>
      <c r="B10">
        <f>COUNTIFS(Dataset!D:$D,"&gt;=35000",Dataset!D:D,"&lt;40000",Dataset!F:$F,"successful")</f>
        <v>26</v>
      </c>
      <c r="C10">
        <f>COUNTIFS(Dataset!$D:$D,"&gt;=35000",Dataset!$D:$D,"&lt;40000",Dataset!$F:$F,"failed")</f>
        <v>22</v>
      </c>
      <c r="D10">
        <f>COUNTIFS(Dataset!$D:$D,"&gt;=35000",Dataset!$D:$D,"&lt;40000",Dataset!$F:$F,"canceled")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8400</v>
      </c>
      <c r="B11">
        <f>COUNTIFS(Dataset!D:$D,"&gt;=40000",Dataset!D:D,"&lt;45000",Dataset!F:$F,"successful")</f>
        <v>21</v>
      </c>
      <c r="C11">
        <f>COUNTIFS(Dataset!$D:$D,"&gt;=40000",Dataset!$D:$D,"&lt;45000",Dataset!$F:$F,"failed")</f>
        <v>16</v>
      </c>
      <c r="D11">
        <f>COUNTIFS(Dataset!$D:$D,"&gt;=40000",Dataset!$D:$D,"&lt;45000",Dataset!$F:$F,"canceled")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8401</v>
      </c>
      <c r="B12">
        <f>COUNTIFS(Dataset!D:$D,"&gt;=45000",Dataset!D:D,"&lt;50000",Dataset!F:$F,"successful")</f>
        <v>6</v>
      </c>
      <c r="C12">
        <f>COUNTIFS(Dataset!$D:$D,"&gt;=45000",Dataset!$D:$D,"&lt;50000",Dataset!$F:$F,"failed")</f>
        <v>11</v>
      </c>
      <c r="D12">
        <f>COUNTIFS(Dataset!$D:$D,"&gt;=45000",Dataset!$D:$D,"&lt;50000",Dataset!$F:$F,"canceled")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8402</v>
      </c>
      <c r="B13">
        <f>COUNTIFS(Dataset!D:$D,"&gt;=50000",Dataset!F:$F,"successful")</f>
        <v>86</v>
      </c>
      <c r="C13">
        <f>COUNTIFS(Dataset!$D:$D,"&gt;=50000",Dataset!$F:$F,"failed")</f>
        <v>258</v>
      </c>
      <c r="D13">
        <f>COUNTIFS(Dataset!$D:$D,"&gt;=50000",Dataset!$F:$F,"canceled")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Parent Category Pivot Table</vt:lpstr>
      <vt:lpstr>Sub-Category Pivot Table</vt:lpstr>
      <vt:lpstr>Months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2019-07-20T19:18:20Z</dcterms:modified>
</cp:coreProperties>
</file>