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oan/Desktop/data/TGGS/Year 2/paper/full-rescheduling-paper-supplemental-material/source-code/cost-model/"/>
    </mc:Choice>
  </mc:AlternateContent>
  <xr:revisionPtr revIDLastSave="0" documentId="13_ncr:1_{E9CB663B-4A93-274B-90DE-1B9BBF1AF84F}" xr6:coauthVersionLast="36" xr6:coauthVersionMax="45" xr10:uidLastSave="{00000000-0000-0000-0000-000000000000}"/>
  <bookViews>
    <workbookView xWindow="0" yWindow="460" windowWidth="28800" windowHeight="16440" activeTab="2" xr2:uid="{30A56BAF-CD89-564F-80D5-7D4C64658873}"/>
  </bookViews>
  <sheets>
    <sheet name="config" sheetId="1" r:id="rId1"/>
    <sheet name="data" sheetId="3" r:id="rId2"/>
    <sheet name="diagr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3" i="3" l="1"/>
  <c r="T73" i="3"/>
  <c r="S73" i="3"/>
  <c r="R73" i="3"/>
  <c r="M73" i="3"/>
  <c r="K73" i="3"/>
  <c r="J73" i="3"/>
  <c r="H73" i="3"/>
  <c r="D73" i="3"/>
  <c r="I73" i="3" s="1"/>
  <c r="U72" i="3"/>
  <c r="T72" i="3"/>
  <c r="S72" i="3"/>
  <c r="R72" i="3"/>
  <c r="M72" i="3"/>
  <c r="K72" i="3"/>
  <c r="J72" i="3"/>
  <c r="H72" i="3"/>
  <c r="D72" i="3"/>
  <c r="I72" i="3" s="1"/>
  <c r="U71" i="3"/>
  <c r="T71" i="3"/>
  <c r="S71" i="3"/>
  <c r="R71" i="3"/>
  <c r="M71" i="3"/>
  <c r="K71" i="3"/>
  <c r="J71" i="3"/>
  <c r="H71" i="3"/>
  <c r="D71" i="3"/>
  <c r="I71" i="3" s="1"/>
  <c r="U70" i="3"/>
  <c r="T70" i="3"/>
  <c r="S70" i="3"/>
  <c r="R70" i="3"/>
  <c r="M70" i="3"/>
  <c r="K70" i="3"/>
  <c r="J70" i="3"/>
  <c r="H70" i="3"/>
  <c r="D70" i="3"/>
  <c r="I70" i="3" s="1"/>
  <c r="U69" i="3"/>
  <c r="T69" i="3"/>
  <c r="S69" i="3"/>
  <c r="R69" i="3"/>
  <c r="M69" i="3"/>
  <c r="K69" i="3"/>
  <c r="J69" i="3"/>
  <c r="H69" i="3"/>
  <c r="D69" i="3"/>
  <c r="I69" i="3" s="1"/>
  <c r="U68" i="3"/>
  <c r="T68" i="3"/>
  <c r="S68" i="3"/>
  <c r="R68" i="3"/>
  <c r="M68" i="3"/>
  <c r="K68" i="3"/>
  <c r="J68" i="3"/>
  <c r="H68" i="3"/>
  <c r="D68" i="3"/>
  <c r="I68" i="3" s="1"/>
  <c r="U67" i="3"/>
  <c r="T67" i="3"/>
  <c r="S67" i="3"/>
  <c r="R67" i="3"/>
  <c r="M67" i="3"/>
  <c r="K67" i="3"/>
  <c r="J67" i="3"/>
  <c r="H67" i="3"/>
  <c r="D67" i="3"/>
  <c r="I67" i="3" s="1"/>
  <c r="U66" i="3"/>
  <c r="T66" i="3"/>
  <c r="S66" i="3"/>
  <c r="R66" i="3"/>
  <c r="M66" i="3"/>
  <c r="K66" i="3"/>
  <c r="J66" i="3"/>
  <c r="H66" i="3"/>
  <c r="D66" i="3"/>
  <c r="I66" i="3" s="1"/>
  <c r="U65" i="3"/>
  <c r="T65" i="3"/>
  <c r="S65" i="3"/>
  <c r="R65" i="3"/>
  <c r="M65" i="3"/>
  <c r="K65" i="3"/>
  <c r="J65" i="3"/>
  <c r="H65" i="3"/>
  <c r="D65" i="3"/>
  <c r="I65" i="3" s="1"/>
  <c r="U64" i="3"/>
  <c r="T64" i="3"/>
  <c r="S64" i="3"/>
  <c r="R64" i="3"/>
  <c r="M64" i="3"/>
  <c r="K64" i="3"/>
  <c r="J64" i="3"/>
  <c r="H64" i="3"/>
  <c r="D64" i="3"/>
  <c r="I64" i="3" s="1"/>
  <c r="U63" i="3"/>
  <c r="T63" i="3"/>
  <c r="S63" i="3"/>
  <c r="R63" i="3"/>
  <c r="M63" i="3"/>
  <c r="K63" i="3"/>
  <c r="J63" i="3"/>
  <c r="H63" i="3"/>
  <c r="D63" i="3"/>
  <c r="I63" i="3" s="1"/>
  <c r="U62" i="3"/>
  <c r="T62" i="3"/>
  <c r="S62" i="3"/>
  <c r="R62" i="3"/>
  <c r="M62" i="3"/>
  <c r="K62" i="3"/>
  <c r="J62" i="3"/>
  <c r="H62" i="3"/>
  <c r="D62" i="3"/>
  <c r="I62" i="3" s="1"/>
  <c r="U61" i="3"/>
  <c r="T61" i="3"/>
  <c r="S61" i="3"/>
  <c r="R61" i="3"/>
  <c r="M61" i="3"/>
  <c r="K61" i="3"/>
  <c r="J61" i="3"/>
  <c r="H61" i="3"/>
  <c r="D61" i="3"/>
  <c r="I61" i="3" s="1"/>
  <c r="U60" i="3"/>
  <c r="T60" i="3"/>
  <c r="S60" i="3"/>
  <c r="R60" i="3"/>
  <c r="M60" i="3"/>
  <c r="K60" i="3"/>
  <c r="J60" i="3"/>
  <c r="H60" i="3"/>
  <c r="D60" i="3"/>
  <c r="I60" i="3" s="1"/>
  <c r="U59" i="3"/>
  <c r="T59" i="3"/>
  <c r="S59" i="3"/>
  <c r="R59" i="3"/>
  <c r="M59" i="3"/>
  <c r="K59" i="3"/>
  <c r="J59" i="3"/>
  <c r="H59" i="3"/>
  <c r="D59" i="3"/>
  <c r="I59" i="3" s="1"/>
  <c r="U58" i="3"/>
  <c r="T58" i="3"/>
  <c r="S58" i="3"/>
  <c r="R58" i="3"/>
  <c r="M58" i="3"/>
  <c r="K58" i="3"/>
  <c r="J58" i="3"/>
  <c r="H58" i="3"/>
  <c r="D58" i="3"/>
  <c r="I58" i="3" s="1"/>
  <c r="U57" i="3"/>
  <c r="T57" i="3"/>
  <c r="S57" i="3"/>
  <c r="R57" i="3"/>
  <c r="M57" i="3"/>
  <c r="K57" i="3"/>
  <c r="J57" i="3"/>
  <c r="H57" i="3"/>
  <c r="D57" i="3"/>
  <c r="I57" i="3" s="1"/>
  <c r="U56" i="3"/>
  <c r="T56" i="3"/>
  <c r="S56" i="3"/>
  <c r="R56" i="3"/>
  <c r="M56" i="3"/>
  <c r="K56" i="3"/>
  <c r="J56" i="3"/>
  <c r="H56" i="3"/>
  <c r="D56" i="3"/>
  <c r="I56" i="3" s="1"/>
  <c r="U55" i="3"/>
  <c r="T55" i="3"/>
  <c r="S55" i="3"/>
  <c r="R55" i="3"/>
  <c r="M55" i="3"/>
  <c r="K55" i="3"/>
  <c r="J55" i="3"/>
  <c r="H55" i="3"/>
  <c r="D55" i="3"/>
  <c r="I55" i="3" s="1"/>
  <c r="U54" i="3"/>
  <c r="T54" i="3"/>
  <c r="S54" i="3"/>
  <c r="R54" i="3"/>
  <c r="M54" i="3"/>
  <c r="K54" i="3"/>
  <c r="J54" i="3"/>
  <c r="H54" i="3"/>
  <c r="D54" i="3"/>
  <c r="I54" i="3" s="1"/>
  <c r="U53" i="3"/>
  <c r="T53" i="3"/>
  <c r="S53" i="3"/>
  <c r="R53" i="3"/>
  <c r="M53" i="3"/>
  <c r="K53" i="3"/>
  <c r="J53" i="3"/>
  <c r="H53" i="3"/>
  <c r="D53" i="3"/>
  <c r="I53" i="3" s="1"/>
  <c r="U52" i="3"/>
  <c r="T52" i="3"/>
  <c r="S52" i="3"/>
  <c r="R52" i="3"/>
  <c r="M52" i="3"/>
  <c r="K52" i="3"/>
  <c r="J52" i="3"/>
  <c r="H52" i="3"/>
  <c r="D52" i="3"/>
  <c r="I52" i="3" s="1"/>
  <c r="U51" i="3"/>
  <c r="T51" i="3"/>
  <c r="S51" i="3"/>
  <c r="R51" i="3"/>
  <c r="M51" i="3"/>
  <c r="K51" i="3"/>
  <c r="J51" i="3"/>
  <c r="H51" i="3"/>
  <c r="D51" i="3"/>
  <c r="I51" i="3" s="1"/>
  <c r="U50" i="3"/>
  <c r="T50" i="3"/>
  <c r="S50" i="3"/>
  <c r="R50" i="3"/>
  <c r="M50" i="3"/>
  <c r="K50" i="3"/>
  <c r="J50" i="3"/>
  <c r="H50" i="3"/>
  <c r="D50" i="3"/>
  <c r="I50" i="3" s="1"/>
  <c r="U49" i="3"/>
  <c r="T49" i="3"/>
  <c r="S49" i="3"/>
  <c r="R49" i="3"/>
  <c r="M49" i="3"/>
  <c r="K49" i="3"/>
  <c r="J49" i="3"/>
  <c r="H49" i="3"/>
  <c r="D49" i="3"/>
  <c r="I49" i="3" s="1"/>
  <c r="U48" i="3"/>
  <c r="T48" i="3"/>
  <c r="S48" i="3"/>
  <c r="R48" i="3"/>
  <c r="M48" i="3"/>
  <c r="K48" i="3"/>
  <c r="J48" i="3"/>
  <c r="H48" i="3"/>
  <c r="D48" i="3"/>
  <c r="I48" i="3" s="1"/>
  <c r="U47" i="3"/>
  <c r="T47" i="3"/>
  <c r="S47" i="3"/>
  <c r="R47" i="3"/>
  <c r="M47" i="3"/>
  <c r="K47" i="3"/>
  <c r="J47" i="3"/>
  <c r="H47" i="3"/>
  <c r="D47" i="3"/>
  <c r="I47" i="3" s="1"/>
  <c r="U46" i="3"/>
  <c r="T46" i="3"/>
  <c r="S46" i="3"/>
  <c r="R46" i="3"/>
  <c r="M46" i="3"/>
  <c r="K46" i="3"/>
  <c r="J46" i="3"/>
  <c r="H46" i="3"/>
  <c r="D46" i="3"/>
  <c r="I46" i="3" s="1"/>
  <c r="U45" i="3"/>
  <c r="T45" i="3"/>
  <c r="S45" i="3"/>
  <c r="R45" i="3"/>
  <c r="M45" i="3"/>
  <c r="K45" i="3"/>
  <c r="J45" i="3"/>
  <c r="H45" i="3"/>
  <c r="D45" i="3"/>
  <c r="I45" i="3" s="1"/>
  <c r="U44" i="3"/>
  <c r="T44" i="3"/>
  <c r="S44" i="3"/>
  <c r="R44" i="3"/>
  <c r="M44" i="3"/>
  <c r="K44" i="3"/>
  <c r="J44" i="3"/>
  <c r="H44" i="3"/>
  <c r="D44" i="3"/>
  <c r="I44" i="3" s="1"/>
  <c r="U43" i="3"/>
  <c r="T43" i="3"/>
  <c r="S43" i="3"/>
  <c r="R43" i="3"/>
  <c r="M43" i="3"/>
  <c r="K43" i="3"/>
  <c r="J43" i="3"/>
  <c r="H43" i="3"/>
  <c r="D43" i="3"/>
  <c r="I43" i="3" s="1"/>
  <c r="U42" i="3"/>
  <c r="T42" i="3"/>
  <c r="S42" i="3"/>
  <c r="R42" i="3"/>
  <c r="M42" i="3"/>
  <c r="K42" i="3"/>
  <c r="J42" i="3"/>
  <c r="H42" i="3"/>
  <c r="D42" i="3"/>
  <c r="I42" i="3" s="1"/>
  <c r="U41" i="3"/>
  <c r="T41" i="3"/>
  <c r="S41" i="3"/>
  <c r="R41" i="3"/>
  <c r="M41" i="3"/>
  <c r="K41" i="3"/>
  <c r="J41" i="3"/>
  <c r="H41" i="3"/>
  <c r="D41" i="3"/>
  <c r="I41" i="3" s="1"/>
  <c r="U40" i="3"/>
  <c r="T40" i="3"/>
  <c r="S40" i="3"/>
  <c r="R40" i="3"/>
  <c r="M40" i="3"/>
  <c r="K40" i="3"/>
  <c r="J40" i="3"/>
  <c r="H40" i="3"/>
  <c r="D40" i="3"/>
  <c r="I40" i="3" s="1"/>
  <c r="U39" i="3"/>
  <c r="T39" i="3"/>
  <c r="S39" i="3"/>
  <c r="R39" i="3"/>
  <c r="M39" i="3"/>
  <c r="K39" i="3"/>
  <c r="J39" i="3"/>
  <c r="H39" i="3"/>
  <c r="D39" i="3"/>
  <c r="I39" i="3" s="1"/>
  <c r="U38" i="3"/>
  <c r="T38" i="3"/>
  <c r="S38" i="3"/>
  <c r="R38" i="3"/>
  <c r="M38" i="3"/>
  <c r="K38" i="3"/>
  <c r="J38" i="3"/>
  <c r="H38" i="3"/>
  <c r="D38" i="3"/>
  <c r="I38" i="3" s="1"/>
  <c r="U37" i="3"/>
  <c r="T37" i="3"/>
  <c r="S37" i="3"/>
  <c r="R37" i="3"/>
  <c r="M37" i="3"/>
  <c r="K37" i="3"/>
  <c r="J37" i="3"/>
  <c r="H37" i="3"/>
  <c r="D37" i="3"/>
  <c r="I37" i="3" s="1"/>
  <c r="U36" i="3"/>
  <c r="T36" i="3"/>
  <c r="S36" i="3"/>
  <c r="R36" i="3"/>
  <c r="M36" i="3"/>
  <c r="K36" i="3"/>
  <c r="J36" i="3"/>
  <c r="H36" i="3"/>
  <c r="D36" i="3"/>
  <c r="I36" i="3" s="1"/>
  <c r="U35" i="3"/>
  <c r="T35" i="3"/>
  <c r="S35" i="3"/>
  <c r="R35" i="3"/>
  <c r="M35" i="3"/>
  <c r="K35" i="3"/>
  <c r="J35" i="3"/>
  <c r="H35" i="3"/>
  <c r="D35" i="3"/>
  <c r="I35" i="3" s="1"/>
  <c r="U34" i="3"/>
  <c r="T34" i="3"/>
  <c r="S34" i="3"/>
  <c r="R34" i="3"/>
  <c r="M34" i="3"/>
  <c r="K34" i="3"/>
  <c r="J34" i="3"/>
  <c r="H34" i="3"/>
  <c r="D34" i="3"/>
  <c r="I34" i="3" s="1"/>
  <c r="U33" i="3"/>
  <c r="T33" i="3"/>
  <c r="S33" i="3"/>
  <c r="R33" i="3"/>
  <c r="M33" i="3"/>
  <c r="K33" i="3"/>
  <c r="J33" i="3"/>
  <c r="H33" i="3"/>
  <c r="D33" i="3"/>
  <c r="I33" i="3" s="1"/>
  <c r="U32" i="3"/>
  <c r="T32" i="3"/>
  <c r="S32" i="3"/>
  <c r="R32" i="3"/>
  <c r="M32" i="3"/>
  <c r="K32" i="3"/>
  <c r="J32" i="3"/>
  <c r="H32" i="3"/>
  <c r="D32" i="3"/>
  <c r="I32" i="3" s="1"/>
  <c r="U31" i="3"/>
  <c r="T31" i="3"/>
  <c r="S31" i="3"/>
  <c r="R31" i="3"/>
  <c r="M31" i="3"/>
  <c r="K31" i="3"/>
  <c r="J31" i="3"/>
  <c r="H31" i="3"/>
  <c r="D31" i="3"/>
  <c r="I31" i="3" s="1"/>
  <c r="U30" i="3"/>
  <c r="T30" i="3"/>
  <c r="S30" i="3"/>
  <c r="R30" i="3"/>
  <c r="M30" i="3"/>
  <c r="K30" i="3"/>
  <c r="J30" i="3"/>
  <c r="I30" i="3"/>
  <c r="H30" i="3"/>
  <c r="D30" i="3"/>
  <c r="U29" i="3"/>
  <c r="T29" i="3"/>
  <c r="S29" i="3"/>
  <c r="R29" i="3"/>
  <c r="M29" i="3"/>
  <c r="K29" i="3"/>
  <c r="J29" i="3"/>
  <c r="H29" i="3"/>
  <c r="D29" i="3"/>
  <c r="I29" i="3" s="1"/>
  <c r="U28" i="3"/>
  <c r="T28" i="3"/>
  <c r="S28" i="3"/>
  <c r="R28" i="3"/>
  <c r="M28" i="3"/>
  <c r="K28" i="3"/>
  <c r="J28" i="3"/>
  <c r="H28" i="3"/>
  <c r="D28" i="3"/>
  <c r="I28" i="3" s="1"/>
  <c r="U27" i="3"/>
  <c r="T27" i="3"/>
  <c r="S27" i="3"/>
  <c r="R27" i="3"/>
  <c r="M27" i="3"/>
  <c r="K27" i="3"/>
  <c r="J27" i="3"/>
  <c r="H27" i="3"/>
  <c r="D27" i="3"/>
  <c r="I27" i="3" s="1"/>
  <c r="U26" i="3"/>
  <c r="T26" i="3"/>
  <c r="S26" i="3"/>
  <c r="R26" i="3"/>
  <c r="M26" i="3"/>
  <c r="K26" i="3"/>
  <c r="J26" i="3"/>
  <c r="H26" i="3"/>
  <c r="D26" i="3"/>
  <c r="I26" i="3" s="1"/>
  <c r="U25" i="3"/>
  <c r="T25" i="3"/>
  <c r="S25" i="3"/>
  <c r="R25" i="3"/>
  <c r="M25" i="3"/>
  <c r="K25" i="3"/>
  <c r="J25" i="3"/>
  <c r="H25" i="3"/>
  <c r="D25" i="3"/>
  <c r="I25" i="3" s="1"/>
  <c r="U24" i="3"/>
  <c r="T24" i="3"/>
  <c r="S24" i="3"/>
  <c r="R24" i="3"/>
  <c r="M24" i="3"/>
  <c r="K24" i="3"/>
  <c r="J24" i="3"/>
  <c r="I24" i="3"/>
  <c r="H24" i="3"/>
  <c r="D24" i="3"/>
  <c r="U23" i="3"/>
  <c r="T23" i="3"/>
  <c r="S23" i="3"/>
  <c r="R23" i="3"/>
  <c r="M23" i="3"/>
  <c r="K23" i="3"/>
  <c r="J23" i="3"/>
  <c r="H23" i="3"/>
  <c r="D23" i="3"/>
  <c r="I23" i="3" s="1"/>
  <c r="U22" i="3"/>
  <c r="T22" i="3"/>
  <c r="S22" i="3"/>
  <c r="R22" i="3"/>
  <c r="M22" i="3"/>
  <c r="K22" i="3"/>
  <c r="J22" i="3"/>
  <c r="I22" i="3"/>
  <c r="H22" i="3"/>
  <c r="D22" i="3"/>
  <c r="U21" i="3"/>
  <c r="T21" i="3"/>
  <c r="S21" i="3"/>
  <c r="R21" i="3"/>
  <c r="M21" i="3"/>
  <c r="K21" i="3"/>
  <c r="J21" i="3"/>
  <c r="H21" i="3"/>
  <c r="D21" i="3"/>
  <c r="I21" i="3" s="1"/>
  <c r="U20" i="3"/>
  <c r="T20" i="3"/>
  <c r="S20" i="3"/>
  <c r="R20" i="3"/>
  <c r="M20" i="3"/>
  <c r="K20" i="3"/>
  <c r="J20" i="3"/>
  <c r="H20" i="3"/>
  <c r="D20" i="3"/>
  <c r="I20" i="3" s="1"/>
  <c r="U19" i="3"/>
  <c r="T19" i="3"/>
  <c r="S19" i="3"/>
  <c r="R19" i="3"/>
  <c r="M19" i="3"/>
  <c r="K19" i="3"/>
  <c r="J19" i="3"/>
  <c r="H19" i="3"/>
  <c r="D19" i="3"/>
  <c r="I19" i="3" s="1"/>
  <c r="U18" i="3"/>
  <c r="T18" i="3"/>
  <c r="S18" i="3"/>
  <c r="R18" i="3"/>
  <c r="M18" i="3"/>
  <c r="K18" i="3"/>
  <c r="J18" i="3"/>
  <c r="H18" i="3"/>
  <c r="D18" i="3"/>
  <c r="I18" i="3" s="1"/>
  <c r="U17" i="3"/>
  <c r="T17" i="3"/>
  <c r="S17" i="3"/>
  <c r="R17" i="3"/>
  <c r="M17" i="3"/>
  <c r="K17" i="3"/>
  <c r="J17" i="3"/>
  <c r="H17" i="3"/>
  <c r="D17" i="3"/>
  <c r="I17" i="3" s="1"/>
  <c r="U16" i="3"/>
  <c r="T16" i="3"/>
  <c r="S16" i="3"/>
  <c r="R16" i="3"/>
  <c r="M16" i="3"/>
  <c r="K16" i="3"/>
  <c r="J16" i="3"/>
  <c r="I16" i="3"/>
  <c r="H16" i="3"/>
  <c r="D16" i="3"/>
  <c r="U15" i="3"/>
  <c r="T15" i="3"/>
  <c r="S15" i="3"/>
  <c r="R15" i="3"/>
  <c r="M15" i="3"/>
  <c r="K15" i="3"/>
  <c r="J15" i="3"/>
  <c r="H15" i="3"/>
  <c r="D15" i="3"/>
  <c r="I15" i="3" s="1"/>
  <c r="U14" i="3"/>
  <c r="T14" i="3"/>
  <c r="S14" i="3"/>
  <c r="R14" i="3"/>
  <c r="M14" i="3"/>
  <c r="K14" i="3"/>
  <c r="J14" i="3"/>
  <c r="I14" i="3"/>
  <c r="H14" i="3"/>
  <c r="D14" i="3"/>
  <c r="U13" i="3"/>
  <c r="T13" i="3"/>
  <c r="S13" i="3"/>
  <c r="R13" i="3"/>
  <c r="M13" i="3"/>
  <c r="K13" i="3"/>
  <c r="J13" i="3"/>
  <c r="H13" i="3"/>
  <c r="D13" i="3"/>
  <c r="I13" i="3" s="1"/>
  <c r="U12" i="3"/>
  <c r="T12" i="3"/>
  <c r="S12" i="3"/>
  <c r="R12" i="3"/>
  <c r="M12" i="3"/>
  <c r="K12" i="3"/>
  <c r="J12" i="3"/>
  <c r="H12" i="3"/>
  <c r="D12" i="3"/>
  <c r="I12" i="3" s="1"/>
  <c r="U11" i="3"/>
  <c r="T11" i="3"/>
  <c r="S11" i="3"/>
  <c r="R11" i="3"/>
  <c r="M11" i="3"/>
  <c r="K11" i="3"/>
  <c r="J11" i="3"/>
  <c r="H11" i="3"/>
  <c r="D11" i="3"/>
  <c r="I11" i="3" s="1"/>
  <c r="U10" i="3"/>
  <c r="T10" i="3"/>
  <c r="S10" i="3"/>
  <c r="R10" i="3"/>
  <c r="M10" i="3"/>
  <c r="K10" i="3"/>
  <c r="J10" i="3"/>
  <c r="H10" i="3"/>
  <c r="D10" i="3"/>
  <c r="I10" i="3" s="1"/>
  <c r="U9" i="3"/>
  <c r="T9" i="3"/>
  <c r="S9" i="3"/>
  <c r="R9" i="3"/>
  <c r="M9" i="3"/>
  <c r="K9" i="3"/>
  <c r="J9" i="3"/>
  <c r="H9" i="3"/>
  <c r="D9" i="3"/>
  <c r="I9" i="3" s="1"/>
  <c r="U8" i="3"/>
  <c r="T8" i="3"/>
  <c r="S8" i="3"/>
  <c r="R8" i="3"/>
  <c r="M8" i="3"/>
  <c r="K8" i="3"/>
  <c r="J8" i="3"/>
  <c r="I8" i="3"/>
  <c r="H8" i="3"/>
  <c r="D8" i="3"/>
  <c r="U7" i="3"/>
  <c r="T7" i="3"/>
  <c r="S7" i="3"/>
  <c r="R7" i="3"/>
  <c r="M7" i="3"/>
  <c r="K7" i="3"/>
  <c r="J7" i="3"/>
  <c r="H7" i="3"/>
  <c r="D7" i="3"/>
  <c r="I7" i="3" s="1"/>
  <c r="U6" i="3"/>
  <c r="T6" i="3"/>
  <c r="S6" i="3"/>
  <c r="R6" i="3"/>
  <c r="M6" i="3"/>
  <c r="K6" i="3"/>
  <c r="J6" i="3"/>
  <c r="I6" i="3"/>
  <c r="H6" i="3"/>
  <c r="D6" i="3"/>
  <c r="U5" i="3"/>
  <c r="T5" i="3"/>
  <c r="S5" i="3"/>
  <c r="R5" i="3"/>
  <c r="M5" i="3"/>
  <c r="K5" i="3"/>
  <c r="J5" i="3"/>
  <c r="H5" i="3"/>
  <c r="D5" i="3"/>
  <c r="I5" i="3" s="1"/>
  <c r="U4" i="3"/>
  <c r="T4" i="3"/>
  <c r="S4" i="3"/>
  <c r="R4" i="3"/>
  <c r="M4" i="3"/>
  <c r="K4" i="3"/>
  <c r="J4" i="3"/>
  <c r="H4" i="3"/>
  <c r="D4" i="3"/>
  <c r="I4" i="3" s="1"/>
  <c r="U3" i="3"/>
  <c r="T3" i="3"/>
  <c r="S3" i="3"/>
  <c r="R3" i="3"/>
  <c r="M3" i="3"/>
  <c r="K3" i="3"/>
  <c r="J3" i="3"/>
  <c r="H3" i="3"/>
  <c r="D3" i="3"/>
  <c r="I3" i="3" s="1"/>
  <c r="U2" i="3"/>
  <c r="T2" i="3"/>
  <c r="S2" i="3"/>
  <c r="R2" i="3"/>
  <c r="M2" i="3"/>
  <c r="K2" i="3"/>
  <c r="J2" i="3"/>
  <c r="H2" i="3"/>
  <c r="D2" i="3"/>
  <c r="I2" i="3" s="1"/>
  <c r="C11" i="1" l="1"/>
  <c r="C17" i="1"/>
  <c r="Q73" i="3" l="1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8" i="3"/>
  <c r="Q26" i="3"/>
  <c r="Q24" i="3"/>
  <c r="Q22" i="3"/>
  <c r="Q20" i="3"/>
  <c r="Q18" i="3"/>
  <c r="Q16" i="3"/>
  <c r="Q27" i="3"/>
  <c r="Q13" i="3"/>
  <c r="Q9" i="3"/>
  <c r="Q14" i="3"/>
  <c r="Q2" i="3"/>
  <c r="Q29" i="3"/>
  <c r="Q25" i="3"/>
  <c r="Q23" i="3"/>
  <c r="Q19" i="3"/>
  <c r="Q17" i="3"/>
  <c r="Q15" i="3"/>
  <c r="Q3" i="3"/>
  <c r="Q21" i="3"/>
  <c r="Q11" i="3"/>
  <c r="Q7" i="3"/>
  <c r="Q5" i="3"/>
  <c r="Q8" i="3"/>
  <c r="Q10" i="3"/>
  <c r="Q4" i="3"/>
  <c r="Q12" i="3"/>
  <c r="Q6" i="3"/>
  <c r="N71" i="3"/>
  <c r="N63" i="3"/>
  <c r="N55" i="3"/>
  <c r="N47" i="3"/>
  <c r="N39" i="3"/>
  <c r="N66" i="3"/>
  <c r="N58" i="3"/>
  <c r="N50" i="3"/>
  <c r="N42" i="3"/>
  <c r="N34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N69" i="3"/>
  <c r="N61" i="3"/>
  <c r="N53" i="3"/>
  <c r="N45" i="3"/>
  <c r="N37" i="3"/>
  <c r="N72" i="3"/>
  <c r="N64" i="3"/>
  <c r="N56" i="3"/>
  <c r="N48" i="3"/>
  <c r="N40" i="3"/>
  <c r="N32" i="3"/>
  <c r="N62" i="3"/>
  <c r="N67" i="3"/>
  <c r="N59" i="3"/>
  <c r="N51" i="3"/>
  <c r="N43" i="3"/>
  <c r="N35" i="3"/>
  <c r="N70" i="3"/>
  <c r="N46" i="3"/>
  <c r="N49" i="3"/>
  <c r="N33" i="3"/>
  <c r="N52" i="3"/>
  <c r="N36" i="3"/>
  <c r="N73" i="3"/>
  <c r="N54" i="3"/>
  <c r="N38" i="3"/>
  <c r="N65" i="3"/>
  <c r="N57" i="3"/>
  <c r="N41" i="3"/>
  <c r="N68" i="3"/>
  <c r="N44" i="3"/>
  <c r="N60" i="3"/>
  <c r="E16" i="1"/>
  <c r="C16" i="1" s="1"/>
  <c r="O3" i="1"/>
  <c r="O4" i="1"/>
  <c r="O8" i="1" s="1"/>
  <c r="O2" i="1"/>
  <c r="C7" i="1" s="1"/>
  <c r="L73" i="3" l="1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" i="3"/>
  <c r="L2" i="3"/>
  <c r="L8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7" i="3"/>
  <c r="L6" i="3"/>
  <c r="L5" i="3"/>
  <c r="L4" i="3"/>
  <c r="L32" i="3"/>
  <c r="P69" i="3"/>
  <c r="P61" i="3"/>
  <c r="P53" i="3"/>
  <c r="P45" i="3"/>
  <c r="P37" i="3"/>
  <c r="P60" i="3"/>
  <c r="P72" i="3"/>
  <c r="P64" i="3"/>
  <c r="P56" i="3"/>
  <c r="P48" i="3"/>
  <c r="P40" i="3"/>
  <c r="P32" i="3"/>
  <c r="P67" i="3"/>
  <c r="P59" i="3"/>
  <c r="P51" i="3"/>
  <c r="P43" i="3"/>
  <c r="P35" i="3"/>
  <c r="P70" i="3"/>
  <c r="P62" i="3"/>
  <c r="P54" i="3"/>
  <c r="P46" i="3"/>
  <c r="P38" i="3"/>
  <c r="P73" i="3"/>
  <c r="P65" i="3"/>
  <c r="P57" i="3"/>
  <c r="P49" i="3"/>
  <c r="P41" i="3"/>
  <c r="P33" i="3"/>
  <c r="P68" i="3"/>
  <c r="P63" i="3"/>
  <c r="P55" i="3"/>
  <c r="P52" i="3"/>
  <c r="P39" i="3"/>
  <c r="P36" i="3"/>
  <c r="P42" i="3"/>
  <c r="P30" i="3"/>
  <c r="P28" i="3"/>
  <c r="P26" i="3"/>
  <c r="P24" i="3"/>
  <c r="P22" i="3"/>
  <c r="P20" i="3"/>
  <c r="P18" i="3"/>
  <c r="P16" i="3"/>
  <c r="P14" i="3"/>
  <c r="P12" i="3"/>
  <c r="P10" i="3"/>
  <c r="P8" i="3"/>
  <c r="P6" i="3"/>
  <c r="P4" i="3"/>
  <c r="P2" i="3"/>
  <c r="P66" i="3"/>
  <c r="P58" i="3"/>
  <c r="P47" i="3"/>
  <c r="P44" i="3"/>
  <c r="P50" i="3"/>
  <c r="P34" i="3"/>
  <c r="P31" i="3"/>
  <c r="P29" i="3"/>
  <c r="P27" i="3"/>
  <c r="P25" i="3"/>
  <c r="P23" i="3"/>
  <c r="P21" i="3"/>
  <c r="P19" i="3"/>
  <c r="P17" i="3"/>
  <c r="P15" i="3"/>
  <c r="P13" i="3"/>
  <c r="P11" i="3"/>
  <c r="P9" i="3"/>
  <c r="P7" i="3"/>
  <c r="P5" i="3"/>
  <c r="P3" i="3"/>
  <c r="P71" i="3"/>
  <c r="O7" i="1"/>
  <c r="O13" i="1"/>
  <c r="O12" i="1"/>
  <c r="O11" i="1"/>
  <c r="O10" i="1"/>
  <c r="O9" i="1"/>
  <c r="E14" i="1" s="1"/>
  <c r="C14" i="1" s="1"/>
  <c r="O66" i="3" l="1"/>
  <c r="G66" i="3" s="1"/>
  <c r="O58" i="3"/>
  <c r="G58" i="3" s="1"/>
  <c r="O50" i="3"/>
  <c r="G50" i="3" s="1"/>
  <c r="O42" i="3"/>
  <c r="G42" i="3" s="1"/>
  <c r="O34" i="3"/>
  <c r="G34" i="3" s="1"/>
  <c r="O31" i="3"/>
  <c r="G31" i="3" s="1"/>
  <c r="O30" i="3"/>
  <c r="G30" i="3" s="1"/>
  <c r="O29" i="3"/>
  <c r="G29" i="3" s="1"/>
  <c r="O28" i="3"/>
  <c r="G28" i="3" s="1"/>
  <c r="O27" i="3"/>
  <c r="G27" i="3" s="1"/>
  <c r="O26" i="3"/>
  <c r="G26" i="3" s="1"/>
  <c r="O25" i="3"/>
  <c r="G25" i="3" s="1"/>
  <c r="O24" i="3"/>
  <c r="O23" i="3"/>
  <c r="G23" i="3" s="1"/>
  <c r="O22" i="3"/>
  <c r="G22" i="3" s="1"/>
  <c r="O21" i="3"/>
  <c r="G21" i="3" s="1"/>
  <c r="O20" i="3"/>
  <c r="O19" i="3"/>
  <c r="G19" i="3" s="1"/>
  <c r="O18" i="3"/>
  <c r="G18" i="3" s="1"/>
  <c r="O17" i="3"/>
  <c r="G17" i="3" s="1"/>
  <c r="O16" i="3"/>
  <c r="O15" i="3"/>
  <c r="G15" i="3" s="1"/>
  <c r="O14" i="3"/>
  <c r="G14" i="3" s="1"/>
  <c r="O13" i="3"/>
  <c r="G13" i="3" s="1"/>
  <c r="O12" i="3"/>
  <c r="G12" i="3" s="1"/>
  <c r="O11" i="3"/>
  <c r="G11" i="3" s="1"/>
  <c r="O10" i="3"/>
  <c r="G10" i="3" s="1"/>
  <c r="O9" i="3"/>
  <c r="G9" i="3" s="1"/>
  <c r="O8" i="3"/>
  <c r="G8" i="3" s="1"/>
  <c r="O7" i="3"/>
  <c r="O6" i="3"/>
  <c r="G6" i="3" s="1"/>
  <c r="O5" i="3"/>
  <c r="G5" i="3" s="1"/>
  <c r="O4" i="3"/>
  <c r="G4" i="3" s="1"/>
  <c r="O3" i="3"/>
  <c r="G3" i="3" s="1"/>
  <c r="O2" i="3"/>
  <c r="G2" i="3" s="1"/>
  <c r="O65" i="3"/>
  <c r="G65" i="3" s="1"/>
  <c r="O57" i="3"/>
  <c r="G57" i="3" s="1"/>
  <c r="O69" i="3"/>
  <c r="O61" i="3"/>
  <c r="G61" i="3" s="1"/>
  <c r="O53" i="3"/>
  <c r="G53" i="3" s="1"/>
  <c r="O45" i="3"/>
  <c r="G45" i="3" s="1"/>
  <c r="O37" i="3"/>
  <c r="G37" i="3" s="1"/>
  <c r="O72" i="3"/>
  <c r="G72" i="3" s="1"/>
  <c r="O64" i="3"/>
  <c r="G64" i="3" s="1"/>
  <c r="O56" i="3"/>
  <c r="G56" i="3" s="1"/>
  <c r="O48" i="3"/>
  <c r="G48" i="3" s="1"/>
  <c r="O40" i="3"/>
  <c r="G40" i="3" s="1"/>
  <c r="O32" i="3"/>
  <c r="G32" i="3" s="1"/>
  <c r="O67" i="3"/>
  <c r="G67" i="3" s="1"/>
  <c r="O59" i="3"/>
  <c r="G59" i="3" s="1"/>
  <c r="O51" i="3"/>
  <c r="G51" i="3" s="1"/>
  <c r="O43" i="3"/>
  <c r="G43" i="3" s="1"/>
  <c r="O35" i="3"/>
  <c r="G35" i="3" s="1"/>
  <c r="O70" i="3"/>
  <c r="O62" i="3"/>
  <c r="G62" i="3" s="1"/>
  <c r="O54" i="3"/>
  <c r="G54" i="3" s="1"/>
  <c r="O46" i="3"/>
  <c r="G46" i="3" s="1"/>
  <c r="O38" i="3"/>
  <c r="G38" i="3" s="1"/>
  <c r="O73" i="3"/>
  <c r="O71" i="3"/>
  <c r="G71" i="3" s="1"/>
  <c r="O49" i="3"/>
  <c r="G49" i="3" s="1"/>
  <c r="O33" i="3"/>
  <c r="G33" i="3" s="1"/>
  <c r="O63" i="3"/>
  <c r="G63" i="3" s="1"/>
  <c r="O55" i="3"/>
  <c r="G55" i="3" s="1"/>
  <c r="O52" i="3"/>
  <c r="G52" i="3" s="1"/>
  <c r="O39" i="3"/>
  <c r="G39" i="3" s="1"/>
  <c r="O36" i="3"/>
  <c r="G36" i="3" s="1"/>
  <c r="O41" i="3"/>
  <c r="G41" i="3" s="1"/>
  <c r="O47" i="3"/>
  <c r="G47" i="3" s="1"/>
  <c r="O44" i="3"/>
  <c r="G44" i="3" s="1"/>
  <c r="O68" i="3"/>
  <c r="G68" i="3" s="1"/>
  <c r="O60" i="3"/>
  <c r="G60" i="3" s="1"/>
  <c r="G69" i="3"/>
  <c r="G20" i="3"/>
  <c r="G7" i="3"/>
  <c r="G16" i="3"/>
  <c r="G24" i="3"/>
  <c r="G70" i="3"/>
  <c r="G73" i="3"/>
</calcChain>
</file>

<file path=xl/sharedStrings.xml><?xml version="1.0" encoding="utf-8"?>
<sst xmlns="http://schemas.openxmlformats.org/spreadsheetml/2006/main" count="97" uniqueCount="81">
  <si>
    <t>Electricity</t>
  </si>
  <si>
    <t>Cooling</t>
  </si>
  <si>
    <t>Hardware</t>
  </si>
  <si>
    <t>Server</t>
  </si>
  <si>
    <t>Software</t>
  </si>
  <si>
    <t>Middleware</t>
  </si>
  <si>
    <t>Labor</t>
  </si>
  <si>
    <t>Cabling</t>
  </si>
  <si>
    <t>Facility</t>
  </si>
  <si>
    <t>Service</t>
  </si>
  <si>
    <t>Note</t>
  </si>
  <si>
    <t>power</t>
  </si>
  <si>
    <t>cooling</t>
  </si>
  <si>
    <t>other</t>
  </si>
  <si>
    <t>10 racks</t>
  </si>
  <si>
    <t>Fire protection</t>
  </si>
  <si>
    <t>Raised floor/dropped</t>
  </si>
  <si>
    <t>IT enclosures</t>
  </si>
  <si>
    <t>Mgt &amp; secutity</t>
  </si>
  <si>
    <t>Lighting</t>
  </si>
  <si>
    <t>Project Mgt./Facility</t>
  </si>
  <si>
    <t>Core &amp; shell</t>
  </si>
  <si>
    <t>FCFS</t>
  </si>
  <si>
    <t>Estimated Cost</t>
  </si>
  <si>
    <t>Basic server software</t>
  </si>
  <si>
    <t>depreciation period = 3 years</t>
  </si>
  <si>
    <t>AWS price</t>
  </si>
  <si>
    <t>AWS EC2 instance (c6g.12xlarge)</t>
  </si>
  <si>
    <t>AWS EBS (SSD) 100 GB</t>
  </si>
  <si>
    <t xml:space="preserve">53 m2 with price of 20 € /m2 per month </t>
  </si>
  <si>
    <t>€ 0.3043 * 0.5 kw/h * idle time</t>
  </si>
  <si>
    <t>€ 0.3043 * 1.2 kw/h * usage time</t>
  </si>
  <si>
    <t>€ 55 * num. nodes in Pv</t>
  </si>
  <si>
    <t>€ 7500 /month</t>
  </si>
  <si>
    <t>€ 160 /month</t>
  </si>
  <si>
    <t>€ 1.67 /h * usage time</t>
  </si>
  <si>
    <t>100 GB * € 0.11 /GB-month * Pc usage time / (86,400 seconds/day * 29 day-month)</t>
  </si>
  <si>
    <t>€ 141.42 * num. nodes in Pv</t>
  </si>
  <si>
    <t>€ 0.08 /GB * (Pc usage time / 3600 * 1 GB)</t>
  </si>
  <si>
    <t>FCFS-FR</t>
  </si>
  <si>
    <t>Cost Category</t>
  </si>
  <si>
    <t>Cost model configuration</t>
  </si>
  <si>
    <t>Cost Type</t>
  </si>
  <si>
    <t>Electronic devices (idle)</t>
  </si>
  <si>
    <t>Electronic devices (use)</t>
  </si>
  <si>
    <t>Network device</t>
  </si>
  <si>
    <t>Application software</t>
  </si>
  <si>
    <t>Software maintenance</t>
  </si>
  <si>
    <t>Hardware maintenance</t>
  </si>
  <si>
    <t>Other support</t>
  </si>
  <si>
    <t>Business Premises</t>
  </si>
  <si>
    <t>Air conditioner, rack</t>
  </si>
  <si>
    <t>Internet connectivity</t>
  </si>
  <si>
    <t>Cloud Server usage</t>
  </si>
  <si>
    <t>Data transfer into Cloud</t>
  </si>
  <si>
    <t>Data transfer from Cloud</t>
  </si>
  <si>
    <t>Cloud storage</t>
  </si>
  <si>
    <t>How to calculate</t>
  </si>
  <si>
    <t>Unit Cost</t>
  </si>
  <si>
    <t>Qty</t>
  </si>
  <si>
    <t>Air conditioner, rack, cabling</t>
  </si>
  <si>
    <t>Used time of private cloud (seconds)</t>
  </si>
  <si>
    <t>Idle time of private cloud (seconds)</t>
  </si>
  <si>
    <t>Public cloud usage time (seconds)</t>
  </si>
  <si>
    <t>Makespan</t>
  </si>
  <si>
    <t>Number of nodes in private cloud</t>
  </si>
  <si>
    <t>Other notes</t>
  </si>
  <si>
    <t>depreciation period = 5 years</t>
  </si>
  <si>
    <t>Ref.</t>
  </si>
  <si>
    <t>1, 2</t>
  </si>
  <si>
    <t>1, 3</t>
  </si>
  <si>
    <t>References:</t>
  </si>
  <si>
    <t>Average power price in Germany, taken from https://www.bmwi.de/Redaktion/DE/Infografiken/
Energie/durchschnittlicher-strompreis-fuer-einen-haushalt.html</t>
  </si>
  <si>
    <t>https://www.zdnet.com/article/toolkit-calculate-datacenter-server-power-usage/</t>
  </si>
  <si>
    <t>Considered using 2 racks with 10 kW/h per rack, from https://www.datacenterknowledge.com/archives/2017/01/23/cooling-systems-high-power-density-data-centers</t>
  </si>
  <si>
    <t>https://www.dell.com/de-de/work/shop/povw/poweredge-r740xd</t>
  </si>
  <si>
    <t>https://www.se.com/ww/en/work/solutions/system/s1/data-center-and-network-systems/trade-off-tools/data-center-capital-cost-calculator/
data-center-capital-cost-calculator/</t>
  </si>
  <si>
    <t>AWS EC2 compute optimized sixth generation (c6g.12xlarge), from https://aws.amazon.com/ec2/pricing/on-demand/ accessed on June 26, 2020</t>
  </si>
  <si>
    <t>AWS data transfer, from https://aws.amazon.com/ec2/pricing/on-demand/#Data_Transfer accessed
on June 26, 2020</t>
  </si>
  <si>
    <t>AWS EBS SSD (gp2), from https://aws.amazon.com/ebs/pricing/ accessed on June 26, 2020</t>
  </si>
  <si>
    <t>€ 0.3043 * 20 kw/h * calculation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</si>
</sst>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#,##0.00\ &quot;€&quot;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2" fontId="1" fillId="0" borderId="1" xfId="0" applyNumberFormat="1" applyFont="1" applyBorder="1"/>
    <xf numFmtId="0" fontId="4" fillId="2" borderId="1" xfId="0" applyFont="1" applyFill="1" applyBorder="1" applyAlignment="1">
      <alignment horizontal="right" wrapText="1"/>
    </xf>
    <xf numFmtId="4" fontId="4" fillId="2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5" fillId="0" borderId="0" xfId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2" fillId="0" borderId="3" xfId="0" applyNumberFormat="1" applyFont="1" applyBorder="1" applyAlignment="1">
      <alignment horizontal="right" vertical="center"/>
    </xf>
    <xf numFmtId="165" fontId="2" fillId="0" borderId="4" xfId="0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1B7F1"/>
      <color rgb="FF2B4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92718141870685"/>
          <c:y val="2.8907922912205567E-2"/>
          <c:w val="0.76221092278719393"/>
          <c:h val="0.78094338618708103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FCFS</c:v>
                </c:pt>
              </c:strCache>
            </c:strRef>
          </c:tx>
          <c:spPr>
            <a:ln w="127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data!$B$38:$B$73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data!$G$2:$G$37</c:f>
              <c:numCache>
                <c:formatCode>#,##0.00</c:formatCode>
                <c:ptCount val="36"/>
                <c:pt idx="0">
                  <c:v>32614.26995471412</c:v>
                </c:pt>
                <c:pt idx="1">
                  <c:v>32174.221715155745</c:v>
                </c:pt>
                <c:pt idx="2">
                  <c:v>31767.458915877651</c:v>
                </c:pt>
                <c:pt idx="3">
                  <c:v>31416.265465186229</c:v>
                </c:pt>
                <c:pt idx="4">
                  <c:v>31071.869372846246</c:v>
                </c:pt>
                <c:pt idx="5">
                  <c:v>30757.389587841357</c:v>
                </c:pt>
                <c:pt idx="6">
                  <c:v>30483.493820891668</c:v>
                </c:pt>
                <c:pt idx="7">
                  <c:v>30243.975626422642</c:v>
                </c:pt>
                <c:pt idx="8">
                  <c:v>30061.449744256352</c:v>
                </c:pt>
                <c:pt idx="9">
                  <c:v>29909.596731376645</c:v>
                </c:pt>
                <c:pt idx="10">
                  <c:v>29807.419768419622</c:v>
                </c:pt>
                <c:pt idx="11">
                  <c:v>29732.53145110681</c:v>
                </c:pt>
                <c:pt idx="12">
                  <c:v>29647.288144569546</c:v>
                </c:pt>
                <c:pt idx="13">
                  <c:v>29618.673968931889</c:v>
                </c:pt>
                <c:pt idx="14">
                  <c:v>29588.768379870209</c:v>
                </c:pt>
                <c:pt idx="15">
                  <c:v>29572.0348082323</c:v>
                </c:pt>
                <c:pt idx="16">
                  <c:v>29618.435708277757</c:v>
                </c:pt>
                <c:pt idx="17">
                  <c:v>29684.790875650393</c:v>
                </c:pt>
                <c:pt idx="18">
                  <c:v>29789.661393608618</c:v>
                </c:pt>
                <c:pt idx="19">
                  <c:v>29931.010501404566</c:v>
                </c:pt>
                <c:pt idx="20">
                  <c:v>30086.264028076203</c:v>
                </c:pt>
                <c:pt idx="21">
                  <c:v>30277.246495777279</c:v>
                </c:pt>
                <c:pt idx="22">
                  <c:v>30474.236978659017</c:v>
                </c:pt>
                <c:pt idx="23">
                  <c:v>30707.736687772478</c:v>
                </c:pt>
                <c:pt idx="24">
                  <c:v>30990.295642287871</c:v>
                </c:pt>
                <c:pt idx="25">
                  <c:v>31255.667323182814</c:v>
                </c:pt>
                <c:pt idx="26">
                  <c:v>31510.782789843004</c:v>
                </c:pt>
                <c:pt idx="27">
                  <c:v>31796.948547060329</c:v>
                </c:pt>
                <c:pt idx="28">
                  <c:v>32088.755693317471</c:v>
                </c:pt>
                <c:pt idx="29">
                  <c:v>32384.42541021945</c:v>
                </c:pt>
                <c:pt idx="30">
                  <c:v>32683.83995600983</c:v>
                </c:pt>
                <c:pt idx="31">
                  <c:v>32976.600339700279</c:v>
                </c:pt>
                <c:pt idx="32">
                  <c:v>33272.356760217575</c:v>
                </c:pt>
                <c:pt idx="33">
                  <c:v>33566.616459275421</c:v>
                </c:pt>
                <c:pt idx="34">
                  <c:v>33869.024442067755</c:v>
                </c:pt>
                <c:pt idx="35">
                  <c:v>34171.686916558334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1-4B44-A807-7D362BCC167A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FCFS-FR</c:v>
                </c:pt>
              </c:strCache>
            </c:strRef>
          </c:tx>
          <c:spPr>
            <a:ln w="12700" cap="rnd">
              <a:solidFill>
                <a:srgbClr val="A1B7F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rgbClr val="A1B7F1"/>
              </a:solidFill>
              <a:ln w="9525">
                <a:noFill/>
                <a:round/>
              </a:ln>
              <a:effectLst/>
            </c:spPr>
          </c:marker>
          <c:cat>
            <c:numRef>
              <c:f>data!$B$38:$B$73</c:f>
              <c:numCache>
                <c:formatCode>General</c:formatCode>
                <c:ptCount val="3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</c:numCache>
            </c:numRef>
          </c:cat>
          <c:val>
            <c:numRef>
              <c:f>data!$G$38:$G$73</c:f>
              <c:numCache>
                <c:formatCode>#,##0.00</c:formatCode>
                <c:ptCount val="36"/>
                <c:pt idx="0">
                  <c:v>31416.074357696754</c:v>
                </c:pt>
                <c:pt idx="1">
                  <c:v>30931.100116897509</c:v>
                </c:pt>
                <c:pt idx="2">
                  <c:v>30488.950974194631</c:v>
                </c:pt>
                <c:pt idx="3">
                  <c:v>30087.671859646507</c:v>
                </c:pt>
                <c:pt idx="4">
                  <c:v>29718.740381685133</c:v>
                </c:pt>
                <c:pt idx="5">
                  <c:v>29422.779040161193</c:v>
                </c:pt>
                <c:pt idx="6">
                  <c:v>29154.141382989495</c:v>
                </c:pt>
                <c:pt idx="7">
                  <c:v>28953.539299953514</c:v>
                </c:pt>
                <c:pt idx="8">
                  <c:v>28806.318677326399</c:v>
                </c:pt>
                <c:pt idx="9">
                  <c:v>28713.330091346732</c:v>
                </c:pt>
                <c:pt idx="10">
                  <c:v>28644.210999612082</c:v>
                </c:pt>
                <c:pt idx="11">
                  <c:v>28617.761170390208</c:v>
                </c:pt>
                <c:pt idx="12">
                  <c:v>28618.77051766463</c:v>
                </c:pt>
                <c:pt idx="13">
                  <c:v>28643.497747213343</c:v>
                </c:pt>
                <c:pt idx="14">
                  <c:v>28707.766412297125</c:v>
                </c:pt>
                <c:pt idx="15">
                  <c:v>28803.551926070515</c:v>
                </c:pt>
                <c:pt idx="16">
                  <c:v>28932.486683072195</c:v>
                </c:pt>
                <c:pt idx="17">
                  <c:v>29098.5291936965</c:v>
                </c:pt>
                <c:pt idx="18">
                  <c:v>29295.937286975928</c:v>
                </c:pt>
                <c:pt idx="19">
                  <c:v>29519.839585874266</c:v>
                </c:pt>
                <c:pt idx="20">
                  <c:v>29761.742565256183</c:v>
                </c:pt>
                <c:pt idx="21">
                  <c:v>30019.651279493053</c:v>
                </c:pt>
                <c:pt idx="22">
                  <c:v>30297.93744454021</c:v>
                </c:pt>
                <c:pt idx="23">
                  <c:v>30586.32186786865</c:v>
                </c:pt>
                <c:pt idx="24">
                  <c:v>30875.835683486017</c:v>
                </c:pt>
                <c:pt idx="25">
                  <c:v>31174.184179372314</c:v>
                </c:pt>
                <c:pt idx="26">
                  <c:v>31467.108018040828</c:v>
                </c:pt>
                <c:pt idx="27">
                  <c:v>31759.83260414721</c:v>
                </c:pt>
                <c:pt idx="28">
                  <c:v>32058.517820285288</c:v>
                </c:pt>
                <c:pt idx="29">
                  <c:v>32359.296550134324</c:v>
                </c:pt>
                <c:pt idx="30">
                  <c:v>32660.183609359763</c:v>
                </c:pt>
                <c:pt idx="31">
                  <c:v>32962.053814488849</c:v>
                </c:pt>
                <c:pt idx="32">
                  <c:v>33263.950215409561</c:v>
                </c:pt>
                <c:pt idx="33">
                  <c:v>33566.232341297073</c:v>
                </c:pt>
                <c:pt idx="34">
                  <c:v>33868.917969333277</c:v>
                </c:pt>
                <c:pt idx="35">
                  <c:v>34171.686916558334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1-4B44-A807-7D362BCC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082656"/>
        <c:axId val="467084336"/>
      </c:lineChart>
      <c:catAx>
        <c:axId val="4670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LM Roman 10" panose="00000500000000000000" pitchFamily="2" charset="0"/>
                    <a:ea typeface="+mn-ea"/>
                    <a:cs typeface="+mn-cs"/>
                  </a:defRPr>
                </a:pPr>
                <a:r>
                  <a:rPr lang="en-US" sz="700">
                    <a:solidFill>
                      <a:sysClr val="windowText" lastClr="000000"/>
                    </a:solidFill>
                    <a:latin typeface="LM Roman 10" panose="00000500000000000000" pitchFamily="2" charset="0"/>
                  </a:rPr>
                  <a:t>Number of nodes available in the private cloud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LM Roman 10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084336"/>
        <c:crosses val="autoZero"/>
        <c:auto val="1"/>
        <c:lblAlgn val="ctr"/>
        <c:lblOffset val="0"/>
        <c:tickLblSkip val="5"/>
        <c:tickMarkSkip val="5"/>
        <c:noMultiLvlLbl val="0"/>
      </c:catAx>
      <c:valAx>
        <c:axId val="467084336"/>
        <c:scaling>
          <c:orientation val="minMax"/>
          <c:min val="2800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LM Roman 10" panose="00000500000000000000" pitchFamily="2" charset="0"/>
                    <a:ea typeface="+mn-ea"/>
                    <a:cs typeface="+mn-cs"/>
                  </a:defRPr>
                </a:pPr>
                <a:r>
                  <a:rPr lang="en-US" sz="700">
                    <a:solidFill>
                      <a:schemeClr val="tx1"/>
                    </a:solidFill>
                    <a:latin typeface="LM Roman 10" panose="00000500000000000000" pitchFamily="2" charset="0"/>
                  </a:rPr>
                  <a:t>Resource usage</a:t>
                </a:r>
                <a:r>
                  <a:rPr lang="en-US" sz="700" baseline="0">
                    <a:solidFill>
                      <a:schemeClr val="tx1"/>
                    </a:solidFill>
                    <a:latin typeface="LM Roman 10" panose="00000500000000000000" pitchFamily="2" charset="0"/>
                  </a:rPr>
                  <a:t> cost (euros)</a:t>
                </a:r>
                <a:endParaRPr lang="en-US" sz="700">
                  <a:solidFill>
                    <a:schemeClr val="tx1"/>
                  </a:solidFill>
                  <a:latin typeface="LM Roman 10" panose="000005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4.2128060263653486E-3"/>
              <c:y val="7.59969450832657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/>
                  </a:solidFill>
                  <a:latin typeface="LM Roman 10" panose="00000500000000000000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  <c:crossAx val="46708265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LM Roman 10" panose="00000500000000000000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160512625779604"/>
          <c:y val="0.63323034204323092"/>
          <c:w val="0.24567639673571878"/>
          <c:h val="0.1508444184314143"/>
        </c:manualLayout>
      </c:layout>
      <c:overlay val="0"/>
      <c:spPr>
        <a:solidFill>
          <a:schemeClr val="bg1"/>
        </a:solidFill>
        <a:ln w="6350"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200">
          <a:latin typeface="Latin Modern Roman 10" pitchFamily="2" charset="77"/>
        </a:defRPr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671400</xdr:colOff>
      <xdr:row>9</xdr:row>
      <xdr:rowOff>66929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4900E-80E1-7748-8EBD-2631BB9E0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4301-6465-244B-AEB9-9CA8B66BD017}">
  <dimension ref="A1:O32"/>
  <sheetViews>
    <sheetView zoomScaleNormal="100" workbookViewId="0">
      <selection activeCell="E11" sqref="E11:E13"/>
    </sheetView>
  </sheetViews>
  <sheetFormatPr baseColWidth="10" defaultRowHeight="16" x14ac:dyDescent="0.2"/>
  <cols>
    <col min="1" max="1" width="14.1640625" customWidth="1"/>
    <col min="2" max="2" width="21.6640625" bestFit="1" customWidth="1"/>
    <col min="3" max="3" width="12.33203125" bestFit="1" customWidth="1"/>
    <col min="4" max="4" width="11.6640625" bestFit="1" customWidth="1"/>
    <col min="5" max="5" width="69" customWidth="1"/>
    <col min="6" max="6" width="20" bestFit="1" customWidth="1"/>
    <col min="13" max="13" width="18.6640625" bestFit="1" customWidth="1"/>
  </cols>
  <sheetData>
    <row r="1" spans="1:15" ht="25" x14ac:dyDescent="0.25">
      <c r="A1" s="27" t="s">
        <v>41</v>
      </c>
      <c r="B1" s="27"/>
      <c r="C1" s="27"/>
      <c r="D1" s="27"/>
      <c r="E1" s="27"/>
      <c r="F1" s="28"/>
      <c r="G1" s="28"/>
      <c r="H1" s="28"/>
      <c r="L1" t="s">
        <v>66</v>
      </c>
    </row>
    <row r="2" spans="1:15" x14ac:dyDescent="0.2">
      <c r="A2" s="7" t="s">
        <v>40</v>
      </c>
      <c r="B2" s="7" t="s">
        <v>42</v>
      </c>
      <c r="C2" s="7" t="s">
        <v>58</v>
      </c>
      <c r="D2" s="7" t="s">
        <v>59</v>
      </c>
      <c r="E2" s="7" t="s">
        <v>57</v>
      </c>
      <c r="F2" s="25" t="s">
        <v>10</v>
      </c>
      <c r="G2" s="25"/>
      <c r="H2" s="25"/>
      <c r="I2" s="14" t="s">
        <v>68</v>
      </c>
      <c r="L2">
        <v>394000</v>
      </c>
      <c r="M2" t="s">
        <v>11</v>
      </c>
      <c r="N2" s="1">
        <v>0.26479999999999998</v>
      </c>
      <c r="O2">
        <f>$L$2*N2</f>
        <v>104331.2</v>
      </c>
    </row>
    <row r="3" spans="1:15" x14ac:dyDescent="0.2">
      <c r="A3" s="4" t="s">
        <v>0</v>
      </c>
      <c r="B3" s="4" t="s">
        <v>1</v>
      </c>
      <c r="C3" s="20">
        <v>0.30430000000000001</v>
      </c>
      <c r="D3" s="4">
        <v>20</v>
      </c>
      <c r="E3" s="5" t="s">
        <v>80</v>
      </c>
      <c r="F3" s="26"/>
      <c r="G3" s="26"/>
      <c r="H3" s="26"/>
      <c r="I3" s="15" t="s">
        <v>69</v>
      </c>
      <c r="M3" t="s">
        <v>12</v>
      </c>
      <c r="N3" s="1">
        <v>0.53029999999999999</v>
      </c>
      <c r="O3">
        <f>$L$2*N3</f>
        <v>208938.2</v>
      </c>
    </row>
    <row r="4" spans="1:15" x14ac:dyDescent="0.2">
      <c r="A4" s="3"/>
      <c r="B4" s="4" t="s">
        <v>43</v>
      </c>
      <c r="C4" s="20">
        <v>0.30430000000000001</v>
      </c>
      <c r="D4" s="4">
        <v>0.5</v>
      </c>
      <c r="E4" s="5" t="s">
        <v>30</v>
      </c>
      <c r="F4" s="21"/>
      <c r="G4" s="21"/>
      <c r="H4" s="21"/>
      <c r="I4" s="15" t="s">
        <v>70</v>
      </c>
      <c r="M4" t="s">
        <v>13</v>
      </c>
      <c r="N4" s="1">
        <v>0.2049</v>
      </c>
      <c r="O4">
        <f>$L$2*N4</f>
        <v>80730.600000000006</v>
      </c>
    </row>
    <row r="5" spans="1:15" x14ac:dyDescent="0.2">
      <c r="A5" s="3"/>
      <c r="B5" s="4" t="s">
        <v>44</v>
      </c>
      <c r="C5" s="20">
        <v>0.30430000000000001</v>
      </c>
      <c r="D5" s="4">
        <v>1.2</v>
      </c>
      <c r="E5" s="5" t="s">
        <v>31</v>
      </c>
      <c r="F5" s="21"/>
      <c r="G5" s="21"/>
      <c r="H5" s="21"/>
      <c r="I5" s="15" t="s">
        <v>70</v>
      </c>
    </row>
    <row r="6" spans="1:15" x14ac:dyDescent="0.2">
      <c r="A6" s="4" t="s">
        <v>2</v>
      </c>
      <c r="B6" s="4" t="s">
        <v>3</v>
      </c>
      <c r="C6" s="20">
        <v>141.41999999999999</v>
      </c>
      <c r="D6" s="4"/>
      <c r="E6" s="5" t="s">
        <v>37</v>
      </c>
      <c r="F6" s="21" t="s">
        <v>25</v>
      </c>
      <c r="G6" s="21"/>
      <c r="H6" s="21"/>
      <c r="I6" s="15">
        <v>4</v>
      </c>
    </row>
    <row r="7" spans="1:15" x14ac:dyDescent="0.2">
      <c r="A7" s="3"/>
      <c r="B7" s="4" t="s">
        <v>45</v>
      </c>
      <c r="C7" s="20">
        <f>E7</f>
        <v>1449</v>
      </c>
      <c r="D7" s="4"/>
      <c r="E7" s="6">
        <v>1449</v>
      </c>
      <c r="F7" s="21" t="s">
        <v>25</v>
      </c>
      <c r="G7" s="21"/>
      <c r="H7" s="21"/>
      <c r="I7" s="15">
        <v>5</v>
      </c>
      <c r="L7" t="s">
        <v>14</v>
      </c>
      <c r="M7" t="s">
        <v>15</v>
      </c>
      <c r="N7" s="1">
        <v>7.5499999999999998E-2</v>
      </c>
      <c r="O7">
        <f t="shared" ref="O7:O13" si="0">$O$4*N7</f>
        <v>6095.1603000000005</v>
      </c>
    </row>
    <row r="8" spans="1:15" x14ac:dyDescent="0.2">
      <c r="A8" s="4" t="s">
        <v>4</v>
      </c>
      <c r="B8" s="4" t="s">
        <v>24</v>
      </c>
      <c r="C8" s="29">
        <v>55</v>
      </c>
      <c r="D8" s="4"/>
      <c r="E8" s="32" t="s">
        <v>32</v>
      </c>
      <c r="F8" s="21"/>
      <c r="G8" s="21"/>
      <c r="H8" s="21"/>
      <c r="I8" s="15"/>
      <c r="M8" t="s">
        <v>16</v>
      </c>
      <c r="N8" s="1">
        <v>8.2000000000000003E-2</v>
      </c>
      <c r="O8">
        <f t="shared" si="0"/>
        <v>6619.909200000001</v>
      </c>
    </row>
    <row r="9" spans="1:15" x14ac:dyDescent="0.2">
      <c r="A9" s="3"/>
      <c r="B9" s="4" t="s">
        <v>5</v>
      </c>
      <c r="C9" s="30"/>
      <c r="D9" s="4"/>
      <c r="E9" s="33"/>
      <c r="F9" s="21"/>
      <c r="G9" s="21"/>
      <c r="H9" s="21"/>
      <c r="I9" s="15"/>
      <c r="M9" t="s">
        <v>17</v>
      </c>
      <c r="N9" s="1">
        <v>0.1782</v>
      </c>
      <c r="O9">
        <f t="shared" si="0"/>
        <v>14386.192920000001</v>
      </c>
    </row>
    <row r="10" spans="1:15" x14ac:dyDescent="0.2">
      <c r="A10" s="3"/>
      <c r="B10" s="4" t="s">
        <v>46</v>
      </c>
      <c r="C10" s="31"/>
      <c r="D10" s="4"/>
      <c r="E10" s="34"/>
      <c r="F10" s="21"/>
      <c r="G10" s="21"/>
      <c r="H10" s="21"/>
      <c r="I10" s="15"/>
      <c r="M10" t="s">
        <v>18</v>
      </c>
      <c r="N10" s="1">
        <v>0.157</v>
      </c>
      <c r="O10">
        <f t="shared" si="0"/>
        <v>12674.7042</v>
      </c>
    </row>
    <row r="11" spans="1:15" x14ac:dyDescent="0.2">
      <c r="A11" s="4" t="s">
        <v>6</v>
      </c>
      <c r="B11" s="4" t="s">
        <v>47</v>
      </c>
      <c r="C11" s="29">
        <f>90000/12</f>
        <v>7500</v>
      </c>
      <c r="D11" s="4"/>
      <c r="E11" s="32" t="s">
        <v>33</v>
      </c>
      <c r="F11" s="21"/>
      <c r="G11" s="21"/>
      <c r="H11" s="21"/>
      <c r="I11" s="22">
        <v>5</v>
      </c>
      <c r="M11" t="s">
        <v>19</v>
      </c>
      <c r="N11" s="1">
        <v>4.1000000000000002E-2</v>
      </c>
      <c r="O11">
        <f t="shared" si="0"/>
        <v>3309.9546000000005</v>
      </c>
    </row>
    <row r="12" spans="1:15" x14ac:dyDescent="0.2">
      <c r="A12" s="3"/>
      <c r="B12" s="4" t="s">
        <v>48</v>
      </c>
      <c r="C12" s="30"/>
      <c r="D12" s="4"/>
      <c r="E12" s="33"/>
      <c r="F12" s="21"/>
      <c r="G12" s="21"/>
      <c r="H12" s="21"/>
      <c r="I12" s="23"/>
      <c r="M12" t="s">
        <v>20</v>
      </c>
      <c r="N12" s="1">
        <v>0.44140000000000001</v>
      </c>
      <c r="O12">
        <f t="shared" si="0"/>
        <v>35634.486840000005</v>
      </c>
    </row>
    <row r="13" spans="1:15" x14ac:dyDescent="0.2">
      <c r="A13" s="3"/>
      <c r="B13" s="4" t="s">
        <v>49</v>
      </c>
      <c r="C13" s="31"/>
      <c r="D13" s="4"/>
      <c r="E13" s="34"/>
      <c r="F13" s="21"/>
      <c r="G13" s="21"/>
      <c r="H13" s="21"/>
      <c r="I13" s="24"/>
      <c r="M13" t="s">
        <v>21</v>
      </c>
      <c r="N13" s="1">
        <v>2.4900000000000002</v>
      </c>
      <c r="O13">
        <f t="shared" si="0"/>
        <v>201019.19400000002</v>
      </c>
    </row>
    <row r="14" spans="1:15" x14ac:dyDescent="0.2">
      <c r="A14" s="4" t="s">
        <v>50</v>
      </c>
      <c r="B14" s="4" t="s">
        <v>51</v>
      </c>
      <c r="C14" s="29">
        <f>E14</f>
        <v>3722.0732153333338</v>
      </c>
      <c r="D14" s="4"/>
      <c r="E14" s="32">
        <f>(O3+O9)/5/12</f>
        <v>3722.0732153333338</v>
      </c>
      <c r="F14" s="35" t="s">
        <v>67</v>
      </c>
      <c r="G14" s="35"/>
      <c r="H14" s="35"/>
      <c r="I14" s="22">
        <v>5</v>
      </c>
    </row>
    <row r="15" spans="1:15" x14ac:dyDescent="0.2">
      <c r="A15" s="3"/>
      <c r="B15" s="4" t="s">
        <v>7</v>
      </c>
      <c r="C15" s="31"/>
      <c r="D15" s="4"/>
      <c r="E15" s="34"/>
      <c r="F15" s="35"/>
      <c r="G15" s="35"/>
      <c r="H15" s="35"/>
      <c r="I15" s="24"/>
    </row>
    <row r="16" spans="1:15" x14ac:dyDescent="0.2">
      <c r="A16" s="3"/>
      <c r="B16" s="4" t="s">
        <v>8</v>
      </c>
      <c r="C16" s="20">
        <f>E16/12</f>
        <v>1060</v>
      </c>
      <c r="D16" s="4"/>
      <c r="E16" s="5">
        <f>53*20*12</f>
        <v>12720</v>
      </c>
      <c r="F16" s="21" t="s">
        <v>29</v>
      </c>
      <c r="G16" s="21"/>
      <c r="H16" s="21"/>
      <c r="I16" s="15">
        <v>5</v>
      </c>
    </row>
    <row r="17" spans="1:9" x14ac:dyDescent="0.2">
      <c r="A17" s="4" t="s">
        <v>9</v>
      </c>
      <c r="B17" s="4" t="s">
        <v>52</v>
      </c>
      <c r="C17" s="20">
        <f>1920/12</f>
        <v>160</v>
      </c>
      <c r="D17" s="4"/>
      <c r="E17" s="5" t="s">
        <v>34</v>
      </c>
      <c r="F17" s="21"/>
      <c r="G17" s="21"/>
      <c r="H17" s="21"/>
      <c r="I17" s="15">
        <v>6</v>
      </c>
    </row>
    <row r="18" spans="1:9" x14ac:dyDescent="0.2">
      <c r="A18" s="3"/>
      <c r="B18" s="4" t="s">
        <v>53</v>
      </c>
      <c r="C18" s="20">
        <v>1.67</v>
      </c>
      <c r="D18" s="4"/>
      <c r="E18" s="5" t="s">
        <v>35</v>
      </c>
      <c r="F18" s="21" t="s">
        <v>27</v>
      </c>
      <c r="G18" s="21"/>
      <c r="H18" s="21"/>
      <c r="I18" s="15">
        <v>7</v>
      </c>
    </row>
    <row r="19" spans="1:9" x14ac:dyDescent="0.2">
      <c r="A19" s="3"/>
      <c r="B19" s="4" t="s">
        <v>54</v>
      </c>
      <c r="C19" s="20">
        <v>0</v>
      </c>
      <c r="D19" s="4"/>
      <c r="E19" s="5">
        <v>0</v>
      </c>
      <c r="F19" s="21" t="s">
        <v>26</v>
      </c>
      <c r="G19" s="21"/>
      <c r="H19" s="21"/>
      <c r="I19" s="15">
        <v>7</v>
      </c>
    </row>
    <row r="20" spans="1:9" x14ac:dyDescent="0.2">
      <c r="A20" s="3"/>
      <c r="B20" s="4" t="s">
        <v>55</v>
      </c>
      <c r="C20" s="20">
        <v>0.08</v>
      </c>
      <c r="D20" s="4">
        <v>1024</v>
      </c>
      <c r="E20" s="5" t="s">
        <v>38</v>
      </c>
      <c r="F20" s="21" t="s">
        <v>26</v>
      </c>
      <c r="G20" s="21"/>
      <c r="H20" s="21"/>
      <c r="I20" s="15">
        <v>8</v>
      </c>
    </row>
    <row r="21" spans="1:9" x14ac:dyDescent="0.2">
      <c r="A21" s="3"/>
      <c r="B21" s="4" t="s">
        <v>56</v>
      </c>
      <c r="C21" s="20">
        <v>0.11</v>
      </c>
      <c r="D21" s="4">
        <v>100</v>
      </c>
      <c r="E21" s="5" t="s">
        <v>36</v>
      </c>
      <c r="F21" s="21" t="s">
        <v>28</v>
      </c>
      <c r="G21" s="21"/>
      <c r="H21" s="21"/>
      <c r="I21" s="2"/>
    </row>
    <row r="23" spans="1:9" x14ac:dyDescent="0.2">
      <c r="A23" s="17" t="s">
        <v>71</v>
      </c>
      <c r="B23" s="17"/>
    </row>
    <row r="24" spans="1:9" x14ac:dyDescent="0.2">
      <c r="A24" s="17">
        <v>1</v>
      </c>
      <c r="B24" s="18" t="s">
        <v>72</v>
      </c>
    </row>
    <row r="25" spans="1:9" x14ac:dyDescent="0.2">
      <c r="A25" s="17">
        <v>2</v>
      </c>
      <c r="B25" s="17" t="s">
        <v>74</v>
      </c>
    </row>
    <row r="26" spans="1:9" x14ac:dyDescent="0.2">
      <c r="A26" s="17">
        <v>3</v>
      </c>
      <c r="B26" s="17" t="s">
        <v>73</v>
      </c>
    </row>
    <row r="27" spans="1:9" x14ac:dyDescent="0.2">
      <c r="A27" s="17">
        <v>4</v>
      </c>
      <c r="B27" s="17" t="s">
        <v>75</v>
      </c>
    </row>
    <row r="28" spans="1:9" s="8" customFormat="1" x14ac:dyDescent="0.2">
      <c r="A28" s="19">
        <v>5</v>
      </c>
      <c r="B28" s="17" t="s">
        <v>76</v>
      </c>
    </row>
    <row r="29" spans="1:9" x14ac:dyDescent="0.2">
      <c r="A29" s="17">
        <v>6</v>
      </c>
      <c r="B29" s="17" t="s">
        <v>77</v>
      </c>
    </row>
    <row r="30" spans="1:9" x14ac:dyDescent="0.2">
      <c r="A30" s="17">
        <v>7</v>
      </c>
      <c r="B30" s="18" t="s">
        <v>78</v>
      </c>
    </row>
    <row r="31" spans="1:9" x14ac:dyDescent="0.2">
      <c r="A31" s="17">
        <v>8</v>
      </c>
      <c r="B31" s="18" t="s">
        <v>79</v>
      </c>
    </row>
    <row r="32" spans="1:9" x14ac:dyDescent="0.2">
      <c r="E32" s="16"/>
    </row>
  </sheetData>
  <mergeCells count="28">
    <mergeCell ref="F21:H21"/>
    <mergeCell ref="A1:H1"/>
    <mergeCell ref="C8:C10"/>
    <mergeCell ref="E8:E10"/>
    <mergeCell ref="C11:C13"/>
    <mergeCell ref="E11:E13"/>
    <mergeCell ref="C14:C15"/>
    <mergeCell ref="E14:E15"/>
    <mergeCell ref="F14:H15"/>
    <mergeCell ref="F16:H16"/>
    <mergeCell ref="F17:H17"/>
    <mergeCell ref="F18:H18"/>
    <mergeCell ref="F19:H19"/>
    <mergeCell ref="F20:H20"/>
    <mergeCell ref="F7:H7"/>
    <mergeCell ref="F8:H8"/>
    <mergeCell ref="F2:H2"/>
    <mergeCell ref="F3:H3"/>
    <mergeCell ref="F4:H4"/>
    <mergeCell ref="F5:H5"/>
    <mergeCell ref="F6:H6"/>
    <mergeCell ref="F12:H12"/>
    <mergeCell ref="F13:H13"/>
    <mergeCell ref="I11:I13"/>
    <mergeCell ref="I14:I15"/>
    <mergeCell ref="F9:H9"/>
    <mergeCell ref="F10:H10"/>
    <mergeCell ref="F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3184-8810-1B4E-A807-9BB5EBD7939F}">
  <dimension ref="A1:U73"/>
  <sheetViews>
    <sheetView workbookViewId="0">
      <pane ySplit="1" topLeftCell="A65" activePane="bottomLeft" state="frozen"/>
      <selection pane="bottomLeft" activeCell="L55" sqref="L55:L56"/>
    </sheetView>
  </sheetViews>
  <sheetFormatPr baseColWidth="10" defaultRowHeight="16" x14ac:dyDescent="0.2"/>
  <cols>
    <col min="2" max="2" width="11" customWidth="1"/>
    <col min="3" max="3" width="12.83203125" customWidth="1"/>
    <col min="4" max="4" width="13.33203125" customWidth="1"/>
    <col min="5" max="5" width="13.1640625" customWidth="1"/>
    <col min="6" max="6" width="13.33203125" customWidth="1"/>
  </cols>
  <sheetData>
    <row r="1" spans="1:21" ht="68" x14ac:dyDescent="0.2">
      <c r="A1" s="9"/>
      <c r="B1" s="9" t="s">
        <v>65</v>
      </c>
      <c r="C1" s="9" t="s">
        <v>64</v>
      </c>
      <c r="D1" s="9" t="s">
        <v>62</v>
      </c>
      <c r="E1" s="9" t="s">
        <v>61</v>
      </c>
      <c r="F1" s="9" t="s">
        <v>63</v>
      </c>
      <c r="G1" s="12" t="s">
        <v>23</v>
      </c>
      <c r="H1" s="9" t="s">
        <v>1</v>
      </c>
      <c r="I1" s="9" t="s">
        <v>43</v>
      </c>
      <c r="J1" s="9" t="s">
        <v>44</v>
      </c>
      <c r="K1" s="9" t="s">
        <v>3</v>
      </c>
      <c r="L1" s="9" t="s">
        <v>45</v>
      </c>
      <c r="M1" s="9" t="s">
        <v>4</v>
      </c>
      <c r="N1" s="9" t="s">
        <v>6</v>
      </c>
      <c r="O1" s="9" t="s">
        <v>60</v>
      </c>
      <c r="P1" s="9" t="s">
        <v>8</v>
      </c>
      <c r="Q1" s="9" t="s">
        <v>52</v>
      </c>
      <c r="R1" s="9" t="s">
        <v>53</v>
      </c>
      <c r="S1" s="9" t="s">
        <v>54</v>
      </c>
      <c r="T1" s="9" t="s">
        <v>55</v>
      </c>
      <c r="U1" s="9" t="s">
        <v>56</v>
      </c>
    </row>
    <row r="2" spans="1:21" x14ac:dyDescent="0.2">
      <c r="A2" s="36" t="s">
        <v>22</v>
      </c>
      <c r="B2" s="3">
        <v>10</v>
      </c>
      <c r="C2" s="10">
        <v>2517595</v>
      </c>
      <c r="D2" s="11">
        <f t="shared" ref="D2:D33" si="0">C2*B2-E2</f>
        <v>5619525.1000000015</v>
      </c>
      <c r="E2" s="11">
        <v>19556424.899999999</v>
      </c>
      <c r="F2" s="11">
        <v>20961589</v>
      </c>
      <c r="G2" s="13">
        <f t="shared" ref="G2:G33" si="1">SUM(H2:U2)</f>
        <v>32614.26995471412</v>
      </c>
      <c r="H2" s="10">
        <f>config!$C$3 * config!$D$3 * (C2/3600)</f>
        <v>4256.1342138888886</v>
      </c>
      <c r="I2" s="10">
        <f>config!$C$4 * config!$D$4 * ($D2/3600)</f>
        <v>237.50298443472229</v>
      </c>
      <c r="J2" s="10">
        <f>config!$C$5 * config!$D$5 * ($E2/3600)</f>
        <v>1983.6733656899996</v>
      </c>
      <c r="K2" s="10">
        <f>config!$C$6 * B2</f>
        <v>1414.1999999999998</v>
      </c>
      <c r="L2" s="10">
        <f>config!$C$7</f>
        <v>1449</v>
      </c>
      <c r="M2" s="10">
        <f>config!$C$8*B2</f>
        <v>550</v>
      </c>
      <c r="N2" s="10">
        <f>config!$C$11</f>
        <v>7500</v>
      </c>
      <c r="O2" s="10">
        <f>config!$C$14</f>
        <v>3722.0732153333338</v>
      </c>
      <c r="P2" s="10">
        <f>config!$C$16</f>
        <v>1060</v>
      </c>
      <c r="Q2" s="10">
        <f>config!$C$17</f>
        <v>160</v>
      </c>
      <c r="R2" s="10">
        <f>config!$C$18*F2/3600</f>
        <v>9723.8482305555535</v>
      </c>
      <c r="S2" s="10">
        <f>config!$C$19</f>
        <v>0</v>
      </c>
      <c r="T2" s="10">
        <f>config!$C$20*(F2/3600/1024)*config!$D$20</f>
        <v>465.8130888888889</v>
      </c>
      <c r="U2" s="10">
        <f>config!$D$21*config!$C$21*F2/(86400*29)</f>
        <v>92.024855922733082</v>
      </c>
    </row>
    <row r="3" spans="1:21" x14ac:dyDescent="0.2">
      <c r="A3" s="36"/>
      <c r="B3" s="3">
        <v>11</v>
      </c>
      <c r="C3" s="10">
        <v>2517595</v>
      </c>
      <c r="D3" s="11">
        <f t="shared" si="0"/>
        <v>6414846</v>
      </c>
      <c r="E3" s="11">
        <v>21278699</v>
      </c>
      <c r="F3" s="11">
        <v>19239315</v>
      </c>
      <c r="G3" s="13">
        <f t="shared" si="1"/>
        <v>32174.221715155745</v>
      </c>
      <c r="H3" s="10">
        <f>config!$C$3 * config!$D$3 * (C3/3600)</f>
        <v>4256.1342138888886</v>
      </c>
      <c r="I3" s="10">
        <f>config!$C$4 * config!$D$4 * ($D3/3600)</f>
        <v>271.11633858333335</v>
      </c>
      <c r="J3" s="10">
        <f>config!$C$5 * config!$D$5 * ($E3/3600)</f>
        <v>2158.3693685666663</v>
      </c>
      <c r="K3" s="10">
        <f>config!$C$6 * B3</f>
        <v>1555.62</v>
      </c>
      <c r="L3" s="10">
        <f>config!$C$7</f>
        <v>1449</v>
      </c>
      <c r="M3" s="10">
        <f>config!$C$8*B3</f>
        <v>605</v>
      </c>
      <c r="N3" s="10">
        <f>config!$C$11</f>
        <v>7500</v>
      </c>
      <c r="O3" s="10">
        <f>config!$C$14</f>
        <v>3722.0732153333338</v>
      </c>
      <c r="P3" s="10">
        <f>config!$C$16</f>
        <v>1060</v>
      </c>
      <c r="Q3" s="10">
        <f>config!$C$17</f>
        <v>160</v>
      </c>
      <c r="R3" s="10">
        <f>config!$C$18*F3/3600</f>
        <v>8924.9044583333325</v>
      </c>
      <c r="S3" s="10">
        <f>config!$C$19</f>
        <v>0</v>
      </c>
      <c r="T3" s="10">
        <f>config!$C$20*(F3/3600/1024)*config!$D$20</f>
        <v>427.54033333333336</v>
      </c>
      <c r="U3" s="10">
        <f>config!$D$21*config!$C$21*F3/(86400*29)</f>
        <v>84.463787116858242</v>
      </c>
    </row>
    <row r="4" spans="1:21" x14ac:dyDescent="0.2">
      <c r="A4" s="36"/>
      <c r="B4" s="3">
        <v>12</v>
      </c>
      <c r="C4" s="10">
        <v>2517595</v>
      </c>
      <c r="D4" s="11">
        <f t="shared" si="0"/>
        <v>7287336</v>
      </c>
      <c r="E4" s="11">
        <v>22923804</v>
      </c>
      <c r="F4" s="11">
        <v>17594210</v>
      </c>
      <c r="G4" s="13">
        <f t="shared" si="1"/>
        <v>31767.458915877651</v>
      </c>
      <c r="H4" s="10">
        <f>config!$C$3 * config!$D$3 * (C4/3600)</f>
        <v>4256.1342138888886</v>
      </c>
      <c r="I4" s="10">
        <f>config!$C$4 * config!$D$4 * ($D4/3600)</f>
        <v>307.99115900000004</v>
      </c>
      <c r="J4" s="10">
        <f>config!$C$5 * config!$D$5 * ($E4/3600)</f>
        <v>2325.2378524000001</v>
      </c>
      <c r="K4" s="10">
        <f>config!$C$6 * B4</f>
        <v>1697.04</v>
      </c>
      <c r="L4" s="10">
        <f>config!$C$7</f>
        <v>1449</v>
      </c>
      <c r="M4" s="10">
        <f>config!$C$8*B4</f>
        <v>660</v>
      </c>
      <c r="N4" s="10">
        <f>config!$C$11</f>
        <v>7500</v>
      </c>
      <c r="O4" s="10">
        <f>config!$C$14</f>
        <v>3722.0732153333338</v>
      </c>
      <c r="P4" s="10">
        <f>config!$C$16</f>
        <v>1060</v>
      </c>
      <c r="Q4" s="10">
        <f>config!$C$17</f>
        <v>160</v>
      </c>
      <c r="R4" s="10">
        <f>config!$C$18*F4/3600</f>
        <v>8161.758527777778</v>
      </c>
      <c r="S4" s="10">
        <f>config!$C$19</f>
        <v>0</v>
      </c>
      <c r="T4" s="10">
        <f>config!$C$20*(F4/3600/1024)*config!$D$20</f>
        <v>390.98244444444441</v>
      </c>
      <c r="U4" s="10">
        <f>config!$D$21*config!$C$21*F4/(86400*29)</f>
        <v>77.241503033205618</v>
      </c>
    </row>
    <row r="5" spans="1:21" x14ac:dyDescent="0.2">
      <c r="A5" s="36"/>
      <c r="B5" s="3">
        <v>13</v>
      </c>
      <c r="C5" s="10">
        <v>2517595</v>
      </c>
      <c r="D5" s="11">
        <f t="shared" si="0"/>
        <v>8288657.8999999985</v>
      </c>
      <c r="E5" s="11">
        <v>24440077.100000001</v>
      </c>
      <c r="F5" s="11">
        <v>16077937</v>
      </c>
      <c r="G5" s="13">
        <f t="shared" si="1"/>
        <v>31416.265465186229</v>
      </c>
      <c r="H5" s="10">
        <f>config!$C$3 * config!$D$3 * (C5/3600)</f>
        <v>4256.1342138888886</v>
      </c>
      <c r="I5" s="10">
        <f>config!$C$4 * config!$D$4 * ($D5/3600)</f>
        <v>350.31091652361107</v>
      </c>
      <c r="J5" s="10">
        <f>config!$C$5 * config!$D$5 * ($E5/3600)</f>
        <v>2479.0384871766669</v>
      </c>
      <c r="K5" s="10">
        <f>config!$C$6 * B5</f>
        <v>1838.4599999999998</v>
      </c>
      <c r="L5" s="10">
        <f>config!$C$7</f>
        <v>1449</v>
      </c>
      <c r="M5" s="10">
        <f>config!$C$8*B5</f>
        <v>715</v>
      </c>
      <c r="N5" s="10">
        <f>config!$C$11</f>
        <v>7500</v>
      </c>
      <c r="O5" s="10">
        <f>config!$C$14</f>
        <v>3722.0732153333338</v>
      </c>
      <c r="P5" s="10">
        <f>config!$C$16</f>
        <v>1060</v>
      </c>
      <c r="Q5" s="10">
        <f>config!$C$17</f>
        <v>160</v>
      </c>
      <c r="R5" s="10">
        <f>config!$C$18*F5/3600</f>
        <v>7458.3763305555549</v>
      </c>
      <c r="S5" s="10">
        <f>config!$C$19</f>
        <v>0</v>
      </c>
      <c r="T5" s="10">
        <f>config!$C$20*(F5/3600/1024)*config!$D$20</f>
        <v>357.2874888888889</v>
      </c>
      <c r="U5" s="10">
        <f>config!$D$21*config!$C$21*F5/(86400*29)</f>
        <v>70.584812819284807</v>
      </c>
    </row>
    <row r="6" spans="1:21" x14ac:dyDescent="0.2">
      <c r="A6" s="36"/>
      <c r="B6" s="3">
        <v>14</v>
      </c>
      <c r="C6" s="10">
        <v>2517595</v>
      </c>
      <c r="D6" s="11">
        <f t="shared" si="0"/>
        <v>9305738.8000000007</v>
      </c>
      <c r="E6" s="11">
        <v>25940591.199999999</v>
      </c>
      <c r="F6" s="11">
        <v>14577423</v>
      </c>
      <c r="G6" s="13">
        <f t="shared" si="1"/>
        <v>31071.869372846246</v>
      </c>
      <c r="H6" s="10">
        <f>config!$C$3 * config!$D$3 * (C6/3600)</f>
        <v>4256.1342138888886</v>
      </c>
      <c r="I6" s="10">
        <f>config!$C$4 * config!$D$4 * ($D6/3600)</f>
        <v>393.29671067222228</v>
      </c>
      <c r="J6" s="10">
        <f>config!$C$5 * config!$D$5 * ($E6/3600)</f>
        <v>2631.240634053333</v>
      </c>
      <c r="K6" s="10">
        <f>config!$C$6 * B6</f>
        <v>1979.8799999999999</v>
      </c>
      <c r="L6" s="10">
        <f>config!$C$7</f>
        <v>1449</v>
      </c>
      <c r="M6" s="10">
        <f>config!$C$8*B6</f>
        <v>770</v>
      </c>
      <c r="N6" s="10">
        <f>config!$C$11</f>
        <v>7500</v>
      </c>
      <c r="O6" s="10">
        <f>config!$C$14</f>
        <v>3722.0732153333338</v>
      </c>
      <c r="P6" s="10">
        <f>config!$C$16</f>
        <v>1060</v>
      </c>
      <c r="Q6" s="10">
        <f>config!$C$17</f>
        <v>160</v>
      </c>
      <c r="R6" s="10">
        <f>config!$C$18*F6/3600</f>
        <v>6762.3045583333333</v>
      </c>
      <c r="S6" s="10">
        <f>config!$C$19</f>
        <v>0</v>
      </c>
      <c r="T6" s="10">
        <f>config!$C$20*(F6/3600/1024)*config!$D$20</f>
        <v>323.94273333333336</v>
      </c>
      <c r="U6" s="10">
        <f>config!$D$21*config!$C$21*F6/(86400*29)</f>
        <v>63.997307231800768</v>
      </c>
    </row>
    <row r="7" spans="1:21" x14ac:dyDescent="0.2">
      <c r="A7" s="36"/>
      <c r="B7" s="3">
        <v>15</v>
      </c>
      <c r="C7" s="10">
        <v>2517595</v>
      </c>
      <c r="D7" s="11">
        <f t="shared" si="0"/>
        <v>10392177.800000001</v>
      </c>
      <c r="E7" s="11">
        <v>27371747.199999999</v>
      </c>
      <c r="F7" s="11">
        <v>13146267</v>
      </c>
      <c r="G7" s="13">
        <f t="shared" si="1"/>
        <v>30757.389587841357</v>
      </c>
      <c r="H7" s="10">
        <f>config!$C$3 * config!$D$3 * (C7/3600)</f>
        <v>4256.1342138888886</v>
      </c>
      <c r="I7" s="10">
        <f>config!$C$4 * config!$D$4 * ($D7/3600)</f>
        <v>439.2138478527778</v>
      </c>
      <c r="J7" s="10">
        <f>config!$C$5 * config!$D$5 * ($E7/3600)</f>
        <v>2776.4075576533332</v>
      </c>
      <c r="K7" s="10">
        <f>config!$C$6 * B7</f>
        <v>2121.2999999999997</v>
      </c>
      <c r="L7" s="10">
        <f>config!$C$7</f>
        <v>1449</v>
      </c>
      <c r="M7" s="10">
        <f>config!$C$8*B7</f>
        <v>825</v>
      </c>
      <c r="N7" s="10">
        <f>config!$C$11</f>
        <v>7500</v>
      </c>
      <c r="O7" s="10">
        <f>config!$C$14</f>
        <v>3722.0732153333338</v>
      </c>
      <c r="P7" s="10">
        <f>config!$C$16</f>
        <v>1060</v>
      </c>
      <c r="Q7" s="10">
        <f>config!$C$17</f>
        <v>160</v>
      </c>
      <c r="R7" s="10">
        <f>config!$C$18*F7/3600</f>
        <v>6098.4071916666671</v>
      </c>
      <c r="S7" s="10">
        <f>config!$C$19</f>
        <v>0</v>
      </c>
      <c r="T7" s="10">
        <f>config!$C$20*(F7/3600/1024)*config!$D$20</f>
        <v>292.13926666666669</v>
      </c>
      <c r="U7" s="10">
        <f>config!$D$21*config!$C$21*F7/(86400*29)</f>
        <v>57.714294779693489</v>
      </c>
    </row>
    <row r="8" spans="1:21" x14ac:dyDescent="0.2">
      <c r="A8" s="36"/>
      <c r="B8" s="3">
        <v>16</v>
      </c>
      <c r="C8" s="10">
        <v>2517595</v>
      </c>
      <c r="D8" s="11">
        <f t="shared" si="0"/>
        <v>11572706.699999999</v>
      </c>
      <c r="E8" s="11">
        <v>28708813.300000001</v>
      </c>
      <c r="F8" s="11">
        <v>11809201</v>
      </c>
      <c r="G8" s="13">
        <f t="shared" si="1"/>
        <v>30483.493820891668</v>
      </c>
      <c r="H8" s="10">
        <f>config!$C$3 * config!$D$3 * (C8/3600)</f>
        <v>4256.1342138888886</v>
      </c>
      <c r="I8" s="10">
        <f>config!$C$4 * config!$D$4 * ($D8/3600)</f>
        <v>489.10759011249996</v>
      </c>
      <c r="J8" s="10">
        <f>config!$C$5 * config!$D$5 * ($E8/3600)</f>
        <v>2912.0306290633334</v>
      </c>
      <c r="K8" s="10">
        <f>config!$C$6 * B8</f>
        <v>2262.7199999999998</v>
      </c>
      <c r="L8" s="10">
        <f>config!$C$7</f>
        <v>1449</v>
      </c>
      <c r="M8" s="10">
        <f>config!$C$8*B8</f>
        <v>880</v>
      </c>
      <c r="N8" s="10">
        <f>config!$C$11</f>
        <v>7500</v>
      </c>
      <c r="O8" s="10">
        <f>config!$C$14</f>
        <v>3722.0732153333338</v>
      </c>
      <c r="P8" s="10">
        <f>config!$C$16</f>
        <v>1060</v>
      </c>
      <c r="Q8" s="10">
        <f>config!$C$17</f>
        <v>160</v>
      </c>
      <c r="R8" s="10">
        <f>config!$C$18*F8/3600</f>
        <v>5478.1571305555553</v>
      </c>
      <c r="S8" s="10">
        <f>config!$C$19</f>
        <v>0</v>
      </c>
      <c r="T8" s="10">
        <f>config!$C$20*(F8/3600/1024)*config!$D$20</f>
        <v>262.42668888888892</v>
      </c>
      <c r="U8" s="10">
        <f>config!$D$21*config!$C$21*F8/(86400*29)</f>
        <v>51.844353049169861</v>
      </c>
    </row>
    <row r="9" spans="1:21" x14ac:dyDescent="0.2">
      <c r="A9" s="36"/>
      <c r="B9" s="3">
        <v>17</v>
      </c>
      <c r="C9" s="10">
        <v>2517595</v>
      </c>
      <c r="D9" s="11">
        <f t="shared" si="0"/>
        <v>12832936.699999999</v>
      </c>
      <c r="E9" s="11">
        <v>29966178.300000001</v>
      </c>
      <c r="F9" s="11">
        <v>10551836</v>
      </c>
      <c r="G9" s="13">
        <f t="shared" si="1"/>
        <v>30243.975626422642</v>
      </c>
      <c r="H9" s="10">
        <f>config!$C$3 * config!$D$3 * (C9/3600)</f>
        <v>4256.1342138888886</v>
      </c>
      <c r="I9" s="10">
        <f>config!$C$4 * config!$D$4 * ($D9/3600)</f>
        <v>542.36981080694443</v>
      </c>
      <c r="J9" s="10">
        <f>config!$C$5 * config!$D$5 * ($E9/3600)</f>
        <v>3039.5693522300003</v>
      </c>
      <c r="K9" s="10">
        <f>config!$C$6 * B9</f>
        <v>2404.14</v>
      </c>
      <c r="L9" s="10">
        <f>config!$C$7</f>
        <v>1449</v>
      </c>
      <c r="M9" s="10">
        <f>config!$C$8*B9</f>
        <v>935</v>
      </c>
      <c r="N9" s="10">
        <f>config!$C$11</f>
        <v>7500</v>
      </c>
      <c r="O9" s="10">
        <f>config!$C$14</f>
        <v>3722.0732153333338</v>
      </c>
      <c r="P9" s="10">
        <f>config!$C$16</f>
        <v>1060</v>
      </c>
      <c r="Q9" s="10">
        <f>config!$C$17</f>
        <v>160</v>
      </c>
      <c r="R9" s="10">
        <f>config!$C$18*F9/3600</f>
        <v>4894.8794777777784</v>
      </c>
      <c r="S9" s="10">
        <f>config!$C$19</f>
        <v>0</v>
      </c>
      <c r="T9" s="10">
        <f>config!$C$20*(F9/3600/1024)*config!$D$20</f>
        <v>234.48524444444445</v>
      </c>
      <c r="U9" s="10">
        <f>config!$D$21*config!$C$21*F9/(86400*29)</f>
        <v>46.324311941251594</v>
      </c>
    </row>
    <row r="10" spans="1:21" x14ac:dyDescent="0.2">
      <c r="A10" s="36"/>
      <c r="B10" s="3">
        <v>18</v>
      </c>
      <c r="C10" s="10">
        <v>2517595</v>
      </c>
      <c r="D10" s="11">
        <f t="shared" si="0"/>
        <v>14225297.600000001</v>
      </c>
      <c r="E10" s="11">
        <v>31091412.399999999</v>
      </c>
      <c r="F10" s="11">
        <v>9426602</v>
      </c>
      <c r="G10" s="13">
        <f t="shared" si="1"/>
        <v>30061.449744256352</v>
      </c>
      <c r="H10" s="10">
        <f>config!$C$3 * config!$D$3 * (C10/3600)</f>
        <v>4256.1342138888886</v>
      </c>
      <c r="I10" s="10">
        <f>config!$C$4 * config!$D$4 * ($D10/3600)</f>
        <v>601.21639717777782</v>
      </c>
      <c r="J10" s="10">
        <f>config!$C$5 * config!$D$5 * ($E10/3600)</f>
        <v>3153.705597773333</v>
      </c>
      <c r="K10" s="10">
        <f>config!$C$6 * B10</f>
        <v>2545.56</v>
      </c>
      <c r="L10" s="10">
        <f>config!$C$7</f>
        <v>1449</v>
      </c>
      <c r="M10" s="10">
        <f>config!$C$8*B10</f>
        <v>990</v>
      </c>
      <c r="N10" s="10">
        <f>config!$C$11</f>
        <v>7500</v>
      </c>
      <c r="O10" s="10">
        <f>config!$C$14</f>
        <v>3722.0732153333338</v>
      </c>
      <c r="P10" s="10">
        <f>config!$C$16</f>
        <v>1060</v>
      </c>
      <c r="Q10" s="10">
        <f>config!$C$17</f>
        <v>160</v>
      </c>
      <c r="R10" s="10">
        <f>config!$C$18*F10/3600</f>
        <v>4372.8959277777776</v>
      </c>
      <c r="S10" s="10">
        <f>config!$C$19</f>
        <v>0</v>
      </c>
      <c r="T10" s="10">
        <f>config!$C$20*(F10/3600/1024)*config!$D$20</f>
        <v>209.48004444444445</v>
      </c>
      <c r="U10" s="10">
        <f>config!$D$21*config!$C$21*F10/(86400*29)</f>
        <v>41.384347860791827</v>
      </c>
    </row>
    <row r="11" spans="1:21" x14ac:dyDescent="0.2">
      <c r="A11" s="36"/>
      <c r="B11" s="3">
        <v>19</v>
      </c>
      <c r="C11" s="10">
        <v>2517595</v>
      </c>
      <c r="D11" s="11">
        <f t="shared" si="0"/>
        <v>15688770.5</v>
      </c>
      <c r="E11" s="11">
        <v>32145534.5</v>
      </c>
      <c r="F11" s="11">
        <v>8372480</v>
      </c>
      <c r="G11" s="13">
        <f t="shared" si="1"/>
        <v>29909.596731376645</v>
      </c>
      <c r="H11" s="10">
        <f>config!$C$3 * config!$D$3 * (C11/3600)</f>
        <v>4256.1342138888886</v>
      </c>
      <c r="I11" s="10">
        <f>config!$C$4 * config!$D$4 * ($D11/3600)</f>
        <v>663.06845321527783</v>
      </c>
      <c r="J11" s="10">
        <f>config!$C$5 * config!$D$5 * ($E11/3600)</f>
        <v>3260.6287161166665</v>
      </c>
      <c r="K11" s="10">
        <f>config!$C$6 * B11</f>
        <v>2686.9799999999996</v>
      </c>
      <c r="L11" s="10">
        <f>config!$C$7</f>
        <v>1449</v>
      </c>
      <c r="M11" s="10">
        <f>config!$C$8*B11</f>
        <v>1045</v>
      </c>
      <c r="N11" s="10">
        <f>config!$C$11</f>
        <v>7500</v>
      </c>
      <c r="O11" s="10">
        <f>config!$C$14</f>
        <v>3722.0732153333338</v>
      </c>
      <c r="P11" s="10">
        <f>config!$C$16</f>
        <v>1060</v>
      </c>
      <c r="Q11" s="10">
        <f>config!$C$17</f>
        <v>160</v>
      </c>
      <c r="R11" s="10">
        <f>config!$C$18*F11/3600</f>
        <v>3883.9004444444445</v>
      </c>
      <c r="S11" s="10">
        <f>config!$C$19</f>
        <v>0</v>
      </c>
      <c r="T11" s="10">
        <f>config!$C$20*(F11/3600/1024)*config!$D$20</f>
        <v>186.0551111111111</v>
      </c>
      <c r="U11" s="10">
        <f>config!$D$21*config!$C$21*F11/(86400*29)</f>
        <v>36.756577266922093</v>
      </c>
    </row>
    <row r="12" spans="1:21" x14ac:dyDescent="0.2">
      <c r="A12" s="36"/>
      <c r="B12" s="3">
        <v>20</v>
      </c>
      <c r="C12" s="10">
        <v>2517595</v>
      </c>
      <c r="D12" s="11">
        <f t="shared" si="0"/>
        <v>17267412.5</v>
      </c>
      <c r="E12" s="11">
        <v>33084487.5</v>
      </c>
      <c r="F12" s="11">
        <v>7433527</v>
      </c>
      <c r="G12" s="13">
        <f t="shared" si="1"/>
        <v>29807.419768419622</v>
      </c>
      <c r="H12" s="10">
        <f>config!$C$3 * config!$D$3 * (C12/3600)</f>
        <v>4256.1342138888886</v>
      </c>
      <c r="I12" s="10">
        <f>config!$C$4 * config!$D$4 * ($D12/3600)</f>
        <v>729.78800329861122</v>
      </c>
      <c r="J12" s="10">
        <f>config!$C$5 * config!$D$5 * ($E12/3600)</f>
        <v>3355.8698487499996</v>
      </c>
      <c r="K12" s="10">
        <f>config!$C$6 * B12</f>
        <v>2828.3999999999996</v>
      </c>
      <c r="L12" s="10">
        <f>config!$C$7</f>
        <v>1449</v>
      </c>
      <c r="M12" s="10">
        <f>config!$C$8*B12</f>
        <v>1100</v>
      </c>
      <c r="N12" s="10">
        <f>config!$C$11</f>
        <v>7500</v>
      </c>
      <c r="O12" s="10">
        <f>config!$C$14</f>
        <v>3722.0732153333338</v>
      </c>
      <c r="P12" s="10">
        <f>config!$C$16</f>
        <v>1060</v>
      </c>
      <c r="Q12" s="10">
        <f>config!$C$17</f>
        <v>160</v>
      </c>
      <c r="R12" s="10">
        <f>config!$C$18*F12/3600</f>
        <v>3448.3305805555556</v>
      </c>
      <c r="S12" s="10">
        <f>config!$C$19</f>
        <v>0</v>
      </c>
      <c r="T12" s="10">
        <f>config!$C$20*(F12/3600/1024)*config!$D$20</f>
        <v>165.18948888888889</v>
      </c>
      <c r="U12" s="10">
        <f>config!$D$21*config!$C$21*F12/(86400*29)</f>
        <v>32.634417704342276</v>
      </c>
    </row>
    <row r="13" spans="1:21" x14ac:dyDescent="0.2">
      <c r="A13" s="36"/>
      <c r="B13" s="3">
        <v>21</v>
      </c>
      <c r="C13" s="10">
        <v>2517595</v>
      </c>
      <c r="D13" s="11">
        <f t="shared" si="0"/>
        <v>18909320.399999999</v>
      </c>
      <c r="E13" s="11">
        <v>33960174.600000001</v>
      </c>
      <c r="F13" s="11">
        <v>6557840</v>
      </c>
      <c r="G13" s="13">
        <f t="shared" si="1"/>
        <v>29732.53145110681</v>
      </c>
      <c r="H13" s="10">
        <f>config!$C$3 * config!$D$3 * (C13/3600)</f>
        <v>4256.1342138888886</v>
      </c>
      <c r="I13" s="10">
        <f>config!$C$4 * config!$D$4 * ($D13/3600)</f>
        <v>799.18141635000006</v>
      </c>
      <c r="J13" s="10">
        <f>config!$C$5 * config!$D$5 * ($E13/3600)</f>
        <v>3444.6937102599995</v>
      </c>
      <c r="K13" s="10">
        <f>config!$C$6 * B13</f>
        <v>2969.8199999999997</v>
      </c>
      <c r="L13" s="10">
        <f>config!$C$7</f>
        <v>1449</v>
      </c>
      <c r="M13" s="10">
        <f>config!$C$8*B13</f>
        <v>1155</v>
      </c>
      <c r="N13" s="10">
        <f>config!$C$11</f>
        <v>7500</v>
      </c>
      <c r="O13" s="10">
        <f>config!$C$14</f>
        <v>3722.0732153333338</v>
      </c>
      <c r="P13" s="10">
        <f>config!$C$16</f>
        <v>1060</v>
      </c>
      <c r="Q13" s="10">
        <f>config!$C$17</f>
        <v>160</v>
      </c>
      <c r="R13" s="10">
        <f>config!$C$18*F13/3600</f>
        <v>3042.1091111111109</v>
      </c>
      <c r="S13" s="10">
        <f>config!$C$19</f>
        <v>0</v>
      </c>
      <c r="T13" s="10">
        <f>config!$C$20*(F13/3600/1024)*config!$D$20</f>
        <v>145.7297777777778</v>
      </c>
      <c r="U13" s="10">
        <f>config!$D$21*config!$C$21*F13/(86400*29)</f>
        <v>28.790006385696042</v>
      </c>
    </row>
    <row r="14" spans="1:21" x14ac:dyDescent="0.2">
      <c r="A14" s="36"/>
      <c r="B14" s="3">
        <v>22</v>
      </c>
      <c r="C14" s="10">
        <v>2517595</v>
      </c>
      <c r="D14" s="11">
        <f t="shared" si="0"/>
        <v>20527221.399999999</v>
      </c>
      <c r="E14" s="11">
        <v>34859868.600000001</v>
      </c>
      <c r="F14" s="11">
        <v>5658146</v>
      </c>
      <c r="G14" s="13">
        <f t="shared" si="1"/>
        <v>29647.288144569546</v>
      </c>
      <c r="H14" s="10">
        <f>config!$C$3 * config!$D$3 * (C14/3600)</f>
        <v>4256.1342138888886</v>
      </c>
      <c r="I14" s="10">
        <f>config!$C$4 * config!$D$4 * ($D14/3600)</f>
        <v>867.56020444722219</v>
      </c>
      <c r="J14" s="10">
        <f>config!$C$5 * config!$D$5 * ($E14/3600)</f>
        <v>3535.9526716599999</v>
      </c>
      <c r="K14" s="10">
        <f>config!$C$6 * B14</f>
        <v>3111.24</v>
      </c>
      <c r="L14" s="10">
        <f>config!$C$7</f>
        <v>1449</v>
      </c>
      <c r="M14" s="10">
        <f>config!$C$8*B14</f>
        <v>1210</v>
      </c>
      <c r="N14" s="10">
        <f>config!$C$11</f>
        <v>7500</v>
      </c>
      <c r="O14" s="10">
        <f>config!$C$14</f>
        <v>3722.0732153333338</v>
      </c>
      <c r="P14" s="10">
        <f>config!$C$16</f>
        <v>1060</v>
      </c>
      <c r="Q14" s="10">
        <f>config!$C$17</f>
        <v>160</v>
      </c>
      <c r="R14" s="10">
        <f>config!$C$18*F14/3600</f>
        <v>2624.7510611111111</v>
      </c>
      <c r="S14" s="10">
        <f>config!$C$19</f>
        <v>0</v>
      </c>
      <c r="T14" s="10">
        <f>config!$C$20*(F14/3600/1024)*config!$D$20</f>
        <v>125.73657777777778</v>
      </c>
      <c r="U14" s="10">
        <f>config!$D$21*config!$C$21*F14/(86400*29)</f>
        <v>24.840200351213284</v>
      </c>
    </row>
    <row r="15" spans="1:21" x14ac:dyDescent="0.2">
      <c r="A15" s="36"/>
      <c r="B15" s="3">
        <v>23</v>
      </c>
      <c r="C15" s="10">
        <v>2517595</v>
      </c>
      <c r="D15" s="11">
        <f t="shared" si="0"/>
        <v>22276411.299999997</v>
      </c>
      <c r="E15" s="11">
        <v>35628273.700000003</v>
      </c>
      <c r="F15" s="11">
        <v>4889741</v>
      </c>
      <c r="G15" s="13">
        <f t="shared" si="1"/>
        <v>29618.673968931889</v>
      </c>
      <c r="H15" s="10">
        <f>config!$C$3 * config!$D$3 * (C15/3600)</f>
        <v>4256.1342138888886</v>
      </c>
      <c r="I15" s="10">
        <f>config!$C$4 * config!$D$4 * ($D15/3600)</f>
        <v>941.48777202638882</v>
      </c>
      <c r="J15" s="10">
        <f>config!$C$5 * config!$D$5 * ($E15/3600)</f>
        <v>3613.8945623033333</v>
      </c>
      <c r="K15" s="10">
        <f>config!$C$6 * B15</f>
        <v>3252.66</v>
      </c>
      <c r="L15" s="10">
        <f>config!$C$7</f>
        <v>1449</v>
      </c>
      <c r="M15" s="10">
        <f>config!$C$8*B15</f>
        <v>1265</v>
      </c>
      <c r="N15" s="10">
        <f>config!$C$11</f>
        <v>7500</v>
      </c>
      <c r="O15" s="10">
        <f>config!$C$14</f>
        <v>3722.0732153333338</v>
      </c>
      <c r="P15" s="10">
        <f>config!$C$16</f>
        <v>1060</v>
      </c>
      <c r="Q15" s="10">
        <f>config!$C$17</f>
        <v>160</v>
      </c>
      <c r="R15" s="10">
        <f>config!$C$18*F15/3600</f>
        <v>2268.2965194444446</v>
      </c>
      <c r="S15" s="10">
        <f>config!$C$19</f>
        <v>0</v>
      </c>
      <c r="T15" s="10">
        <f>config!$C$20*(F15/3600/1024)*config!$D$20</f>
        <v>108.6609111111111</v>
      </c>
      <c r="U15" s="10">
        <f>config!$D$21*config!$C$21*F15/(86400*29)</f>
        <v>21.466774824393358</v>
      </c>
    </row>
    <row r="16" spans="1:21" x14ac:dyDescent="0.2">
      <c r="A16" s="36"/>
      <c r="B16" s="3">
        <v>24</v>
      </c>
      <c r="C16" s="10">
        <v>2517595</v>
      </c>
      <c r="D16" s="11">
        <f t="shared" si="0"/>
        <v>24022607.299999997</v>
      </c>
      <c r="E16" s="11">
        <v>36399672.700000003</v>
      </c>
      <c r="F16" s="11">
        <v>4118342</v>
      </c>
      <c r="G16" s="13">
        <f t="shared" si="1"/>
        <v>29588.768379870209</v>
      </c>
      <c r="H16" s="10">
        <f>config!$C$3 * config!$D$3 * (C16/3600)</f>
        <v>4256.1342138888886</v>
      </c>
      <c r="I16" s="10">
        <f>config!$C$4 * config!$D$4 * ($D16/3600)</f>
        <v>1015.288805748611</v>
      </c>
      <c r="J16" s="10">
        <f>config!$C$5 * config!$D$5 * ($E16/3600)</f>
        <v>3692.1401342033337</v>
      </c>
      <c r="K16" s="10">
        <f>config!$C$6 * B16</f>
        <v>3394.08</v>
      </c>
      <c r="L16" s="10">
        <f>config!$C$7</f>
        <v>1449</v>
      </c>
      <c r="M16" s="10">
        <f>config!$C$8*B16</f>
        <v>1320</v>
      </c>
      <c r="N16" s="10">
        <f>config!$C$11</f>
        <v>7500</v>
      </c>
      <c r="O16" s="10">
        <f>config!$C$14</f>
        <v>3722.0732153333338</v>
      </c>
      <c r="P16" s="10">
        <f>config!$C$16</f>
        <v>1060</v>
      </c>
      <c r="Q16" s="10">
        <f>config!$C$17</f>
        <v>160</v>
      </c>
      <c r="R16" s="10">
        <f>config!$C$18*F16/3600</f>
        <v>1910.4530944444443</v>
      </c>
      <c r="S16" s="10">
        <f>config!$C$19</f>
        <v>0</v>
      </c>
      <c r="T16" s="10">
        <f>config!$C$20*(F16/3600/1024)*config!$D$20</f>
        <v>91.518711111111116</v>
      </c>
      <c r="U16" s="10">
        <f>config!$D$21*config!$C$21*F16/(86400*29)</f>
        <v>18.080205140485312</v>
      </c>
    </row>
    <row r="17" spans="1:21" x14ac:dyDescent="0.2">
      <c r="A17" s="36"/>
      <c r="B17" s="3">
        <v>25</v>
      </c>
      <c r="C17" s="10">
        <v>2517595</v>
      </c>
      <c r="D17" s="11">
        <f t="shared" si="0"/>
        <v>25799341.200000003</v>
      </c>
      <c r="E17" s="11">
        <v>37140533.799999997</v>
      </c>
      <c r="F17" s="11">
        <v>3377481</v>
      </c>
      <c r="G17" s="13">
        <f t="shared" si="1"/>
        <v>29572.0348082323</v>
      </c>
      <c r="H17" s="10">
        <f>config!$C$3 * config!$D$3 * (C17/3600)</f>
        <v>4256.1342138888886</v>
      </c>
      <c r="I17" s="10">
        <f>config!$C$4 * config!$D$4 * ($D17/3600)</f>
        <v>1090.3804898833337</v>
      </c>
      <c r="J17" s="10">
        <f>config!$C$5 * config!$D$5 * ($E17/3600)</f>
        <v>3767.288145113333</v>
      </c>
      <c r="K17" s="10">
        <f>config!$C$6 * B17</f>
        <v>3535.4999999999995</v>
      </c>
      <c r="L17" s="10">
        <f>config!$C$7</f>
        <v>1449</v>
      </c>
      <c r="M17" s="10">
        <f>config!$C$8*B17</f>
        <v>1375</v>
      </c>
      <c r="N17" s="10">
        <f>config!$C$11</f>
        <v>7500</v>
      </c>
      <c r="O17" s="10">
        <f>config!$C$14</f>
        <v>3722.0732153333338</v>
      </c>
      <c r="P17" s="10">
        <f>config!$C$16</f>
        <v>1060</v>
      </c>
      <c r="Q17" s="10">
        <f>config!$C$17</f>
        <v>160</v>
      </c>
      <c r="R17" s="10">
        <f>config!$C$18*F17/3600</f>
        <v>1566.7759083333333</v>
      </c>
      <c r="S17" s="10">
        <f>config!$C$19</f>
        <v>0</v>
      </c>
      <c r="T17" s="10">
        <f>config!$C$20*(F17/3600/1024)*config!$D$20</f>
        <v>75.05513333333333</v>
      </c>
      <c r="U17" s="10">
        <f>config!$D$21*config!$C$21*F17/(86400*29)</f>
        <v>14.827702346743296</v>
      </c>
    </row>
    <row r="18" spans="1:21" x14ac:dyDescent="0.2">
      <c r="A18" s="36"/>
      <c r="B18" s="3">
        <v>26</v>
      </c>
      <c r="C18" s="10">
        <v>2517595</v>
      </c>
      <c r="D18" s="11">
        <f t="shared" si="0"/>
        <v>27722446.100000001</v>
      </c>
      <c r="E18" s="11">
        <v>37735023.899999999</v>
      </c>
      <c r="F18" s="11">
        <v>2782991</v>
      </c>
      <c r="G18" s="13">
        <f t="shared" si="1"/>
        <v>29618.435708277757</v>
      </c>
      <c r="H18" s="10">
        <f>config!$C$3 * config!$D$3 * (C18/3600)</f>
        <v>4256.1342138888886</v>
      </c>
      <c r="I18" s="10">
        <f>config!$C$4 * config!$D$4 * ($D18/3600)</f>
        <v>1171.6583816986113</v>
      </c>
      <c r="J18" s="10">
        <f>config!$C$5 * config!$D$5 * ($E18/3600)</f>
        <v>3827.5892575899998</v>
      </c>
      <c r="K18" s="10">
        <f>config!$C$6 * B18</f>
        <v>3676.9199999999996</v>
      </c>
      <c r="L18" s="10">
        <f>config!$C$7</f>
        <v>1449</v>
      </c>
      <c r="M18" s="10">
        <f>config!$C$8*B18</f>
        <v>1430</v>
      </c>
      <c r="N18" s="10">
        <f>config!$C$11</f>
        <v>7500</v>
      </c>
      <c r="O18" s="10">
        <f>config!$C$14</f>
        <v>3722.0732153333338</v>
      </c>
      <c r="P18" s="10">
        <f>config!$C$16</f>
        <v>1060</v>
      </c>
      <c r="Q18" s="10">
        <f>config!$C$17</f>
        <v>160</v>
      </c>
      <c r="R18" s="10">
        <f>config!$C$18*F18/3600</f>
        <v>1290.9986027777777</v>
      </c>
      <c r="S18" s="10">
        <f>config!$C$19</f>
        <v>0</v>
      </c>
      <c r="T18" s="10">
        <f>config!$C$20*(F18/3600/1024)*config!$D$20</f>
        <v>61.844244444444449</v>
      </c>
      <c r="U18" s="10">
        <f>config!$D$21*config!$C$21*F18/(86400*29)</f>
        <v>12.217792544699872</v>
      </c>
    </row>
    <row r="19" spans="1:21" x14ac:dyDescent="0.2">
      <c r="A19" s="36"/>
      <c r="B19" s="3">
        <v>27</v>
      </c>
      <c r="C19" s="10">
        <v>2517595</v>
      </c>
      <c r="D19" s="11">
        <f t="shared" si="0"/>
        <v>29691813.100000001</v>
      </c>
      <c r="E19" s="11">
        <v>38283251.899999999</v>
      </c>
      <c r="F19" s="11">
        <v>2234763</v>
      </c>
      <c r="G19" s="13">
        <f t="shared" si="1"/>
        <v>29684.790875650393</v>
      </c>
      <c r="H19" s="10">
        <f>config!$C$3 * config!$D$3 * (C19/3600)</f>
        <v>4256.1342138888886</v>
      </c>
      <c r="I19" s="10">
        <f>config!$C$4 * config!$D$4 * ($D19/3600)</f>
        <v>1254.8914897680556</v>
      </c>
      <c r="J19" s="10">
        <f>config!$C$5 * config!$D$5 * ($E19/3600)</f>
        <v>3883.197851056666</v>
      </c>
      <c r="K19" s="10">
        <f>config!$C$6 * B19</f>
        <v>3818.3399999999997</v>
      </c>
      <c r="L19" s="10">
        <f>config!$C$7</f>
        <v>1449</v>
      </c>
      <c r="M19" s="10">
        <f>config!$C$8*B19</f>
        <v>1485</v>
      </c>
      <c r="N19" s="10">
        <f>config!$C$11</f>
        <v>7500</v>
      </c>
      <c r="O19" s="10">
        <f>config!$C$14</f>
        <v>3722.0732153333338</v>
      </c>
      <c r="P19" s="10">
        <f>config!$C$16</f>
        <v>1060</v>
      </c>
      <c r="Q19" s="10">
        <f>config!$C$17</f>
        <v>160</v>
      </c>
      <c r="R19" s="10">
        <f>config!$C$18*F19/3600</f>
        <v>1036.6817249999999</v>
      </c>
      <c r="S19" s="10">
        <f>config!$C$19</f>
        <v>0</v>
      </c>
      <c r="T19" s="10">
        <f>config!$C$20*(F19/3600/1024)*config!$D$20</f>
        <v>49.661400000000008</v>
      </c>
      <c r="U19" s="10">
        <f>config!$D$21*config!$C$21*F19/(86400*29)</f>
        <v>9.8109806034482752</v>
      </c>
    </row>
    <row r="20" spans="1:21" x14ac:dyDescent="0.2">
      <c r="A20" s="36"/>
      <c r="B20" s="3">
        <v>28</v>
      </c>
      <c r="C20" s="10">
        <v>2517595</v>
      </c>
      <c r="D20" s="11">
        <f t="shared" si="0"/>
        <v>31750474</v>
      </c>
      <c r="E20" s="11">
        <v>38742186</v>
      </c>
      <c r="F20" s="11">
        <v>1775829</v>
      </c>
      <c r="G20" s="13">
        <f t="shared" si="1"/>
        <v>29789.661393608618</v>
      </c>
      <c r="H20" s="10">
        <f>config!$C$3 * config!$D$3 * (C20/3600)</f>
        <v>4256.1342138888886</v>
      </c>
      <c r="I20" s="10">
        <f>config!$C$4 * config!$D$4 * ($D20/3600)</f>
        <v>1341.8985053055558</v>
      </c>
      <c r="J20" s="10">
        <f>config!$C$5 * config!$D$5 * ($E20/3600)</f>
        <v>3929.7490666000003</v>
      </c>
      <c r="K20" s="10">
        <f>config!$C$6 * B20</f>
        <v>3959.7599999999998</v>
      </c>
      <c r="L20" s="10">
        <f>config!$C$7</f>
        <v>1449</v>
      </c>
      <c r="M20" s="10">
        <f>config!$C$8*B20</f>
        <v>1540</v>
      </c>
      <c r="N20" s="10">
        <f>config!$C$11</f>
        <v>7500</v>
      </c>
      <c r="O20" s="10">
        <f>config!$C$14</f>
        <v>3722.0732153333338</v>
      </c>
      <c r="P20" s="10">
        <f>config!$C$16</f>
        <v>1060</v>
      </c>
      <c r="Q20" s="10">
        <f>config!$C$17</f>
        <v>160</v>
      </c>
      <c r="R20" s="10">
        <f>config!$C$18*F20/3600</f>
        <v>823.78734166666663</v>
      </c>
      <c r="S20" s="10">
        <f>config!$C$19</f>
        <v>0</v>
      </c>
      <c r="T20" s="10">
        <f>config!$C$20*(F20/3600/1024)*config!$D$20</f>
        <v>39.46286666666667</v>
      </c>
      <c r="U20" s="10">
        <f>config!$D$21*config!$C$21*F20/(86400*29)</f>
        <v>7.7961841475095781</v>
      </c>
    </row>
    <row r="21" spans="1:21" x14ac:dyDescent="0.2">
      <c r="A21" s="36"/>
      <c r="B21" s="3">
        <v>29</v>
      </c>
      <c r="C21" s="10">
        <v>2517595</v>
      </c>
      <c r="D21" s="11">
        <f t="shared" si="0"/>
        <v>33893707</v>
      </c>
      <c r="E21" s="11">
        <v>39116548</v>
      </c>
      <c r="F21" s="11">
        <v>1401467</v>
      </c>
      <c r="G21" s="13">
        <f t="shared" si="1"/>
        <v>29931.010501404566</v>
      </c>
      <c r="H21" s="10">
        <f>config!$C$3 * config!$D$3 * (C21/3600)</f>
        <v>4256.1342138888886</v>
      </c>
      <c r="I21" s="10">
        <f>config!$C$4 * config!$D$4 * ($D21/3600)</f>
        <v>1432.4798666805555</v>
      </c>
      <c r="J21" s="10">
        <f>config!$C$5 * config!$D$5 * ($E21/3600)</f>
        <v>3967.721852133333</v>
      </c>
      <c r="K21" s="10">
        <f>config!$C$6 * B21</f>
        <v>4101.1799999999994</v>
      </c>
      <c r="L21" s="10">
        <f>config!$C$7</f>
        <v>1449</v>
      </c>
      <c r="M21" s="10">
        <f>config!$C$8*B21</f>
        <v>1595</v>
      </c>
      <c r="N21" s="10">
        <f>config!$C$11</f>
        <v>7500</v>
      </c>
      <c r="O21" s="10">
        <f>config!$C$14</f>
        <v>3722.0732153333338</v>
      </c>
      <c r="P21" s="10">
        <f>config!$C$16</f>
        <v>1060</v>
      </c>
      <c r="Q21" s="10">
        <f>config!$C$17</f>
        <v>160</v>
      </c>
      <c r="R21" s="10">
        <f>config!$C$18*F21/3600</f>
        <v>650.12496944444445</v>
      </c>
      <c r="S21" s="10">
        <f>config!$C$19</f>
        <v>0</v>
      </c>
      <c r="T21" s="10">
        <f>config!$C$20*(F21/3600/1024)*config!$D$20</f>
        <v>31.143711111111113</v>
      </c>
      <c r="U21" s="10">
        <f>config!$D$21*config!$C$21*F21/(86400*29)</f>
        <v>6.1526728128991062</v>
      </c>
    </row>
    <row r="22" spans="1:21" x14ac:dyDescent="0.2">
      <c r="A22" s="36"/>
      <c r="B22" s="3">
        <v>30</v>
      </c>
      <c r="C22" s="10">
        <v>2517595</v>
      </c>
      <c r="D22" s="11">
        <f t="shared" si="0"/>
        <v>36069175.899999999</v>
      </c>
      <c r="E22" s="11">
        <v>39458674.100000001</v>
      </c>
      <c r="F22" s="11">
        <v>1059341</v>
      </c>
      <c r="G22" s="13">
        <f t="shared" si="1"/>
        <v>30086.264028076203</v>
      </c>
      <c r="H22" s="10">
        <f>config!$C$3 * config!$D$3 * (C22/3600)</f>
        <v>4256.1342138888886</v>
      </c>
      <c r="I22" s="10">
        <f>config!$C$4 * config!$D$4 * ($D22/3600)</f>
        <v>1524.4236425513889</v>
      </c>
      <c r="J22" s="10">
        <f>config!$C$5 * config!$D$5 * ($E22/3600)</f>
        <v>4002.4248428766664</v>
      </c>
      <c r="K22" s="10">
        <f>config!$C$6 * B22</f>
        <v>4242.5999999999995</v>
      </c>
      <c r="L22" s="10">
        <f>config!$C$7</f>
        <v>1449</v>
      </c>
      <c r="M22" s="10">
        <f>config!$C$8*B22</f>
        <v>1650</v>
      </c>
      <c r="N22" s="10">
        <f>config!$C$11</f>
        <v>7500</v>
      </c>
      <c r="O22" s="10">
        <f>config!$C$14</f>
        <v>3722.0732153333338</v>
      </c>
      <c r="P22" s="10">
        <f>config!$C$16</f>
        <v>1060</v>
      </c>
      <c r="Q22" s="10">
        <f>config!$C$17</f>
        <v>160</v>
      </c>
      <c r="R22" s="10">
        <f>config!$C$18*F22/3600</f>
        <v>491.41651944444442</v>
      </c>
      <c r="S22" s="10">
        <f>config!$C$19</f>
        <v>0</v>
      </c>
      <c r="T22" s="10">
        <f>config!$C$20*(F22/3600/1024)*config!$D$20</f>
        <v>23.540911111111114</v>
      </c>
      <c r="U22" s="10">
        <f>config!$D$21*config!$C$21*F22/(86400*29)</f>
        <v>4.6506828703703702</v>
      </c>
    </row>
    <row r="23" spans="1:21" x14ac:dyDescent="0.2">
      <c r="A23" s="36"/>
      <c r="B23" s="3">
        <v>31</v>
      </c>
      <c r="C23" s="10">
        <v>2517595</v>
      </c>
      <c r="D23" s="11">
        <f t="shared" si="0"/>
        <v>38327478.799999997</v>
      </c>
      <c r="E23" s="11">
        <v>39717966.200000003</v>
      </c>
      <c r="F23" s="11">
        <v>800049</v>
      </c>
      <c r="G23" s="13">
        <f t="shared" si="1"/>
        <v>30277.246495777279</v>
      </c>
      <c r="H23" s="10">
        <f>config!$C$3 * config!$D$3 * (C23/3600)</f>
        <v>4256.1342138888886</v>
      </c>
      <c r="I23" s="10">
        <f>config!$C$4 * config!$D$4 * ($D23/3600)</f>
        <v>1619.8683053944444</v>
      </c>
      <c r="J23" s="10">
        <f>config!$C$5 * config!$D$5 * ($E23/3600)</f>
        <v>4028.7257048866668</v>
      </c>
      <c r="K23" s="10">
        <f>config!$C$6 * B23</f>
        <v>4384.0199999999995</v>
      </c>
      <c r="L23" s="10">
        <f>config!$C$7</f>
        <v>1449</v>
      </c>
      <c r="M23" s="10">
        <f>config!$C$8*B23</f>
        <v>1705</v>
      </c>
      <c r="N23" s="10">
        <f>config!$C$11</f>
        <v>7500</v>
      </c>
      <c r="O23" s="10">
        <f>config!$C$14</f>
        <v>3722.0732153333338</v>
      </c>
      <c r="P23" s="10">
        <f>config!$C$16</f>
        <v>1060</v>
      </c>
      <c r="Q23" s="10">
        <f>config!$C$17</f>
        <v>160</v>
      </c>
      <c r="R23" s="10">
        <f>config!$C$18*F23/3600</f>
        <v>371.13384166666663</v>
      </c>
      <c r="S23" s="10">
        <f>config!$C$19</f>
        <v>0</v>
      </c>
      <c r="T23" s="10">
        <f>config!$C$20*(F23/3600/1024)*config!$D$20</f>
        <v>17.778866666666669</v>
      </c>
      <c r="U23" s="10">
        <f>config!$D$21*config!$C$21*F23/(86400*29)</f>
        <v>3.5123479406130267</v>
      </c>
    </row>
    <row r="24" spans="1:21" x14ac:dyDescent="0.2">
      <c r="A24" s="36"/>
      <c r="B24" s="3">
        <v>32</v>
      </c>
      <c r="C24" s="10">
        <v>2517595</v>
      </c>
      <c r="D24" s="11">
        <f t="shared" si="0"/>
        <v>40599710.799999997</v>
      </c>
      <c r="E24" s="11">
        <v>39963329.200000003</v>
      </c>
      <c r="F24" s="11">
        <v>554686</v>
      </c>
      <c r="G24" s="13">
        <f t="shared" si="1"/>
        <v>30474.236978659017</v>
      </c>
      <c r="H24" s="10">
        <f>config!$C$3 * config!$D$3 * (C24/3600)</f>
        <v>4256.1342138888886</v>
      </c>
      <c r="I24" s="10">
        <f>config!$C$4 * config!$D$4 * ($D24/3600)</f>
        <v>1715.9016661722223</v>
      </c>
      <c r="J24" s="10">
        <f>config!$C$5 * config!$D$5 * ($E24/3600)</f>
        <v>4053.6136918533334</v>
      </c>
      <c r="K24" s="10">
        <f>config!$C$6 * B24</f>
        <v>4525.4399999999996</v>
      </c>
      <c r="L24" s="10">
        <f>config!$C$7</f>
        <v>1449</v>
      </c>
      <c r="M24" s="10">
        <f>config!$C$8*B24</f>
        <v>1760</v>
      </c>
      <c r="N24" s="10">
        <f>config!$C$11</f>
        <v>7500</v>
      </c>
      <c r="O24" s="10">
        <f>config!$C$14</f>
        <v>3722.0732153333338</v>
      </c>
      <c r="P24" s="10">
        <f>config!$C$16</f>
        <v>1060</v>
      </c>
      <c r="Q24" s="10">
        <f>config!$C$17</f>
        <v>160</v>
      </c>
      <c r="R24" s="10">
        <f>config!$C$18*F24/3600</f>
        <v>257.3126722222222</v>
      </c>
      <c r="S24" s="10">
        <f>config!$C$19</f>
        <v>0</v>
      </c>
      <c r="T24" s="10">
        <f>config!$C$20*(F24/3600/1024)*config!$D$20</f>
        <v>12.326355555555557</v>
      </c>
      <c r="U24" s="10">
        <f>config!$D$21*config!$C$21*F24/(86400*29)</f>
        <v>2.4351636334610474</v>
      </c>
    </row>
    <row r="25" spans="1:21" x14ac:dyDescent="0.2">
      <c r="A25" s="36"/>
      <c r="B25" s="3">
        <v>33</v>
      </c>
      <c r="C25" s="10">
        <v>2517595</v>
      </c>
      <c r="D25" s="11">
        <f t="shared" si="0"/>
        <v>42956585.700000003</v>
      </c>
      <c r="E25" s="11">
        <v>40124049.299999997</v>
      </c>
      <c r="F25" s="11">
        <v>393966</v>
      </c>
      <c r="G25" s="13">
        <f t="shared" si="1"/>
        <v>30707.736687772478</v>
      </c>
      <c r="H25" s="10">
        <f>config!$C$3 * config!$D$3 * (C25/3600)</f>
        <v>4256.1342138888886</v>
      </c>
      <c r="I25" s="10">
        <f>config!$C$4 * config!$D$4 * ($D25/3600)</f>
        <v>1815.5123650708335</v>
      </c>
      <c r="J25" s="10">
        <f>config!$C$5 * config!$D$5 * ($E25/3600)</f>
        <v>4069.9160673299994</v>
      </c>
      <c r="K25" s="10">
        <f>config!$C$6 * B25</f>
        <v>4666.8599999999997</v>
      </c>
      <c r="L25" s="10">
        <f>config!$C$7</f>
        <v>1449</v>
      </c>
      <c r="M25" s="10">
        <f>config!$C$8*B25</f>
        <v>1815</v>
      </c>
      <c r="N25" s="10">
        <f>config!$C$11</f>
        <v>7500</v>
      </c>
      <c r="O25" s="10">
        <f>config!$C$14</f>
        <v>3722.0732153333338</v>
      </c>
      <c r="P25" s="10">
        <f>config!$C$16</f>
        <v>1060</v>
      </c>
      <c r="Q25" s="10">
        <f>config!$C$17</f>
        <v>160</v>
      </c>
      <c r="R25" s="10">
        <f>config!$C$18*F25/3600</f>
        <v>182.75645</v>
      </c>
      <c r="S25" s="10">
        <f>config!$C$19</f>
        <v>0</v>
      </c>
      <c r="T25" s="10">
        <f>config!$C$20*(F25/3600/1024)*config!$D$20</f>
        <v>8.7548000000000012</v>
      </c>
      <c r="U25" s="10">
        <f>config!$D$21*config!$C$21*F25/(86400*29)</f>
        <v>1.7295761494252873</v>
      </c>
    </row>
    <row r="26" spans="1:21" x14ac:dyDescent="0.2">
      <c r="A26" s="36"/>
      <c r="B26" s="3">
        <v>34</v>
      </c>
      <c r="C26" s="10">
        <v>2517595</v>
      </c>
      <c r="D26" s="11">
        <f t="shared" si="0"/>
        <v>45427199.700000003</v>
      </c>
      <c r="E26" s="11">
        <v>40171030.299999997</v>
      </c>
      <c r="F26" s="11">
        <v>346985</v>
      </c>
      <c r="G26" s="13">
        <f t="shared" si="1"/>
        <v>30990.295642287871</v>
      </c>
      <c r="H26" s="10">
        <f>config!$C$3 * config!$D$3 * (C26/3600)</f>
        <v>4256.1342138888886</v>
      </c>
      <c r="I26" s="10">
        <f>config!$C$4 * config!$D$4 * ($D26/3600)</f>
        <v>1919.9301206541668</v>
      </c>
      <c r="J26" s="10">
        <f>config!$C$5 * config!$D$5 * ($E26/3600)</f>
        <v>4074.6815067633329</v>
      </c>
      <c r="K26" s="10">
        <f>config!$C$6 * B26</f>
        <v>4808.28</v>
      </c>
      <c r="L26" s="10">
        <f>config!$C$7</f>
        <v>1449</v>
      </c>
      <c r="M26" s="10">
        <f>config!$C$8*B26</f>
        <v>1870</v>
      </c>
      <c r="N26" s="10">
        <f>config!$C$11</f>
        <v>7500</v>
      </c>
      <c r="O26" s="10">
        <f>config!$C$14</f>
        <v>3722.0732153333338</v>
      </c>
      <c r="P26" s="10">
        <f>config!$C$16</f>
        <v>1060</v>
      </c>
      <c r="Q26" s="10">
        <f>config!$C$17</f>
        <v>160</v>
      </c>
      <c r="R26" s="10">
        <f>config!$C$18*F26/3600</f>
        <v>160.9624861111111</v>
      </c>
      <c r="S26" s="10">
        <f>config!$C$19</f>
        <v>0</v>
      </c>
      <c r="T26" s="10">
        <f>config!$C$20*(F26/3600/1024)*config!$D$20</f>
        <v>7.7107777777777784</v>
      </c>
      <c r="U26" s="10">
        <f>config!$D$21*config!$C$21*F26/(86400*29)</f>
        <v>1.5233217592592592</v>
      </c>
    </row>
    <row r="27" spans="1:21" x14ac:dyDescent="0.2">
      <c r="A27" s="36"/>
      <c r="B27" s="3">
        <v>35</v>
      </c>
      <c r="C27" s="10">
        <v>2517595</v>
      </c>
      <c r="D27" s="11">
        <f t="shared" si="0"/>
        <v>47857966.600000001</v>
      </c>
      <c r="E27" s="11">
        <v>40257858.399999999</v>
      </c>
      <c r="F27" s="11">
        <v>260157</v>
      </c>
      <c r="G27" s="13">
        <f t="shared" si="1"/>
        <v>31255.667323182814</v>
      </c>
      <c r="H27" s="10">
        <f>config!$C$3 * config!$D$3 * (C27/3600)</f>
        <v>4256.1342138888886</v>
      </c>
      <c r="I27" s="10">
        <f>config!$C$4 * config!$D$4 * ($D27/3600)</f>
        <v>2022.6637828305556</v>
      </c>
      <c r="J27" s="10">
        <f>config!$C$5 * config!$D$5 * ($E27/3600)</f>
        <v>4083.488770373333</v>
      </c>
      <c r="K27" s="10">
        <f>config!$C$6 * B27</f>
        <v>4949.7</v>
      </c>
      <c r="L27" s="10">
        <f>config!$C$7</f>
        <v>1449</v>
      </c>
      <c r="M27" s="10">
        <f>config!$C$8*B27</f>
        <v>1925</v>
      </c>
      <c r="N27" s="10">
        <f>config!$C$11</f>
        <v>7500</v>
      </c>
      <c r="O27" s="10">
        <f>config!$C$14</f>
        <v>3722.0732153333338</v>
      </c>
      <c r="P27" s="10">
        <f>config!$C$16</f>
        <v>1060</v>
      </c>
      <c r="Q27" s="10">
        <f>config!$C$17</f>
        <v>160</v>
      </c>
      <c r="R27" s="10">
        <f>config!$C$18*F27/3600</f>
        <v>120.68394166666667</v>
      </c>
      <c r="S27" s="10">
        <f>config!$C$19</f>
        <v>0</v>
      </c>
      <c r="T27" s="10">
        <f>config!$C$20*(F27/3600/1024)*config!$D$20</f>
        <v>5.7812666666666663</v>
      </c>
      <c r="U27" s="10">
        <f>config!$D$21*config!$C$21*F27/(86400*29)</f>
        <v>1.1421324233716474</v>
      </c>
    </row>
    <row r="28" spans="1:21" x14ac:dyDescent="0.2">
      <c r="A28" s="36"/>
      <c r="B28" s="3">
        <v>36</v>
      </c>
      <c r="C28" s="10">
        <v>2517595</v>
      </c>
      <c r="D28" s="11">
        <f t="shared" si="0"/>
        <v>50264955.600000001</v>
      </c>
      <c r="E28" s="11">
        <v>40368464.399999999</v>
      </c>
      <c r="F28" s="11">
        <v>149551</v>
      </c>
      <c r="G28" s="13">
        <f t="shared" si="1"/>
        <v>31510.782789843004</v>
      </c>
      <c r="H28" s="10">
        <f>config!$C$3 * config!$D$3 * (C28/3600)</f>
        <v>4256.1342138888886</v>
      </c>
      <c r="I28" s="10">
        <f>config!$C$4 * config!$D$4 * ($D28/3600)</f>
        <v>2124.3924984833334</v>
      </c>
      <c r="J28" s="10">
        <f>config!$C$5 * config!$D$5 * ($E28/3600)</f>
        <v>4094.7079056399998</v>
      </c>
      <c r="K28" s="10">
        <f>config!$C$6 * B28</f>
        <v>5091.12</v>
      </c>
      <c r="L28" s="10">
        <f>config!$C$7</f>
        <v>1449</v>
      </c>
      <c r="M28" s="10">
        <f>config!$C$8*B28</f>
        <v>1980</v>
      </c>
      <c r="N28" s="10">
        <f>config!$C$11</f>
        <v>7500</v>
      </c>
      <c r="O28" s="10">
        <f>config!$C$14</f>
        <v>3722.0732153333338</v>
      </c>
      <c r="P28" s="10">
        <f>config!$C$16</f>
        <v>1060</v>
      </c>
      <c r="Q28" s="10">
        <f>config!$C$17</f>
        <v>160</v>
      </c>
      <c r="R28" s="10">
        <f>config!$C$18*F28/3600</f>
        <v>69.375047222222221</v>
      </c>
      <c r="S28" s="10">
        <f>config!$C$19</f>
        <v>0</v>
      </c>
      <c r="T28" s="10">
        <f>config!$C$20*(F28/3600/1024)*config!$D$20</f>
        <v>3.3233555555555556</v>
      </c>
      <c r="U28" s="10">
        <f>config!$D$21*config!$C$21*F28/(86400*29)</f>
        <v>0.65655371966794385</v>
      </c>
    </row>
    <row r="29" spans="1:21" x14ac:dyDescent="0.2">
      <c r="A29" s="36"/>
      <c r="B29" s="3">
        <v>37</v>
      </c>
      <c r="C29" s="10">
        <v>2517595</v>
      </c>
      <c r="D29" s="11">
        <f t="shared" si="0"/>
        <v>52743931.5</v>
      </c>
      <c r="E29" s="11">
        <v>40407083.5</v>
      </c>
      <c r="F29" s="11">
        <v>110932</v>
      </c>
      <c r="G29" s="13">
        <f t="shared" si="1"/>
        <v>31796.948547060329</v>
      </c>
      <c r="H29" s="10">
        <f>config!$C$3 * config!$D$3 * (C29/3600)</f>
        <v>4256.1342138888886</v>
      </c>
      <c r="I29" s="10">
        <f>config!$C$4 * config!$D$4 * ($D29/3600)</f>
        <v>2229.1636604791665</v>
      </c>
      <c r="J29" s="10">
        <f>config!$C$5 * config!$D$5 * ($E29/3600)</f>
        <v>4098.6251696833333</v>
      </c>
      <c r="K29" s="10">
        <f>config!$C$6 * B29</f>
        <v>5232.54</v>
      </c>
      <c r="L29" s="10">
        <f>config!$C$7</f>
        <v>1449</v>
      </c>
      <c r="M29" s="10">
        <f>config!$C$8*B29</f>
        <v>2035</v>
      </c>
      <c r="N29" s="10">
        <f>config!$C$11</f>
        <v>7500</v>
      </c>
      <c r="O29" s="10">
        <f>config!$C$14</f>
        <v>3722.0732153333338</v>
      </c>
      <c r="P29" s="10">
        <f>config!$C$16</f>
        <v>1060</v>
      </c>
      <c r="Q29" s="10">
        <f>config!$C$17</f>
        <v>160</v>
      </c>
      <c r="R29" s="10">
        <f>config!$C$18*F29/3600</f>
        <v>51.460122222222225</v>
      </c>
      <c r="S29" s="10">
        <f>config!$C$19</f>
        <v>0</v>
      </c>
      <c r="T29" s="10">
        <f>config!$C$20*(F29/3600/1024)*config!$D$20</f>
        <v>2.4651555555555555</v>
      </c>
      <c r="U29" s="10">
        <f>config!$D$21*config!$C$21*F29/(86400*29)</f>
        <v>0.48700989782886334</v>
      </c>
    </row>
    <row r="30" spans="1:21" x14ac:dyDescent="0.2">
      <c r="A30" s="36"/>
      <c r="B30" s="3">
        <v>38</v>
      </c>
      <c r="C30" s="10">
        <v>2517595</v>
      </c>
      <c r="D30" s="11">
        <f t="shared" si="0"/>
        <v>55235986.399999999</v>
      </c>
      <c r="E30" s="11">
        <v>40432623.600000001</v>
      </c>
      <c r="F30" s="11">
        <v>85392</v>
      </c>
      <c r="G30" s="13">
        <f t="shared" si="1"/>
        <v>32088.755693317471</v>
      </c>
      <c r="H30" s="10">
        <f>config!$C$3 * config!$D$3 * (C30/3600)</f>
        <v>4256.1342138888886</v>
      </c>
      <c r="I30" s="10">
        <f>config!$C$4 * config!$D$4 * ($D30/3600)</f>
        <v>2334.487591877778</v>
      </c>
      <c r="J30" s="10">
        <f>config!$C$5 * config!$D$5 * ($E30/3600)</f>
        <v>4101.2157871599993</v>
      </c>
      <c r="K30" s="10">
        <f>config!$C$6 * B30</f>
        <v>5373.9599999999991</v>
      </c>
      <c r="L30" s="10">
        <f>config!$C$7</f>
        <v>1449</v>
      </c>
      <c r="M30" s="10">
        <f>config!$C$8*B30</f>
        <v>2090</v>
      </c>
      <c r="N30" s="10">
        <f>config!$C$11</f>
        <v>7500</v>
      </c>
      <c r="O30" s="10">
        <f>config!$C$14</f>
        <v>3722.0732153333338</v>
      </c>
      <c r="P30" s="10">
        <f>config!$C$16</f>
        <v>1060</v>
      </c>
      <c r="Q30" s="10">
        <f>config!$C$17</f>
        <v>160</v>
      </c>
      <c r="R30" s="10">
        <f>config!$C$18*F30/3600</f>
        <v>39.612399999999994</v>
      </c>
      <c r="S30" s="10">
        <f>config!$C$19</f>
        <v>0</v>
      </c>
      <c r="T30" s="10">
        <f>config!$C$20*(F30/3600/1024)*config!$D$20</f>
        <v>1.8976</v>
      </c>
      <c r="U30" s="10">
        <f>config!$D$21*config!$C$21*F30/(86400*29)</f>
        <v>0.37488505747126438</v>
      </c>
    </row>
    <row r="31" spans="1:21" x14ac:dyDescent="0.2">
      <c r="A31" s="36"/>
      <c r="B31" s="3">
        <v>39</v>
      </c>
      <c r="C31" s="10">
        <v>2517595</v>
      </c>
      <c r="D31" s="11">
        <f t="shared" si="0"/>
        <v>57736996.399999999</v>
      </c>
      <c r="E31" s="11">
        <v>40449208.600000001</v>
      </c>
      <c r="F31" s="11">
        <v>68807</v>
      </c>
      <c r="G31" s="13">
        <f t="shared" si="1"/>
        <v>32384.42541021945</v>
      </c>
      <c r="H31" s="10">
        <f>config!$C$3 * config!$D$3 * (C31/3600)</f>
        <v>4256.1342138888886</v>
      </c>
      <c r="I31" s="10">
        <f>config!$C$4 * config!$D$4 * ($D31/3600)</f>
        <v>2440.1900006277779</v>
      </c>
      <c r="J31" s="10">
        <f>config!$C$5 * config!$D$5 * ($E31/3600)</f>
        <v>4102.8980589933335</v>
      </c>
      <c r="K31" s="10">
        <f>config!$C$6 * B31</f>
        <v>5515.3799999999992</v>
      </c>
      <c r="L31" s="10">
        <f>config!$C$7</f>
        <v>1449</v>
      </c>
      <c r="M31" s="10">
        <f>config!$C$8*B31</f>
        <v>2145</v>
      </c>
      <c r="N31" s="10">
        <f>config!$C$11</f>
        <v>7500</v>
      </c>
      <c r="O31" s="10">
        <f>config!$C$14</f>
        <v>3722.0732153333338</v>
      </c>
      <c r="P31" s="10">
        <f>config!$C$16</f>
        <v>1060</v>
      </c>
      <c r="Q31" s="10">
        <f>config!$C$17</f>
        <v>160</v>
      </c>
      <c r="R31" s="10">
        <f>config!$C$18*F31/3600</f>
        <v>31.918802777777778</v>
      </c>
      <c r="S31" s="10">
        <f>config!$C$19</f>
        <v>0</v>
      </c>
      <c r="T31" s="10">
        <f>config!$C$20*(F31/3600/1024)*config!$D$20</f>
        <v>1.5290444444444444</v>
      </c>
      <c r="U31" s="10">
        <f>config!$D$21*config!$C$21*F31/(86400*29)</f>
        <v>0.30207415389527459</v>
      </c>
    </row>
    <row r="32" spans="1:21" x14ac:dyDescent="0.2">
      <c r="A32" s="36"/>
      <c r="B32" s="3">
        <v>40</v>
      </c>
      <c r="C32" s="10">
        <v>2517595</v>
      </c>
      <c r="D32" s="11">
        <f t="shared" si="0"/>
        <v>60246688.299999997</v>
      </c>
      <c r="E32" s="11">
        <v>40457111.700000003</v>
      </c>
      <c r="F32" s="11">
        <v>60904</v>
      </c>
      <c r="G32" s="13">
        <f t="shared" si="1"/>
        <v>32683.83995600983</v>
      </c>
      <c r="H32" s="10">
        <f>config!$C$3 * config!$D$3 * (C32/3600)</f>
        <v>4256.1342138888886</v>
      </c>
      <c r="I32" s="10">
        <f>config!$C$4 * config!$D$4 * ($D32/3600)</f>
        <v>2546.259340234722</v>
      </c>
      <c r="J32" s="10">
        <f>config!$C$5 * config!$D$5 * ($E32/3600)</f>
        <v>4103.6996967699997</v>
      </c>
      <c r="K32" s="10">
        <f>config!$C$6 * B32</f>
        <v>5656.7999999999993</v>
      </c>
      <c r="L32" s="10">
        <f>config!$C$7</f>
        <v>1449</v>
      </c>
      <c r="M32" s="10">
        <f>config!$C$8*B32</f>
        <v>2200</v>
      </c>
      <c r="N32" s="10">
        <f>config!$C$11</f>
        <v>7500</v>
      </c>
      <c r="O32" s="10">
        <f>config!$C$14</f>
        <v>3722.0732153333338</v>
      </c>
      <c r="P32" s="10">
        <f>config!$C$16</f>
        <v>1060</v>
      </c>
      <c r="Q32" s="10">
        <f>config!$C$17</f>
        <v>160</v>
      </c>
      <c r="R32" s="10">
        <f>config!$C$18*F32/3600</f>
        <v>28.252688888888887</v>
      </c>
      <c r="S32" s="10">
        <f>config!$C$19</f>
        <v>0</v>
      </c>
      <c r="T32" s="10">
        <f>config!$C$20*(F32/3600/1024)*config!$D$20</f>
        <v>1.3534222222222223</v>
      </c>
      <c r="U32" s="10">
        <f>config!$D$21*config!$C$21*F32/(86400*29)</f>
        <v>0.26737867177522351</v>
      </c>
    </row>
    <row r="33" spans="1:21" x14ac:dyDescent="0.2">
      <c r="A33" s="36"/>
      <c r="B33" s="3">
        <v>41</v>
      </c>
      <c r="C33" s="10">
        <v>2517595</v>
      </c>
      <c r="D33" s="11">
        <f t="shared" si="0"/>
        <v>62740953.299999997</v>
      </c>
      <c r="E33" s="11">
        <v>40480441.700000003</v>
      </c>
      <c r="F33" s="11">
        <v>37574</v>
      </c>
      <c r="G33" s="13">
        <f t="shared" si="1"/>
        <v>32976.600339700279</v>
      </c>
      <c r="H33" s="10">
        <f>config!$C$3 * config!$D$3 * (C33/3600)</f>
        <v>4256.1342138888886</v>
      </c>
      <c r="I33" s="10">
        <f>config!$C$4 * config!$D$4 * ($D33/3600)</f>
        <v>2651.6766790541665</v>
      </c>
      <c r="J33" s="10">
        <f>config!$C$5 * config!$D$5 * ($E33/3600)</f>
        <v>4106.066136436667</v>
      </c>
      <c r="K33" s="10">
        <f>config!$C$6 * B33</f>
        <v>5798.2199999999993</v>
      </c>
      <c r="L33" s="10">
        <f>config!$C$7</f>
        <v>1449</v>
      </c>
      <c r="M33" s="10">
        <f>config!$C$8*B33</f>
        <v>2255</v>
      </c>
      <c r="N33" s="10">
        <f>config!$C$11</f>
        <v>7500</v>
      </c>
      <c r="O33" s="10">
        <f>config!$C$14</f>
        <v>3722.0732153333338</v>
      </c>
      <c r="P33" s="10">
        <f>config!$C$16</f>
        <v>1060</v>
      </c>
      <c r="Q33" s="10">
        <f>config!$C$17</f>
        <v>160</v>
      </c>
      <c r="R33" s="10">
        <f>config!$C$18*F33/3600</f>
        <v>17.430161111111108</v>
      </c>
      <c r="S33" s="10">
        <f>config!$C$19</f>
        <v>0</v>
      </c>
      <c r="T33" s="10">
        <f>config!$C$20*(F33/3600/1024)*config!$D$20</f>
        <v>0.83497777777777782</v>
      </c>
      <c r="U33" s="10">
        <f>config!$D$21*config!$C$21*F33/(86400*29)</f>
        <v>0.16495609833971903</v>
      </c>
    </row>
    <row r="34" spans="1:21" x14ac:dyDescent="0.2">
      <c r="A34" s="36"/>
      <c r="B34" s="3">
        <v>42</v>
      </c>
      <c r="C34" s="10">
        <v>2517595</v>
      </c>
      <c r="D34" s="11">
        <f t="shared" ref="D34:D65" si="2">C34*B34-E34</f>
        <v>65242164.200000003</v>
      </c>
      <c r="E34" s="11">
        <v>40496825.799999997</v>
      </c>
      <c r="F34" s="11">
        <v>21190</v>
      </c>
      <c r="G34" s="13">
        <f t="shared" ref="G34:G65" si="3">SUM(H34:U34)</f>
        <v>33272.356760217575</v>
      </c>
      <c r="H34" s="10">
        <f>config!$C$3 * config!$D$3 * (C34/3600)</f>
        <v>4256.1342138888886</v>
      </c>
      <c r="I34" s="10">
        <f>config!$C$4 * config!$D$4 * ($D34/3600)</f>
        <v>2757.3875786194449</v>
      </c>
      <c r="J34" s="10">
        <f>config!$C$5 * config!$D$5 * ($E34/3600)</f>
        <v>4107.728030313333</v>
      </c>
      <c r="K34" s="10">
        <f>config!$C$6 * B34</f>
        <v>5939.6399999999994</v>
      </c>
      <c r="L34" s="10">
        <f>config!$C$7</f>
        <v>1449</v>
      </c>
      <c r="M34" s="10">
        <f>config!$C$8*B34</f>
        <v>2310</v>
      </c>
      <c r="N34" s="10">
        <f>config!$C$11</f>
        <v>7500</v>
      </c>
      <c r="O34" s="10">
        <f>config!$C$14</f>
        <v>3722.0732153333338</v>
      </c>
      <c r="P34" s="10">
        <f>config!$C$16</f>
        <v>1060</v>
      </c>
      <c r="Q34" s="10">
        <f>config!$C$17</f>
        <v>160</v>
      </c>
      <c r="R34" s="10">
        <f>config!$C$18*F34/3600</f>
        <v>9.8298055555555539</v>
      </c>
      <c r="S34" s="10">
        <f>config!$C$19</f>
        <v>0</v>
      </c>
      <c r="T34" s="10">
        <f>config!$C$20*(F34/3600/1024)*config!$D$20</f>
        <v>0.47088888888888891</v>
      </c>
      <c r="U34" s="10">
        <f>config!$D$21*config!$C$21*F34/(86400*29)</f>
        <v>9.3027618135376758E-2</v>
      </c>
    </row>
    <row r="35" spans="1:21" x14ac:dyDescent="0.2">
      <c r="A35" s="36"/>
      <c r="B35" s="3">
        <v>43</v>
      </c>
      <c r="C35" s="10">
        <v>2517595</v>
      </c>
      <c r="D35" s="11">
        <f t="shared" si="2"/>
        <v>67739905.099999994</v>
      </c>
      <c r="E35" s="11">
        <v>40516679.899999999</v>
      </c>
      <c r="F35" s="11">
        <v>1336</v>
      </c>
      <c r="G35" s="13">
        <f t="shared" si="3"/>
        <v>33566.616459275421</v>
      </c>
      <c r="H35" s="10">
        <f>config!$C$3 * config!$D$3 * (C35/3600)</f>
        <v>4256.1342138888886</v>
      </c>
      <c r="I35" s="10">
        <f>config!$C$4 * config!$D$4 * ($D35/3600)</f>
        <v>2862.9518224902777</v>
      </c>
      <c r="J35" s="10">
        <f>config!$C$5 * config!$D$5 * ($E35/3600)</f>
        <v>4109.7418978566666</v>
      </c>
      <c r="K35" s="10">
        <f>config!$C$6 * B35</f>
        <v>6081.0599999999995</v>
      </c>
      <c r="L35" s="10">
        <f>config!$C$7</f>
        <v>1449</v>
      </c>
      <c r="M35" s="10">
        <f>config!$C$8*B35</f>
        <v>2365</v>
      </c>
      <c r="N35" s="10">
        <f>config!$C$11</f>
        <v>7500</v>
      </c>
      <c r="O35" s="10">
        <f>config!$C$14</f>
        <v>3722.0732153333338</v>
      </c>
      <c r="P35" s="10">
        <f>config!$C$16</f>
        <v>1060</v>
      </c>
      <c r="Q35" s="10">
        <f>config!$C$17</f>
        <v>160</v>
      </c>
      <c r="R35" s="10">
        <f>config!$C$18*F35/3600</f>
        <v>0.6197555555555555</v>
      </c>
      <c r="S35" s="10">
        <f>config!$C$19</f>
        <v>0</v>
      </c>
      <c r="T35" s="10">
        <f>config!$C$20*(F35/3600/1024)*config!$D$20</f>
        <v>2.968888888888889E-2</v>
      </c>
      <c r="U35" s="10">
        <f>config!$D$21*config!$C$21*F35/(86400*29)</f>
        <v>5.8652618135376757E-3</v>
      </c>
    </row>
    <row r="36" spans="1:21" x14ac:dyDescent="0.2">
      <c r="A36" s="36"/>
      <c r="B36" s="3">
        <v>44</v>
      </c>
      <c r="C36" s="10">
        <v>2517595</v>
      </c>
      <c r="D36" s="11">
        <f t="shared" si="2"/>
        <v>70256537.099999994</v>
      </c>
      <c r="E36" s="11">
        <v>40517642.899999999</v>
      </c>
      <c r="F36" s="11">
        <v>373</v>
      </c>
      <c r="G36" s="13">
        <f t="shared" si="3"/>
        <v>33869.024442067755</v>
      </c>
      <c r="H36" s="10">
        <f>config!$C$3 * config!$D$3 * (C36/3600)</f>
        <v>4256.1342138888886</v>
      </c>
      <c r="I36" s="10">
        <f>config!$C$4 * config!$D$4 * ($D36/3600)</f>
        <v>2969.3144777124999</v>
      </c>
      <c r="J36" s="10">
        <f>config!$C$5 * config!$D$5 * ($E36/3600)</f>
        <v>4109.839578156666</v>
      </c>
      <c r="K36" s="10">
        <f>config!$C$6 * B36</f>
        <v>6222.48</v>
      </c>
      <c r="L36" s="10">
        <f>config!$C$7</f>
        <v>1449</v>
      </c>
      <c r="M36" s="10">
        <f>config!$C$8*B36</f>
        <v>2420</v>
      </c>
      <c r="N36" s="10">
        <f>config!$C$11</f>
        <v>7500</v>
      </c>
      <c r="O36" s="10">
        <f>config!$C$14</f>
        <v>3722.0732153333338</v>
      </c>
      <c r="P36" s="10">
        <f>config!$C$16</f>
        <v>1060</v>
      </c>
      <c r="Q36" s="10">
        <f>config!$C$17</f>
        <v>160</v>
      </c>
      <c r="R36" s="10">
        <f>config!$C$18*F36/3600</f>
        <v>0.17303055555555555</v>
      </c>
      <c r="S36" s="10">
        <f>config!$C$19</f>
        <v>0</v>
      </c>
      <c r="T36" s="10">
        <f>config!$C$20*(F36/3600/1024)*config!$D$20</f>
        <v>8.288888888888889E-3</v>
      </c>
      <c r="U36" s="10">
        <f>config!$D$21*config!$C$21*F36/(86400*29)</f>
        <v>1.6375319284802044E-3</v>
      </c>
    </row>
    <row r="37" spans="1:21" x14ac:dyDescent="0.2">
      <c r="A37" s="36"/>
      <c r="B37" s="3">
        <v>45</v>
      </c>
      <c r="C37" s="10">
        <v>2517595</v>
      </c>
      <c r="D37" s="11">
        <f t="shared" si="2"/>
        <v>72773759</v>
      </c>
      <c r="E37" s="11">
        <v>40518016</v>
      </c>
      <c r="F37" s="11">
        <v>0</v>
      </c>
      <c r="G37" s="13">
        <f t="shared" si="3"/>
        <v>34171.686916558334</v>
      </c>
      <c r="H37" s="10">
        <f>config!$C$3 * config!$D$3 * (C37/3600)</f>
        <v>4256.1342138888886</v>
      </c>
      <c r="I37" s="10">
        <f>config!$C$4 * config!$D$4 * ($D37/3600)</f>
        <v>3075.702064402778</v>
      </c>
      <c r="J37" s="10">
        <f>config!$C$5 * config!$D$5 * ($E37/3600)</f>
        <v>4109.877422933333</v>
      </c>
      <c r="K37" s="10">
        <f>config!$C$6 * B37</f>
        <v>6363.9</v>
      </c>
      <c r="L37" s="10">
        <f>config!$C$7</f>
        <v>1449</v>
      </c>
      <c r="M37" s="10">
        <f>config!$C$8*B37</f>
        <v>2475</v>
      </c>
      <c r="N37" s="10">
        <f>config!$C$11</f>
        <v>7500</v>
      </c>
      <c r="O37" s="10">
        <f>config!$C$14</f>
        <v>3722.0732153333338</v>
      </c>
      <c r="P37" s="10">
        <f>config!$C$16</f>
        <v>1060</v>
      </c>
      <c r="Q37" s="10">
        <f>config!$C$17</f>
        <v>160</v>
      </c>
      <c r="R37" s="10">
        <f>config!$C$18*F37/3600</f>
        <v>0</v>
      </c>
      <c r="S37" s="10">
        <f>config!$C$19</f>
        <v>0</v>
      </c>
      <c r="T37" s="10">
        <f>config!$C$20*(F37/3600/1024)*config!$D$20</f>
        <v>0</v>
      </c>
      <c r="U37" s="10">
        <f>config!$D$21*config!$C$21*F37/(86400*29)</f>
        <v>0</v>
      </c>
    </row>
    <row r="38" spans="1:21" x14ac:dyDescent="0.2">
      <c r="A38" s="36" t="s">
        <v>39</v>
      </c>
      <c r="B38" s="3">
        <v>10</v>
      </c>
      <c r="C38" s="10">
        <v>2517595</v>
      </c>
      <c r="D38" s="11">
        <f t="shared" si="2"/>
        <v>1847107.1000000015</v>
      </c>
      <c r="E38" s="11">
        <v>23328842.899999999</v>
      </c>
      <c r="F38" s="11">
        <v>18063721.98</v>
      </c>
      <c r="G38" s="13">
        <f t="shared" si="3"/>
        <v>31416.074357696754</v>
      </c>
      <c r="H38" s="10">
        <f>config!$C$3 * config!$D$3 * (C38/3600)</f>
        <v>4256.1342138888886</v>
      </c>
      <c r="I38" s="10">
        <f>config!$C$4 * config!$D$4 * ($D38/3600)</f>
        <v>78.065929240277839</v>
      </c>
      <c r="J38" s="10">
        <f>config!$C$5 * config!$D$5 * ($E38/3600)</f>
        <v>2366.3222981566664</v>
      </c>
      <c r="K38" s="10">
        <f>config!$C$6 * B38</f>
        <v>1414.1999999999998</v>
      </c>
      <c r="L38" s="10">
        <f>config!$C$7</f>
        <v>1449</v>
      </c>
      <c r="M38" s="10">
        <f>config!$C$8*B38</f>
        <v>550</v>
      </c>
      <c r="N38" s="10">
        <f>config!$C$11</f>
        <v>7500</v>
      </c>
      <c r="O38" s="10">
        <f>config!$C$14</f>
        <v>3722.0732153333338</v>
      </c>
      <c r="P38" s="10">
        <f>config!$C$16</f>
        <v>1060</v>
      </c>
      <c r="Q38" s="10">
        <f>config!$C$17</f>
        <v>160</v>
      </c>
      <c r="R38" s="10">
        <f>config!$C$18*F38/3600</f>
        <v>8379.5599184999992</v>
      </c>
      <c r="S38" s="10">
        <f>config!$C$19</f>
        <v>0</v>
      </c>
      <c r="T38" s="10">
        <f>config!$C$20*(F38/3600/1024)*config!$D$20</f>
        <v>401.41604400000006</v>
      </c>
      <c r="U38" s="10">
        <f>config!$D$21*config!$C$21*F38/(86400*29)</f>
        <v>79.302738577586211</v>
      </c>
    </row>
    <row r="39" spans="1:21" x14ac:dyDescent="0.2">
      <c r="A39" s="36"/>
      <c r="B39" s="3">
        <v>11</v>
      </c>
      <c r="C39" s="10">
        <v>2517595</v>
      </c>
      <c r="D39" s="11">
        <f t="shared" si="2"/>
        <v>2487450</v>
      </c>
      <c r="E39" s="11">
        <v>25206095</v>
      </c>
      <c r="F39" s="11">
        <v>16231160.880000001</v>
      </c>
      <c r="G39" s="13">
        <f t="shared" si="3"/>
        <v>30931.100116897509</v>
      </c>
      <c r="H39" s="10">
        <f>config!$C$3 * config!$D$3 * (C39/3600)</f>
        <v>4256.1342138888886</v>
      </c>
      <c r="I39" s="10">
        <f>config!$C$4 * config!$D$4 * ($D39/3600)</f>
        <v>105.12931041666668</v>
      </c>
      <c r="J39" s="10">
        <f>config!$C$5 * config!$D$5 * ($E39/3600)</f>
        <v>2556.7382361666664</v>
      </c>
      <c r="K39" s="10">
        <f>config!$C$6 * B39</f>
        <v>1555.62</v>
      </c>
      <c r="L39" s="10">
        <f>config!$C$7</f>
        <v>1449</v>
      </c>
      <c r="M39" s="10">
        <f>config!$C$8*B39</f>
        <v>605</v>
      </c>
      <c r="N39" s="10">
        <f>config!$C$11</f>
        <v>7500</v>
      </c>
      <c r="O39" s="10">
        <f>config!$C$14</f>
        <v>3722.0732153333338</v>
      </c>
      <c r="P39" s="10">
        <f>config!$C$16</f>
        <v>1060</v>
      </c>
      <c r="Q39" s="10">
        <f>config!$C$17</f>
        <v>160</v>
      </c>
      <c r="R39" s="10">
        <f>config!$C$18*F39/3600</f>
        <v>7529.4551859999992</v>
      </c>
      <c r="S39" s="10">
        <f>config!$C$19</f>
        <v>0</v>
      </c>
      <c r="T39" s="10">
        <f>config!$C$20*(F39/3600/1024)*config!$D$20</f>
        <v>360.69246400000003</v>
      </c>
      <c r="U39" s="10">
        <f>config!$D$21*config!$C$21*F39/(86400*29)</f>
        <v>71.257491091954023</v>
      </c>
    </row>
    <row r="40" spans="1:21" x14ac:dyDescent="0.2">
      <c r="A40" s="36"/>
      <c r="B40" s="3">
        <v>12</v>
      </c>
      <c r="C40" s="10">
        <v>2517595</v>
      </c>
      <c r="D40" s="11">
        <f t="shared" si="2"/>
        <v>3234312</v>
      </c>
      <c r="E40" s="11">
        <v>26976828</v>
      </c>
      <c r="F40" s="11">
        <v>14498758.08</v>
      </c>
      <c r="G40" s="13">
        <f t="shared" si="3"/>
        <v>30488.950974194631</v>
      </c>
      <c r="H40" s="10">
        <f>config!$C$3 * config!$D$3 * (C40/3600)</f>
        <v>4256.1342138888886</v>
      </c>
      <c r="I40" s="10">
        <f>config!$C$4 * config!$D$4 * ($D40/3600)</f>
        <v>136.694603</v>
      </c>
      <c r="J40" s="10">
        <f>config!$C$5 * config!$D$5 * ($E40/3600)</f>
        <v>2736.3495868</v>
      </c>
      <c r="K40" s="10">
        <f>config!$C$6 * B40</f>
        <v>1697.04</v>
      </c>
      <c r="L40" s="10">
        <f>config!$C$7</f>
        <v>1449</v>
      </c>
      <c r="M40" s="10">
        <f>config!$C$8*B40</f>
        <v>660</v>
      </c>
      <c r="N40" s="10">
        <f>config!$C$11</f>
        <v>7500</v>
      </c>
      <c r="O40" s="10">
        <f>config!$C$14</f>
        <v>3722.0732153333338</v>
      </c>
      <c r="P40" s="10">
        <f>config!$C$16</f>
        <v>1060</v>
      </c>
      <c r="Q40" s="10">
        <f>config!$C$17</f>
        <v>160</v>
      </c>
      <c r="R40" s="10">
        <f>config!$C$18*F40/3600</f>
        <v>6725.8127759999998</v>
      </c>
      <c r="S40" s="10">
        <f>config!$C$19</f>
        <v>0</v>
      </c>
      <c r="T40" s="10">
        <f>config!$C$20*(F40/3600/1024)*config!$D$20</f>
        <v>322.19462400000003</v>
      </c>
      <c r="U40" s="10">
        <f>config!$D$21*config!$C$21*F40/(86400*29)</f>
        <v>63.651955172413793</v>
      </c>
    </row>
    <row r="41" spans="1:21" x14ac:dyDescent="0.2">
      <c r="A41" s="36"/>
      <c r="B41" s="3">
        <v>13</v>
      </c>
      <c r="C41" s="10">
        <v>2517595</v>
      </c>
      <c r="D41" s="11">
        <f t="shared" si="2"/>
        <v>4089524.8999999985</v>
      </c>
      <c r="E41" s="11">
        <v>28639210.100000001</v>
      </c>
      <c r="F41" s="11">
        <v>12862748.689999999</v>
      </c>
      <c r="G41" s="13">
        <f t="shared" si="3"/>
        <v>30087.671859646507</v>
      </c>
      <c r="H41" s="10">
        <f>config!$C$3 * config!$D$3 * (C41/3600)</f>
        <v>4256.1342138888886</v>
      </c>
      <c r="I41" s="10">
        <f>config!$C$4 * config!$D$4 * ($D41/3600)</f>
        <v>172.8392259819444</v>
      </c>
      <c r="J41" s="10">
        <f>config!$C$5 * config!$D$5 * ($E41/3600)</f>
        <v>2904.9705444766664</v>
      </c>
      <c r="K41" s="10">
        <f>config!$C$6 * B41</f>
        <v>1838.4599999999998</v>
      </c>
      <c r="L41" s="10">
        <f>config!$C$7</f>
        <v>1449</v>
      </c>
      <c r="M41" s="10">
        <f>config!$C$8*B41</f>
        <v>715</v>
      </c>
      <c r="N41" s="10">
        <f>config!$C$11</f>
        <v>7500</v>
      </c>
      <c r="O41" s="10">
        <f>config!$C$14</f>
        <v>3722.0732153333338</v>
      </c>
      <c r="P41" s="10">
        <f>config!$C$16</f>
        <v>1060</v>
      </c>
      <c r="Q41" s="10">
        <f>config!$C$17</f>
        <v>160</v>
      </c>
      <c r="R41" s="10">
        <f>config!$C$18*F41/3600</f>
        <v>5966.8861978611103</v>
      </c>
      <c r="S41" s="10">
        <f>config!$C$19</f>
        <v>0</v>
      </c>
      <c r="T41" s="10">
        <f>config!$C$20*(F41/3600/1024)*config!$D$20</f>
        <v>285.83885977777777</v>
      </c>
      <c r="U41" s="10">
        <f>config!$D$21*config!$C$21*F41/(86400*29)</f>
        <v>56.469602326787999</v>
      </c>
    </row>
    <row r="42" spans="1:21" x14ac:dyDescent="0.2">
      <c r="A42" s="36"/>
      <c r="B42" s="3">
        <v>14</v>
      </c>
      <c r="C42" s="10">
        <v>2517595</v>
      </c>
      <c r="D42" s="11">
        <f t="shared" si="2"/>
        <v>5064156.8000000007</v>
      </c>
      <c r="E42" s="11">
        <v>30182173.199999999</v>
      </c>
      <c r="F42" s="11">
        <v>11307093</v>
      </c>
      <c r="G42" s="13">
        <f t="shared" si="3"/>
        <v>29718.740381685133</v>
      </c>
      <c r="H42" s="10">
        <f>config!$C$3 * config!$D$3 * (C42/3600)</f>
        <v>4256.1342138888886</v>
      </c>
      <c r="I42" s="10">
        <f>config!$C$4 * config!$D$4 * ($D42/3600)</f>
        <v>214.03096031111116</v>
      </c>
      <c r="J42" s="10">
        <f>config!$C$5 * config!$D$5 * ($E42/3600)</f>
        <v>3061.4784349199999</v>
      </c>
      <c r="K42" s="10">
        <f>config!$C$6 * B42</f>
        <v>1979.8799999999999</v>
      </c>
      <c r="L42" s="10">
        <f>config!$C$7</f>
        <v>1449</v>
      </c>
      <c r="M42" s="10">
        <f>config!$C$8*B42</f>
        <v>770</v>
      </c>
      <c r="N42" s="10">
        <f>config!$C$11</f>
        <v>7500</v>
      </c>
      <c r="O42" s="10">
        <f>config!$C$14</f>
        <v>3722.0732153333338</v>
      </c>
      <c r="P42" s="10">
        <f>config!$C$16</f>
        <v>1060</v>
      </c>
      <c r="Q42" s="10">
        <f>config!$C$17</f>
        <v>160</v>
      </c>
      <c r="R42" s="10">
        <f>config!$C$18*F42/3600</f>
        <v>5245.2348083333327</v>
      </c>
      <c r="S42" s="10">
        <f>config!$C$19</f>
        <v>0</v>
      </c>
      <c r="T42" s="10">
        <f>config!$C$20*(F42/3600/1024)*config!$D$20</f>
        <v>251.26873333333333</v>
      </c>
      <c r="U42" s="10">
        <f>config!$D$21*config!$C$21*F42/(86400*29)</f>
        <v>49.6400155651341</v>
      </c>
    </row>
    <row r="43" spans="1:21" x14ac:dyDescent="0.2">
      <c r="A43" s="36"/>
      <c r="B43" s="3">
        <v>15</v>
      </c>
      <c r="C43" s="10">
        <v>2517595</v>
      </c>
      <c r="D43" s="11">
        <f t="shared" si="2"/>
        <v>6160366.8000000007</v>
      </c>
      <c r="E43" s="11">
        <v>31603558.199999999</v>
      </c>
      <c r="F43" s="11">
        <v>9914869.8000000007</v>
      </c>
      <c r="G43" s="13">
        <f t="shared" si="3"/>
        <v>29422.779040161193</v>
      </c>
      <c r="H43" s="10">
        <f>config!$C$3 * config!$D$3 * (C43/3600)</f>
        <v>4256.1342138888886</v>
      </c>
      <c r="I43" s="10">
        <f>config!$C$4 * config!$D$4 * ($D43/3600)</f>
        <v>260.36105795000003</v>
      </c>
      <c r="J43" s="10">
        <f>config!$C$5 * config!$D$5 * ($E43/3600)</f>
        <v>3205.6542534199998</v>
      </c>
      <c r="K43" s="10">
        <f>config!$C$6 * B43</f>
        <v>2121.2999999999997</v>
      </c>
      <c r="L43" s="10">
        <f>config!$C$7</f>
        <v>1449</v>
      </c>
      <c r="M43" s="10">
        <f>config!$C$8*B43</f>
        <v>825</v>
      </c>
      <c r="N43" s="10">
        <f>config!$C$11</f>
        <v>7500</v>
      </c>
      <c r="O43" s="10">
        <f>config!$C$14</f>
        <v>3722.0732153333338</v>
      </c>
      <c r="P43" s="10">
        <f>config!$C$16</f>
        <v>1060</v>
      </c>
      <c r="Q43" s="10">
        <f>config!$C$17</f>
        <v>160</v>
      </c>
      <c r="R43" s="10">
        <f>config!$C$18*F43/3600</f>
        <v>4599.397935</v>
      </c>
      <c r="S43" s="10">
        <f>config!$C$19</f>
        <v>0</v>
      </c>
      <c r="T43" s="10">
        <f>config!$C$20*(F43/3600/1024)*config!$D$20</f>
        <v>220.33044000000001</v>
      </c>
      <c r="U43" s="10">
        <f>config!$D$21*config!$C$21*F43/(86400*29)</f>
        <v>43.527924568965524</v>
      </c>
    </row>
    <row r="44" spans="1:21" x14ac:dyDescent="0.2">
      <c r="A44" s="36"/>
      <c r="B44" s="3">
        <v>16</v>
      </c>
      <c r="C44" s="10">
        <v>2517595</v>
      </c>
      <c r="D44" s="11">
        <f t="shared" si="2"/>
        <v>7386014.6999999993</v>
      </c>
      <c r="E44" s="11">
        <v>32895505.300000001</v>
      </c>
      <c r="F44" s="11">
        <v>8593966.4000000004</v>
      </c>
      <c r="G44" s="13">
        <f t="shared" si="3"/>
        <v>29154.141382989495</v>
      </c>
      <c r="H44" s="10">
        <f>config!$C$3 * config!$D$3 * (C44/3600)</f>
        <v>4256.1342138888886</v>
      </c>
      <c r="I44" s="10">
        <f>config!$C$4 * config!$D$4 * ($D44/3600)</f>
        <v>312.16170461249999</v>
      </c>
      <c r="J44" s="10">
        <f>config!$C$5 * config!$D$5 * ($E44/3600)</f>
        <v>3336.7007542633332</v>
      </c>
      <c r="K44" s="10">
        <f>config!$C$6 * B44</f>
        <v>2262.7199999999998</v>
      </c>
      <c r="L44" s="10">
        <f>config!$C$7</f>
        <v>1449</v>
      </c>
      <c r="M44" s="10">
        <f>config!$C$8*B44</f>
        <v>880</v>
      </c>
      <c r="N44" s="10">
        <f>config!$C$11</f>
        <v>7500</v>
      </c>
      <c r="O44" s="10">
        <f>config!$C$14</f>
        <v>3722.0732153333338</v>
      </c>
      <c r="P44" s="10">
        <f>config!$C$16</f>
        <v>1060</v>
      </c>
      <c r="Q44" s="10">
        <f>config!$C$17</f>
        <v>160</v>
      </c>
      <c r="R44" s="10">
        <f>config!$C$18*F44/3600</f>
        <v>3986.6455244444446</v>
      </c>
      <c r="S44" s="10">
        <f>config!$C$19</f>
        <v>0</v>
      </c>
      <c r="T44" s="10">
        <f>config!$C$20*(F44/3600/1024)*config!$D$20</f>
        <v>190.97703111111113</v>
      </c>
      <c r="U44" s="10">
        <f>config!$D$21*config!$C$21*F44/(86400*29)</f>
        <v>37.728939335887617</v>
      </c>
    </row>
    <row r="45" spans="1:21" x14ac:dyDescent="0.2">
      <c r="A45" s="36"/>
      <c r="B45" s="3">
        <v>17</v>
      </c>
      <c r="C45" s="10">
        <v>2517595</v>
      </c>
      <c r="D45" s="11">
        <f t="shared" si="2"/>
        <v>8760285.700000003</v>
      </c>
      <c r="E45" s="11">
        <v>34038829.299999997</v>
      </c>
      <c r="F45" s="11">
        <v>7429697.7000000002</v>
      </c>
      <c r="G45" s="13">
        <f t="shared" si="3"/>
        <v>28953.539299953514</v>
      </c>
      <c r="H45" s="10">
        <f>config!$C$3 * config!$D$3 * (C45/3600)</f>
        <v>4256.1342138888886</v>
      </c>
      <c r="I45" s="10">
        <f>config!$C$4 * config!$D$4 * ($D45/3600)</f>
        <v>370.24374145972234</v>
      </c>
      <c r="J45" s="10">
        <f>config!$C$5 * config!$D$5 * ($E45/3600)</f>
        <v>3452.6719186633331</v>
      </c>
      <c r="K45" s="10">
        <f>config!$C$6 * B45</f>
        <v>2404.14</v>
      </c>
      <c r="L45" s="10">
        <f>config!$C$7</f>
        <v>1449</v>
      </c>
      <c r="M45" s="10">
        <f>config!$C$8*B45</f>
        <v>935</v>
      </c>
      <c r="N45" s="10">
        <f>config!$C$11</f>
        <v>7500</v>
      </c>
      <c r="O45" s="10">
        <f>config!$C$14</f>
        <v>3722.0732153333338</v>
      </c>
      <c r="P45" s="10">
        <f>config!$C$16</f>
        <v>1060</v>
      </c>
      <c r="Q45" s="10">
        <f>config!$C$17</f>
        <v>160</v>
      </c>
      <c r="R45" s="10">
        <f>config!$C$18*F45/3600</f>
        <v>3446.5542108333334</v>
      </c>
      <c r="S45" s="10">
        <f>config!$C$19</f>
        <v>0</v>
      </c>
      <c r="T45" s="10">
        <f>config!$C$20*(F45/3600/1024)*config!$D$20</f>
        <v>165.10439333333335</v>
      </c>
      <c r="U45" s="10">
        <f>config!$D$21*config!$C$21*F45/(86400*29)</f>
        <v>32.617606441570885</v>
      </c>
    </row>
    <row r="46" spans="1:21" x14ac:dyDescent="0.2">
      <c r="A46" s="36"/>
      <c r="B46" s="3">
        <v>18</v>
      </c>
      <c r="C46" s="10">
        <v>2517595</v>
      </c>
      <c r="D46" s="11">
        <f t="shared" si="2"/>
        <v>10262555.600000001</v>
      </c>
      <c r="E46" s="11">
        <v>35054154.399999999</v>
      </c>
      <c r="F46" s="11">
        <v>6389700</v>
      </c>
      <c r="G46" s="13">
        <f t="shared" si="3"/>
        <v>28806.318677326399</v>
      </c>
      <c r="H46" s="10">
        <f>config!$C$3 * config!$D$3 * (C46/3600)</f>
        <v>4256.1342138888886</v>
      </c>
      <c r="I46" s="10">
        <f>config!$C$4 * config!$D$4 * ($D46/3600)</f>
        <v>433.73550959444458</v>
      </c>
      <c r="J46" s="10">
        <f>config!$C$5 * config!$D$5 * ($E46/3600)</f>
        <v>3555.6597279733328</v>
      </c>
      <c r="K46" s="10">
        <f>config!$C$6 * B46</f>
        <v>2545.56</v>
      </c>
      <c r="L46" s="10">
        <f>config!$C$7</f>
        <v>1449</v>
      </c>
      <c r="M46" s="10">
        <f>config!$C$8*B46</f>
        <v>990</v>
      </c>
      <c r="N46" s="10">
        <f>config!$C$11</f>
        <v>7500</v>
      </c>
      <c r="O46" s="10">
        <f>config!$C$14</f>
        <v>3722.0732153333338</v>
      </c>
      <c r="P46" s="10">
        <f>config!$C$16</f>
        <v>1060</v>
      </c>
      <c r="Q46" s="10">
        <f>config!$C$17</f>
        <v>160</v>
      </c>
      <c r="R46" s="10">
        <f>config!$C$18*F46/3600</f>
        <v>2964.1108333333332</v>
      </c>
      <c r="S46" s="10">
        <f>config!$C$19</f>
        <v>0</v>
      </c>
      <c r="T46" s="10">
        <f>config!$C$20*(F46/3600/1024)*config!$D$20</f>
        <v>141.99333333333334</v>
      </c>
      <c r="U46" s="10">
        <f>config!$D$21*config!$C$21*F46/(86400*29)</f>
        <v>28.051843869731801</v>
      </c>
    </row>
    <row r="47" spans="1:21" x14ac:dyDescent="0.2">
      <c r="A47" s="36"/>
      <c r="B47" s="3">
        <v>19</v>
      </c>
      <c r="C47" s="10">
        <v>2517595</v>
      </c>
      <c r="D47" s="11">
        <f t="shared" si="2"/>
        <v>11881171.5</v>
      </c>
      <c r="E47" s="11">
        <v>35953133.5</v>
      </c>
      <c r="F47" s="11">
        <v>5474301.7000000002</v>
      </c>
      <c r="G47" s="13">
        <f t="shared" si="3"/>
        <v>28713.330091346732</v>
      </c>
      <c r="H47" s="10">
        <f>config!$C$3 * config!$D$3 * (C47/3600)</f>
        <v>4256.1342138888886</v>
      </c>
      <c r="I47" s="10">
        <f>config!$C$4 * config!$D$4 * ($D47/3600)</f>
        <v>502.14451214583335</v>
      </c>
      <c r="J47" s="10">
        <f>config!$C$5 * config!$D$5 * ($E47/3600)</f>
        <v>3646.8461746833332</v>
      </c>
      <c r="K47" s="10">
        <f>config!$C$6 * B47</f>
        <v>2686.9799999999996</v>
      </c>
      <c r="L47" s="10">
        <f>config!$C$7</f>
        <v>1449</v>
      </c>
      <c r="M47" s="10">
        <f>config!$C$8*B47</f>
        <v>1045</v>
      </c>
      <c r="N47" s="10">
        <f>config!$C$11</f>
        <v>7500</v>
      </c>
      <c r="O47" s="10">
        <f>config!$C$14</f>
        <v>3722.0732153333338</v>
      </c>
      <c r="P47" s="10">
        <f>config!$C$16</f>
        <v>1060</v>
      </c>
      <c r="Q47" s="10">
        <f>config!$C$17</f>
        <v>160</v>
      </c>
      <c r="R47" s="10">
        <f>config!$C$18*F47/3600</f>
        <v>2539.4677330555555</v>
      </c>
      <c r="S47" s="10">
        <f>config!$C$19</f>
        <v>0</v>
      </c>
      <c r="T47" s="10">
        <f>config!$C$20*(F47/3600/1024)*config!$D$20</f>
        <v>121.6511488888889</v>
      </c>
      <c r="U47" s="10">
        <f>config!$D$21*config!$C$21*F47/(86400*29)</f>
        <v>24.033093350893999</v>
      </c>
    </row>
    <row r="48" spans="1:21" x14ac:dyDescent="0.2">
      <c r="A48" s="36"/>
      <c r="B48" s="3">
        <v>20</v>
      </c>
      <c r="C48" s="10">
        <v>2517595</v>
      </c>
      <c r="D48" s="11">
        <f t="shared" si="2"/>
        <v>13592558.5</v>
      </c>
      <c r="E48" s="11">
        <v>36759341.5</v>
      </c>
      <c r="F48" s="11">
        <v>4618757.9000000004</v>
      </c>
      <c r="G48" s="13">
        <f t="shared" si="3"/>
        <v>28644.210999612082</v>
      </c>
      <c r="H48" s="10">
        <f>config!$C$3 * config!$D$3 * (C48/3600)</f>
        <v>4256.1342138888886</v>
      </c>
      <c r="I48" s="10">
        <f>config!$C$4 * config!$D$4 * ($D48/3600)</f>
        <v>574.47438215972227</v>
      </c>
      <c r="J48" s="10">
        <f>config!$C$5 * config!$D$5 * ($E48/3600)</f>
        <v>3728.6225394833332</v>
      </c>
      <c r="K48" s="10">
        <f>config!$C$6 * B48</f>
        <v>2828.3999999999996</v>
      </c>
      <c r="L48" s="10">
        <f>config!$C$7</f>
        <v>1449</v>
      </c>
      <c r="M48" s="10">
        <f>config!$C$8*B48</f>
        <v>1100</v>
      </c>
      <c r="N48" s="10">
        <f>config!$C$11</f>
        <v>7500</v>
      </c>
      <c r="O48" s="10">
        <f>config!$C$14</f>
        <v>3722.0732153333338</v>
      </c>
      <c r="P48" s="10">
        <f>config!$C$16</f>
        <v>1060</v>
      </c>
      <c r="Q48" s="10">
        <f>config!$C$17</f>
        <v>160</v>
      </c>
      <c r="R48" s="10">
        <f>config!$C$18*F48/3600</f>
        <v>2142.590470277778</v>
      </c>
      <c r="S48" s="10">
        <f>config!$C$19</f>
        <v>0</v>
      </c>
      <c r="T48" s="10">
        <f>config!$C$20*(F48/3600/1024)*config!$D$20</f>
        <v>102.63906444444444</v>
      </c>
      <c r="U48" s="10">
        <f>config!$D$21*config!$C$21*F48/(86400*29)</f>
        <v>20.277114024584932</v>
      </c>
    </row>
    <row r="49" spans="1:21" x14ac:dyDescent="0.2">
      <c r="A49" s="36"/>
      <c r="B49" s="3">
        <v>21</v>
      </c>
      <c r="C49" s="10">
        <v>2517595</v>
      </c>
      <c r="D49" s="11">
        <f t="shared" si="2"/>
        <v>15382982.399999999</v>
      </c>
      <c r="E49" s="11">
        <v>37486512.600000001</v>
      </c>
      <c r="F49" s="11">
        <v>3859739.5</v>
      </c>
      <c r="G49" s="13">
        <f t="shared" si="3"/>
        <v>28617.761170390208</v>
      </c>
      <c r="H49" s="10">
        <f>config!$C$3 * config!$D$3 * (C49/3600)</f>
        <v>4256.1342138888886</v>
      </c>
      <c r="I49" s="10">
        <f>config!$C$4 * config!$D$4 * ($D49/3600)</f>
        <v>650.14465893333329</v>
      </c>
      <c r="J49" s="10">
        <f>config!$C$5 * config!$D$5 * ($E49/3600)</f>
        <v>3802.3819280600001</v>
      </c>
      <c r="K49" s="10">
        <f>config!$C$6 * B49</f>
        <v>2969.8199999999997</v>
      </c>
      <c r="L49" s="10">
        <f>config!$C$7</f>
        <v>1449</v>
      </c>
      <c r="M49" s="10">
        <f>config!$C$8*B49</f>
        <v>1155</v>
      </c>
      <c r="N49" s="10">
        <f>config!$C$11</f>
        <v>7500</v>
      </c>
      <c r="O49" s="10">
        <f>config!$C$14</f>
        <v>3722.0732153333338</v>
      </c>
      <c r="P49" s="10">
        <f>config!$C$16</f>
        <v>1060</v>
      </c>
      <c r="Q49" s="10">
        <f>config!$C$17</f>
        <v>160</v>
      </c>
      <c r="R49" s="10">
        <f>config!$C$18*F49/3600</f>
        <v>1790.4902680555556</v>
      </c>
      <c r="S49" s="10">
        <f>config!$C$19</f>
        <v>0</v>
      </c>
      <c r="T49" s="10">
        <f>config!$C$20*(F49/3600/1024)*config!$D$20</f>
        <v>85.771988888888885</v>
      </c>
      <c r="U49" s="10">
        <f>config!$D$21*config!$C$21*F49/(86400*29)</f>
        <v>16.944897230204344</v>
      </c>
    </row>
    <row r="50" spans="1:21" x14ac:dyDescent="0.2">
      <c r="A50" s="36"/>
      <c r="B50" s="3">
        <v>22</v>
      </c>
      <c r="C50" s="10">
        <v>2517595</v>
      </c>
      <c r="D50" s="11">
        <f t="shared" si="2"/>
        <v>17263647.399999999</v>
      </c>
      <c r="E50" s="11">
        <v>38123442.600000001</v>
      </c>
      <c r="F50" s="11">
        <v>3167588.8</v>
      </c>
      <c r="G50" s="13">
        <f t="shared" si="3"/>
        <v>28618.77051766463</v>
      </c>
      <c r="H50" s="10">
        <f>config!$C$3 * config!$D$3 * (C50/3600)</f>
        <v>4256.1342138888886</v>
      </c>
      <c r="I50" s="10">
        <f>config!$C$4 * config!$D$4 * ($D50/3600)</f>
        <v>729.62887553055555</v>
      </c>
      <c r="J50" s="10">
        <f>config!$C$5 * config!$D$5 * ($E50/3600)</f>
        <v>3866.9878610600003</v>
      </c>
      <c r="K50" s="10">
        <f>config!$C$6 * B50</f>
        <v>3111.24</v>
      </c>
      <c r="L50" s="10">
        <f>config!$C$7</f>
        <v>1449</v>
      </c>
      <c r="M50" s="10">
        <f>config!$C$8*B50</f>
        <v>1210</v>
      </c>
      <c r="N50" s="10">
        <f>config!$C$11</f>
        <v>7500</v>
      </c>
      <c r="O50" s="10">
        <f>config!$C$14</f>
        <v>3722.0732153333338</v>
      </c>
      <c r="P50" s="10">
        <f>config!$C$16</f>
        <v>1060</v>
      </c>
      <c r="Q50" s="10">
        <f>config!$C$17</f>
        <v>160</v>
      </c>
      <c r="R50" s="10">
        <f>config!$C$18*F50/3600</f>
        <v>1469.4092488888887</v>
      </c>
      <c r="S50" s="10">
        <f>config!$C$19</f>
        <v>0</v>
      </c>
      <c r="T50" s="10">
        <f>config!$C$20*(F50/3600/1024)*config!$D$20</f>
        <v>70.390862222222225</v>
      </c>
      <c r="U50" s="10">
        <f>config!$D$21*config!$C$21*F50/(86400*29)</f>
        <v>13.90624074074074</v>
      </c>
    </row>
    <row r="51" spans="1:21" x14ac:dyDescent="0.2">
      <c r="A51" s="36"/>
      <c r="B51" s="3">
        <v>23</v>
      </c>
      <c r="C51" s="10">
        <v>2517595</v>
      </c>
      <c r="D51" s="11">
        <f t="shared" si="2"/>
        <v>19216086.299999997</v>
      </c>
      <c r="E51" s="11">
        <v>38688598.700000003</v>
      </c>
      <c r="F51" s="11">
        <v>2532450.6</v>
      </c>
      <c r="G51" s="13">
        <f t="shared" si="3"/>
        <v>28643.497747213343</v>
      </c>
      <c r="H51" s="10">
        <f>config!$C$3 * config!$D$3 * (C51/3600)</f>
        <v>4256.1342138888886</v>
      </c>
      <c r="I51" s="10">
        <f>config!$C$4 * config!$D$4 * ($D51/3600)</f>
        <v>812.14653626249981</v>
      </c>
      <c r="J51" s="10">
        <f>config!$C$5 * config!$D$5 * ($E51/3600)</f>
        <v>3924.3135281366667</v>
      </c>
      <c r="K51" s="10">
        <f>config!$C$6 * B51</f>
        <v>3252.66</v>
      </c>
      <c r="L51" s="10">
        <f>config!$C$7</f>
        <v>1449</v>
      </c>
      <c r="M51" s="10">
        <f>config!$C$8*B51</f>
        <v>1265</v>
      </c>
      <c r="N51" s="10">
        <f>config!$C$11</f>
        <v>7500</v>
      </c>
      <c r="O51" s="10">
        <f>config!$C$14</f>
        <v>3722.0732153333338</v>
      </c>
      <c r="P51" s="10">
        <f>config!$C$16</f>
        <v>1060</v>
      </c>
      <c r="Q51" s="10">
        <f>config!$C$17</f>
        <v>160</v>
      </c>
      <c r="R51" s="10">
        <f>config!$C$18*F51/3600</f>
        <v>1174.775695</v>
      </c>
      <c r="S51" s="10">
        <f>config!$C$19</f>
        <v>0</v>
      </c>
      <c r="T51" s="10">
        <f>config!$C$20*(F51/3600/1024)*config!$D$20</f>
        <v>56.276680000000006</v>
      </c>
      <c r="U51" s="10">
        <f>config!$D$21*config!$C$21*F51/(86400*29)</f>
        <v>11.117878591954023</v>
      </c>
    </row>
    <row r="52" spans="1:21" x14ac:dyDescent="0.2">
      <c r="A52" s="36"/>
      <c r="B52" s="3">
        <v>24</v>
      </c>
      <c r="C52" s="10">
        <v>2517595</v>
      </c>
      <c r="D52" s="11">
        <f t="shared" si="2"/>
        <v>21262204.299999997</v>
      </c>
      <c r="E52" s="11">
        <v>39160075.700000003</v>
      </c>
      <c r="F52" s="11">
        <v>1989227.3</v>
      </c>
      <c r="G52" s="13">
        <f t="shared" si="3"/>
        <v>28707.766412297125</v>
      </c>
      <c r="H52" s="10">
        <f>config!$C$3 * config!$D$3 * (C52/3600)</f>
        <v>4256.1342138888886</v>
      </c>
      <c r="I52" s="10">
        <f>config!$C$4 * config!$D$4 * ($D52/3600)</f>
        <v>898.6234400680554</v>
      </c>
      <c r="J52" s="10">
        <f>config!$C$5 * config!$D$5 * ($E52/3600)</f>
        <v>3972.1370118366667</v>
      </c>
      <c r="K52" s="10">
        <f>config!$C$6 * B52</f>
        <v>3394.08</v>
      </c>
      <c r="L52" s="10">
        <f>config!$C$7</f>
        <v>1449</v>
      </c>
      <c r="M52" s="10">
        <f>config!$C$8*B52</f>
        <v>1320</v>
      </c>
      <c r="N52" s="10">
        <f>config!$C$11</f>
        <v>7500</v>
      </c>
      <c r="O52" s="10">
        <f>config!$C$14</f>
        <v>3722.0732153333338</v>
      </c>
      <c r="P52" s="10">
        <f>config!$C$16</f>
        <v>1060</v>
      </c>
      <c r="Q52" s="10">
        <f>config!$C$17</f>
        <v>160</v>
      </c>
      <c r="R52" s="10">
        <f>config!$C$18*F52/3600</f>
        <v>922.78044194444442</v>
      </c>
      <c r="S52" s="10">
        <f>config!$C$19</f>
        <v>0</v>
      </c>
      <c r="T52" s="10">
        <f>config!$C$20*(F52/3600/1024)*config!$D$20</f>
        <v>44.205051111111118</v>
      </c>
      <c r="U52" s="10">
        <f>config!$D$21*config!$C$21*F52/(86400*29)</f>
        <v>8.7330381146232448</v>
      </c>
    </row>
    <row r="53" spans="1:21" x14ac:dyDescent="0.2">
      <c r="A53" s="36"/>
      <c r="B53" s="3">
        <v>25</v>
      </c>
      <c r="C53" s="10">
        <v>2517595</v>
      </c>
      <c r="D53" s="11">
        <f t="shared" si="2"/>
        <v>23400852.200000003</v>
      </c>
      <c r="E53" s="11">
        <v>39539022.799999997</v>
      </c>
      <c r="F53" s="11">
        <v>1521420.3</v>
      </c>
      <c r="G53" s="13">
        <f t="shared" si="3"/>
        <v>28803.551926070515</v>
      </c>
      <c r="H53" s="10">
        <f>config!$C$3 * config!$D$3 * (C53/3600)</f>
        <v>4256.1342138888886</v>
      </c>
      <c r="I53" s="10">
        <f>config!$C$4 * config!$D$4 * ($D53/3600)</f>
        <v>989.01101728611127</v>
      </c>
      <c r="J53" s="10">
        <f>config!$C$5 * config!$D$5 * ($E53/3600)</f>
        <v>4010.574879346666</v>
      </c>
      <c r="K53" s="10">
        <f>config!$C$6 * B53</f>
        <v>3535.4999999999995</v>
      </c>
      <c r="L53" s="10">
        <f>config!$C$7</f>
        <v>1449</v>
      </c>
      <c r="M53" s="10">
        <f>config!$C$8*B53</f>
        <v>1375</v>
      </c>
      <c r="N53" s="10">
        <f>config!$C$11</f>
        <v>7500</v>
      </c>
      <c r="O53" s="10">
        <f>config!$C$14</f>
        <v>3722.0732153333338</v>
      </c>
      <c r="P53" s="10">
        <f>config!$C$16</f>
        <v>1060</v>
      </c>
      <c r="Q53" s="10">
        <f>config!$C$17</f>
        <v>160</v>
      </c>
      <c r="R53" s="10">
        <f>config!$C$18*F53/3600</f>
        <v>705.76997249999999</v>
      </c>
      <c r="S53" s="10">
        <f>config!$C$19</f>
        <v>0</v>
      </c>
      <c r="T53" s="10">
        <f>config!$C$20*(F53/3600/1024)*config!$D$20</f>
        <v>33.809340000000006</v>
      </c>
      <c r="U53" s="10">
        <f>config!$D$21*config!$C$21*F53/(86400*29)</f>
        <v>6.6792877155172414</v>
      </c>
    </row>
    <row r="54" spans="1:21" x14ac:dyDescent="0.2">
      <c r="A54" s="36"/>
      <c r="B54" s="3">
        <v>26</v>
      </c>
      <c r="C54" s="10">
        <v>2517595</v>
      </c>
      <c r="D54" s="11">
        <f t="shared" si="2"/>
        <v>25614070.100000001</v>
      </c>
      <c r="E54" s="11">
        <v>39843399.899999999</v>
      </c>
      <c r="F54" s="11">
        <v>1130191.1000000001</v>
      </c>
      <c r="G54" s="13">
        <f t="shared" si="3"/>
        <v>28932.486683072195</v>
      </c>
      <c r="H54" s="10">
        <f>config!$C$3 * config!$D$3 * (C54/3600)</f>
        <v>4256.1342138888886</v>
      </c>
      <c r="I54" s="10">
        <f>config!$C$4 * config!$D$4 * ($D54/3600)</f>
        <v>1082.5502126986112</v>
      </c>
      <c r="J54" s="10">
        <f>config!$C$5 * config!$D$5 * ($E54/3600)</f>
        <v>4041.4488631899999</v>
      </c>
      <c r="K54" s="10">
        <f>config!$C$6 * B54</f>
        <v>3676.9199999999996</v>
      </c>
      <c r="L54" s="10">
        <f>config!$C$7</f>
        <v>1449</v>
      </c>
      <c r="M54" s="10">
        <f>config!$C$8*B54</f>
        <v>1430</v>
      </c>
      <c r="N54" s="10">
        <f>config!$C$11</f>
        <v>7500</v>
      </c>
      <c r="O54" s="10">
        <f>config!$C$14</f>
        <v>3722.0732153333338</v>
      </c>
      <c r="P54" s="10">
        <f>config!$C$16</f>
        <v>1060</v>
      </c>
      <c r="Q54" s="10">
        <f>config!$C$17</f>
        <v>160</v>
      </c>
      <c r="R54" s="10">
        <f>config!$C$18*F54/3600</f>
        <v>524.2830936111111</v>
      </c>
      <c r="S54" s="10">
        <f>config!$C$19</f>
        <v>0</v>
      </c>
      <c r="T54" s="10">
        <f>config!$C$20*(F54/3600/1024)*config!$D$20</f>
        <v>25.115357777777781</v>
      </c>
      <c r="U54" s="10">
        <f>config!$D$21*config!$C$21*F54/(86400*29)</f>
        <v>4.9617265724776507</v>
      </c>
    </row>
    <row r="55" spans="1:21" x14ac:dyDescent="0.2">
      <c r="A55" s="36"/>
      <c r="B55" s="3">
        <v>27</v>
      </c>
      <c r="C55" s="10">
        <v>2517595</v>
      </c>
      <c r="D55" s="11">
        <f t="shared" si="2"/>
        <v>27897721.100000001</v>
      </c>
      <c r="E55" s="11">
        <v>40077343.899999999</v>
      </c>
      <c r="F55" s="11">
        <v>823111</v>
      </c>
      <c r="G55" s="13">
        <f t="shared" si="3"/>
        <v>29098.5291936965</v>
      </c>
      <c r="H55" s="10">
        <f>config!$C$3 * config!$D$3 * (C55/3600)</f>
        <v>4256.1342138888886</v>
      </c>
      <c r="I55" s="10">
        <f>config!$C$4 * config!$D$4 * ($D55/3600)</f>
        <v>1179.0661848236114</v>
      </c>
      <c r="J55" s="10">
        <f>config!$C$5 * config!$D$5 * ($E55/3600)</f>
        <v>4065.1785829233331</v>
      </c>
      <c r="K55" s="10">
        <f>config!$C$6 * B55</f>
        <v>3818.3399999999997</v>
      </c>
      <c r="L55" s="10">
        <f>config!$C$7</f>
        <v>1449</v>
      </c>
      <c r="M55" s="10">
        <f>config!$C$8*B55</f>
        <v>1485</v>
      </c>
      <c r="N55" s="10">
        <f>config!$C$11</f>
        <v>7500</v>
      </c>
      <c r="O55" s="10">
        <f>config!$C$14</f>
        <v>3722.0732153333338</v>
      </c>
      <c r="P55" s="10">
        <f>config!$C$16</f>
        <v>1060</v>
      </c>
      <c r="Q55" s="10">
        <f>config!$C$17</f>
        <v>160</v>
      </c>
      <c r="R55" s="10">
        <f>config!$C$18*F55/3600</f>
        <v>381.83204722222217</v>
      </c>
      <c r="S55" s="10">
        <f>config!$C$19</f>
        <v>0</v>
      </c>
      <c r="T55" s="10">
        <f>config!$C$20*(F55/3600/1024)*config!$D$20</f>
        <v>18.291355555555555</v>
      </c>
      <c r="U55" s="10">
        <f>config!$D$21*config!$C$21*F55/(86400*29)</f>
        <v>3.6135939495530014</v>
      </c>
    </row>
    <row r="56" spans="1:21" x14ac:dyDescent="0.2">
      <c r="A56" s="36"/>
      <c r="B56" s="3">
        <v>28</v>
      </c>
      <c r="C56" s="10">
        <v>2517595</v>
      </c>
      <c r="D56" s="11">
        <f t="shared" si="2"/>
        <v>30252002</v>
      </c>
      <c r="E56" s="11">
        <v>40240658</v>
      </c>
      <c r="F56" s="11">
        <v>588497</v>
      </c>
      <c r="G56" s="13">
        <f t="shared" si="3"/>
        <v>29295.937286975928</v>
      </c>
      <c r="H56" s="10">
        <f>config!$C$3 * config!$D$3 * (C56/3600)</f>
        <v>4256.1342138888886</v>
      </c>
      <c r="I56" s="10">
        <f>config!$C$4 * config!$D$4 * ($D56/3600)</f>
        <v>1278.5672511944445</v>
      </c>
      <c r="J56" s="10">
        <f>config!$C$5 * config!$D$5 * ($E56/3600)</f>
        <v>4081.7440764666662</v>
      </c>
      <c r="K56" s="10">
        <f>config!$C$6 * B56</f>
        <v>3959.7599999999998</v>
      </c>
      <c r="L56" s="10">
        <f>config!$C$7</f>
        <v>1449</v>
      </c>
      <c r="M56" s="10">
        <f>config!$C$8*B56</f>
        <v>1540</v>
      </c>
      <c r="N56" s="10">
        <f>config!$C$11</f>
        <v>7500</v>
      </c>
      <c r="O56" s="10">
        <f>config!$C$14</f>
        <v>3722.0732153333338</v>
      </c>
      <c r="P56" s="10">
        <f>config!$C$16</f>
        <v>1060</v>
      </c>
      <c r="Q56" s="10">
        <f>config!$C$17</f>
        <v>160</v>
      </c>
      <c r="R56" s="10">
        <f>config!$C$18*F56/3600</f>
        <v>272.99721944444445</v>
      </c>
      <c r="S56" s="10">
        <f>config!$C$19</f>
        <v>0</v>
      </c>
      <c r="T56" s="10">
        <f>config!$C$20*(F56/3600/1024)*config!$D$20</f>
        <v>13.077711111111112</v>
      </c>
      <c r="U56" s="10">
        <f>config!$D$21*config!$C$21*F56/(86400*29)</f>
        <v>2.583599537037037</v>
      </c>
    </row>
    <row r="57" spans="1:21" x14ac:dyDescent="0.2">
      <c r="A57" s="36"/>
      <c r="B57" s="3">
        <v>29</v>
      </c>
      <c r="C57" s="10">
        <v>2517595</v>
      </c>
      <c r="D57" s="11">
        <f t="shared" si="2"/>
        <v>32664514</v>
      </c>
      <c r="E57" s="11">
        <v>40345741</v>
      </c>
      <c r="F57" s="11">
        <v>414922</v>
      </c>
      <c r="G57" s="13">
        <f t="shared" si="3"/>
        <v>29519.839585874266</v>
      </c>
      <c r="H57" s="10">
        <f>config!$C$3 * config!$D$3 * (C57/3600)</f>
        <v>4256.1342138888886</v>
      </c>
      <c r="I57" s="10">
        <f>config!$C$4 * config!$D$4 * ($D57/3600)</f>
        <v>1380.5293903055556</v>
      </c>
      <c r="J57" s="10">
        <f>config!$C$5 * config!$D$5 * ($E57/3600)</f>
        <v>4092.4029954333337</v>
      </c>
      <c r="K57" s="10">
        <f>config!$C$6 * B57</f>
        <v>4101.1799999999994</v>
      </c>
      <c r="L57" s="10">
        <f>config!$C$7</f>
        <v>1449</v>
      </c>
      <c r="M57" s="10">
        <f>config!$C$8*B57</f>
        <v>1595</v>
      </c>
      <c r="N57" s="10">
        <f>config!$C$11</f>
        <v>7500</v>
      </c>
      <c r="O57" s="10">
        <f>config!$C$14</f>
        <v>3722.0732153333338</v>
      </c>
      <c r="P57" s="10">
        <f>config!$C$16</f>
        <v>1060</v>
      </c>
      <c r="Q57" s="10">
        <f>config!$C$17</f>
        <v>160</v>
      </c>
      <c r="R57" s="10">
        <f>config!$C$18*F57/3600</f>
        <v>192.47770555555556</v>
      </c>
      <c r="S57" s="10">
        <f>config!$C$19</f>
        <v>0</v>
      </c>
      <c r="T57" s="10">
        <f>config!$C$20*(F57/3600/1024)*config!$D$20</f>
        <v>9.2204888888888892</v>
      </c>
      <c r="U57" s="10">
        <f>config!$D$21*config!$C$21*F57/(86400*29)</f>
        <v>1.8215764687100895</v>
      </c>
    </row>
    <row r="58" spans="1:21" x14ac:dyDescent="0.2">
      <c r="A58" s="36"/>
      <c r="B58" s="3">
        <v>30</v>
      </c>
      <c r="C58" s="10">
        <v>2517595</v>
      </c>
      <c r="D58" s="11">
        <f t="shared" si="2"/>
        <v>35123004.899999999</v>
      </c>
      <c r="E58" s="11">
        <v>40404845.100000001</v>
      </c>
      <c r="F58" s="11">
        <v>283592</v>
      </c>
      <c r="G58" s="13">
        <f t="shared" si="3"/>
        <v>29761.742565256183</v>
      </c>
      <c r="H58" s="10">
        <f>config!$C$3 * config!$D$3 * (C58/3600)</f>
        <v>4256.1342138888886</v>
      </c>
      <c r="I58" s="10">
        <f>config!$C$4 * config!$D$4 * ($D58/3600)</f>
        <v>1484.4347765375001</v>
      </c>
      <c r="J58" s="10">
        <f>config!$C$5 * config!$D$5 * ($E58/3600)</f>
        <v>4098.3981213099996</v>
      </c>
      <c r="K58" s="10">
        <f>config!$C$6 * B58</f>
        <v>4242.5999999999995</v>
      </c>
      <c r="L58" s="10">
        <f>config!$C$7</f>
        <v>1449</v>
      </c>
      <c r="M58" s="10">
        <f>config!$C$8*B58</f>
        <v>1650</v>
      </c>
      <c r="N58" s="10">
        <f>config!$C$11</f>
        <v>7500</v>
      </c>
      <c r="O58" s="10">
        <f>config!$C$14</f>
        <v>3722.0732153333338</v>
      </c>
      <c r="P58" s="10">
        <f>config!$C$16</f>
        <v>1060</v>
      </c>
      <c r="Q58" s="10">
        <f>config!$C$17</f>
        <v>160</v>
      </c>
      <c r="R58" s="10">
        <f>config!$C$18*F58/3600</f>
        <v>131.55517777777777</v>
      </c>
      <c r="S58" s="10">
        <f>config!$C$19</f>
        <v>0</v>
      </c>
      <c r="T58" s="10">
        <f>config!$C$20*(F58/3600/1024)*config!$D$20</f>
        <v>6.3020444444444443</v>
      </c>
      <c r="U58" s="10">
        <f>config!$D$21*config!$C$21*F58/(86400*29)</f>
        <v>1.2450159642401022</v>
      </c>
    </row>
    <row r="59" spans="1:21" x14ac:dyDescent="0.2">
      <c r="A59" s="36"/>
      <c r="B59" s="3">
        <v>31</v>
      </c>
      <c r="C59" s="10">
        <v>2517595</v>
      </c>
      <c r="D59" s="11">
        <f t="shared" si="2"/>
        <v>37605184.799999997</v>
      </c>
      <c r="E59" s="11">
        <v>40440260.200000003</v>
      </c>
      <c r="F59" s="11">
        <v>187751</v>
      </c>
      <c r="G59" s="13">
        <f t="shared" si="3"/>
        <v>30019.651279493053</v>
      </c>
      <c r="H59" s="10">
        <f>config!$C$3 * config!$D$3 * (C59/3600)</f>
        <v>4256.1342138888886</v>
      </c>
      <c r="I59" s="10">
        <f>config!$C$4 * config!$D$4 * ($D59/3600)</f>
        <v>1589.3413520333331</v>
      </c>
      <c r="J59" s="10">
        <f>config!$C$5 * config!$D$5 * ($E59/3600)</f>
        <v>4101.990392953333</v>
      </c>
      <c r="K59" s="10">
        <f>config!$C$6 * B59</f>
        <v>4384.0199999999995</v>
      </c>
      <c r="L59" s="10">
        <f>config!$C$7</f>
        <v>1449</v>
      </c>
      <c r="M59" s="10">
        <f>config!$C$8*B59</f>
        <v>1705</v>
      </c>
      <c r="N59" s="10">
        <f>config!$C$11</f>
        <v>7500</v>
      </c>
      <c r="O59" s="10">
        <f>config!$C$14</f>
        <v>3722.0732153333338</v>
      </c>
      <c r="P59" s="10">
        <f>config!$C$16</f>
        <v>1060</v>
      </c>
      <c r="Q59" s="10">
        <f>config!$C$17</f>
        <v>160</v>
      </c>
      <c r="R59" s="10">
        <f>config!$C$18*F59/3600</f>
        <v>87.095602777777771</v>
      </c>
      <c r="S59" s="10">
        <f>config!$C$19</f>
        <v>0</v>
      </c>
      <c r="T59" s="10">
        <f>config!$C$20*(F59/3600/1024)*config!$D$20</f>
        <v>4.172244444444444</v>
      </c>
      <c r="U59" s="10">
        <f>config!$D$21*config!$C$21*F59/(86400*29)</f>
        <v>0.82425806194125162</v>
      </c>
    </row>
    <row r="60" spans="1:21" x14ac:dyDescent="0.2">
      <c r="A60" s="36"/>
      <c r="B60" s="3">
        <v>32</v>
      </c>
      <c r="C60" s="10">
        <v>2517595</v>
      </c>
      <c r="D60" s="11">
        <f t="shared" si="2"/>
        <v>40104133.799999997</v>
      </c>
      <c r="E60" s="11">
        <v>40458906.200000003</v>
      </c>
      <c r="F60" s="11">
        <v>135477</v>
      </c>
      <c r="G60" s="13">
        <f t="shared" si="3"/>
        <v>30297.93744454021</v>
      </c>
      <c r="H60" s="10">
        <f>config!$C$3 * config!$D$3 * (C60/3600)</f>
        <v>4256.1342138888886</v>
      </c>
      <c r="I60" s="10">
        <f>config!$C$4 * config!$D$4 * ($D60/3600)</f>
        <v>1694.9566549083331</v>
      </c>
      <c r="J60" s="10">
        <f>config!$C$5 * config!$D$5 * ($E60/3600)</f>
        <v>4103.8817188866669</v>
      </c>
      <c r="K60" s="10">
        <f>config!$C$6 * B60</f>
        <v>4525.4399999999996</v>
      </c>
      <c r="L60" s="10">
        <f>config!$C$7</f>
        <v>1449</v>
      </c>
      <c r="M60" s="10">
        <f>config!$C$8*B60</f>
        <v>1760</v>
      </c>
      <c r="N60" s="10">
        <f>config!$C$11</f>
        <v>7500</v>
      </c>
      <c r="O60" s="10">
        <f>config!$C$14</f>
        <v>3722.0732153333338</v>
      </c>
      <c r="P60" s="10">
        <f>config!$C$16</f>
        <v>1060</v>
      </c>
      <c r="Q60" s="10">
        <f>config!$C$17</f>
        <v>160</v>
      </c>
      <c r="R60" s="10">
        <f>config!$C$18*F60/3600</f>
        <v>62.846274999999999</v>
      </c>
      <c r="S60" s="10">
        <f>config!$C$19</f>
        <v>0</v>
      </c>
      <c r="T60" s="10">
        <f>config!$C$20*(F60/3600/1024)*config!$D$20</f>
        <v>3.0106000000000002</v>
      </c>
      <c r="U60" s="10">
        <f>config!$D$21*config!$C$21*F60/(86400*29)</f>
        <v>0.59476652298850574</v>
      </c>
    </row>
    <row r="61" spans="1:21" x14ac:dyDescent="0.2">
      <c r="A61" s="36"/>
      <c r="B61" s="3">
        <v>33</v>
      </c>
      <c r="C61" s="10">
        <v>2517595</v>
      </c>
      <c r="D61" s="11">
        <f t="shared" si="2"/>
        <v>42603309.700000003</v>
      </c>
      <c r="E61" s="11">
        <v>40477325.299999997</v>
      </c>
      <c r="F61" s="11">
        <v>103818</v>
      </c>
      <c r="G61" s="13">
        <f t="shared" si="3"/>
        <v>30586.32186786865</v>
      </c>
      <c r="H61" s="10">
        <f>config!$C$3 * config!$D$3 * (C61/3600)</f>
        <v>4256.1342138888886</v>
      </c>
      <c r="I61" s="10">
        <f>config!$C$4 * config!$D$4 * ($D61/3600)</f>
        <v>1800.5815474597225</v>
      </c>
      <c r="J61" s="10">
        <f>config!$C$5 * config!$D$5 * ($E61/3600)</f>
        <v>4105.7500295966665</v>
      </c>
      <c r="K61" s="10">
        <f>config!$C$6 * B61</f>
        <v>4666.8599999999997</v>
      </c>
      <c r="L61" s="10">
        <f>config!$C$7</f>
        <v>1449</v>
      </c>
      <c r="M61" s="10">
        <f>config!$C$8*B61</f>
        <v>1815</v>
      </c>
      <c r="N61" s="10">
        <f>config!$C$11</f>
        <v>7500</v>
      </c>
      <c r="O61" s="10">
        <f>config!$C$14</f>
        <v>3722.0732153333338</v>
      </c>
      <c r="P61" s="10">
        <f>config!$C$16</f>
        <v>1060</v>
      </c>
      <c r="Q61" s="10">
        <f>config!$C$17</f>
        <v>160</v>
      </c>
      <c r="R61" s="10">
        <f>config!$C$18*F61/3600</f>
        <v>48.160016666666664</v>
      </c>
      <c r="S61" s="10">
        <f>config!$C$19</f>
        <v>0</v>
      </c>
      <c r="T61" s="10">
        <f>config!$C$20*(F61/3600/1024)*config!$D$20</f>
        <v>2.307066666666667</v>
      </c>
      <c r="U61" s="10">
        <f>config!$D$21*config!$C$21*F61/(86400*29)</f>
        <v>0.45577825670498084</v>
      </c>
    </row>
    <row r="62" spans="1:21" x14ac:dyDescent="0.2">
      <c r="A62" s="36"/>
      <c r="B62" s="3">
        <v>34</v>
      </c>
      <c r="C62" s="10">
        <v>2517595</v>
      </c>
      <c r="D62" s="11">
        <f t="shared" si="2"/>
        <v>45108101.700000003</v>
      </c>
      <c r="E62" s="11">
        <v>40490128.299999997</v>
      </c>
      <c r="F62" s="11">
        <v>75139</v>
      </c>
      <c r="G62" s="13">
        <f t="shared" si="3"/>
        <v>30875.835683486017</v>
      </c>
      <c r="H62" s="10">
        <f>config!$C$3 * config!$D$3 * (C62/3600)</f>
        <v>4256.1342138888886</v>
      </c>
      <c r="I62" s="10">
        <f>config!$C$4 * config!$D$4 * ($D62/3600)</f>
        <v>1906.4437982375002</v>
      </c>
      <c r="J62" s="10">
        <f>config!$C$5 * config!$D$5 * ($E62/3600)</f>
        <v>4107.0486805633327</v>
      </c>
      <c r="K62" s="10">
        <f>config!$C$6 * B62</f>
        <v>4808.28</v>
      </c>
      <c r="L62" s="10">
        <f>config!$C$7</f>
        <v>1449</v>
      </c>
      <c r="M62" s="10">
        <f>config!$C$8*B62</f>
        <v>1870</v>
      </c>
      <c r="N62" s="10">
        <f>config!$C$11</f>
        <v>7500</v>
      </c>
      <c r="O62" s="10">
        <f>config!$C$14</f>
        <v>3722.0732153333338</v>
      </c>
      <c r="P62" s="10">
        <f>config!$C$16</f>
        <v>1060</v>
      </c>
      <c r="Q62" s="10">
        <f>config!$C$17</f>
        <v>160</v>
      </c>
      <c r="R62" s="10">
        <f>config!$C$18*F62/3600</f>
        <v>34.856147222222219</v>
      </c>
      <c r="S62" s="10">
        <f>config!$C$19</f>
        <v>0</v>
      </c>
      <c r="T62" s="10">
        <f>config!$C$20*(F62/3600/1024)*config!$D$20</f>
        <v>1.6697555555555557</v>
      </c>
      <c r="U62" s="10">
        <f>config!$D$21*config!$C$21*F62/(86400*29)</f>
        <v>0.3298726851851852</v>
      </c>
    </row>
    <row r="63" spans="1:21" x14ac:dyDescent="0.2">
      <c r="A63" s="36"/>
      <c r="B63" s="3">
        <v>35</v>
      </c>
      <c r="C63" s="10">
        <v>2517595</v>
      </c>
      <c r="D63" s="11">
        <f t="shared" si="2"/>
        <v>47615301.600000001</v>
      </c>
      <c r="E63" s="11">
        <v>40500523.399999999</v>
      </c>
      <c r="F63" s="11">
        <v>64762</v>
      </c>
      <c r="G63" s="13">
        <f t="shared" si="3"/>
        <v>31174.184179372314</v>
      </c>
      <c r="H63" s="10">
        <f>config!$C$3 * config!$D$3 * (C63/3600)</f>
        <v>4256.1342138888886</v>
      </c>
      <c r="I63" s="10">
        <f>config!$C$4 * config!$D$4 * ($D63/3600)</f>
        <v>2012.4078162333335</v>
      </c>
      <c r="J63" s="10">
        <f>config!$C$5 * config!$D$5 * ($E63/3600)</f>
        <v>4108.1030902066659</v>
      </c>
      <c r="K63" s="10">
        <f>config!$C$6 * B63</f>
        <v>4949.7</v>
      </c>
      <c r="L63" s="10">
        <f>config!$C$7</f>
        <v>1449</v>
      </c>
      <c r="M63" s="10">
        <f>config!$C$8*B63</f>
        <v>1925</v>
      </c>
      <c r="N63" s="10">
        <f>config!$C$11</f>
        <v>7500</v>
      </c>
      <c r="O63" s="10">
        <f>config!$C$14</f>
        <v>3722.0732153333338</v>
      </c>
      <c r="P63" s="10">
        <f>config!$C$16</f>
        <v>1060</v>
      </c>
      <c r="Q63" s="10">
        <f>config!$C$17</f>
        <v>160</v>
      </c>
      <c r="R63" s="10">
        <f>config!$C$18*F63/3600</f>
        <v>30.04237222222222</v>
      </c>
      <c r="S63" s="10">
        <f>config!$C$19</f>
        <v>0</v>
      </c>
      <c r="T63" s="10">
        <f>config!$C$20*(F63/3600/1024)*config!$D$20</f>
        <v>1.4391555555555555</v>
      </c>
      <c r="U63" s="10">
        <f>config!$D$21*config!$C$21*F63/(86400*29)</f>
        <v>0.28431593231162194</v>
      </c>
    </row>
    <row r="64" spans="1:21" x14ac:dyDescent="0.2">
      <c r="A64" s="36"/>
      <c r="B64" s="3">
        <v>36</v>
      </c>
      <c r="C64" s="10">
        <v>2517595</v>
      </c>
      <c r="D64" s="11">
        <f t="shared" si="2"/>
        <v>50123267.600000001</v>
      </c>
      <c r="E64" s="11">
        <v>40510152.399999999</v>
      </c>
      <c r="F64" s="11">
        <v>43418</v>
      </c>
      <c r="G64" s="13">
        <f t="shared" si="3"/>
        <v>31467.108018040828</v>
      </c>
      <c r="H64" s="10">
        <f>config!$C$3 * config!$D$3 * (C64/3600)</f>
        <v>4256.1342138888886</v>
      </c>
      <c r="I64" s="10">
        <f>config!$C$4 * config!$D$4 * ($D64/3600)</f>
        <v>2118.4042125944443</v>
      </c>
      <c r="J64" s="10">
        <f>config!$C$5 * config!$D$5 * ($E64/3600)</f>
        <v>4109.0797917733325</v>
      </c>
      <c r="K64" s="10">
        <f>config!$C$6 * B64</f>
        <v>5091.12</v>
      </c>
      <c r="L64" s="10">
        <f>config!$C$7</f>
        <v>1449</v>
      </c>
      <c r="M64" s="10">
        <f>config!$C$8*B64</f>
        <v>1980</v>
      </c>
      <c r="N64" s="10">
        <f>config!$C$11</f>
        <v>7500</v>
      </c>
      <c r="O64" s="10">
        <f>config!$C$14</f>
        <v>3722.0732153333338</v>
      </c>
      <c r="P64" s="10">
        <f>config!$C$16</f>
        <v>1060</v>
      </c>
      <c r="Q64" s="10">
        <f>config!$C$17</f>
        <v>160</v>
      </c>
      <c r="R64" s="10">
        <f>config!$C$18*F64/3600</f>
        <v>20.141127777777776</v>
      </c>
      <c r="S64" s="10">
        <f>config!$C$19</f>
        <v>0</v>
      </c>
      <c r="T64" s="10">
        <f>config!$C$20*(F64/3600/1024)*config!$D$20</f>
        <v>0.9648444444444445</v>
      </c>
      <c r="U64" s="10">
        <f>config!$D$21*config!$C$21*F64/(86400*29)</f>
        <v>0.19061222860791827</v>
      </c>
    </row>
    <row r="65" spans="1:21" x14ac:dyDescent="0.2">
      <c r="A65" s="36"/>
      <c r="B65" s="3">
        <v>37</v>
      </c>
      <c r="C65" s="10">
        <v>2517595</v>
      </c>
      <c r="D65" s="11">
        <f t="shared" si="2"/>
        <v>52635728.5</v>
      </c>
      <c r="E65" s="11">
        <v>40515286.5</v>
      </c>
      <c r="F65" s="11">
        <v>22210</v>
      </c>
      <c r="G65" s="13">
        <f t="shared" si="3"/>
        <v>31759.83260414721</v>
      </c>
      <c r="H65" s="10">
        <f>config!$C$3 * config!$D$3 * (C65/3600)</f>
        <v>4256.1342138888886</v>
      </c>
      <c r="I65" s="10">
        <f>config!$C$4 * config!$D$4 * ($D65/3600)</f>
        <v>2224.5905809097226</v>
      </c>
      <c r="J65" s="10">
        <f>config!$C$5 * config!$D$5 * ($E65/3600)</f>
        <v>4109.6005606500003</v>
      </c>
      <c r="K65" s="10">
        <f>config!$C$6 * B65</f>
        <v>5232.54</v>
      </c>
      <c r="L65" s="10">
        <f>config!$C$7</f>
        <v>1449</v>
      </c>
      <c r="M65" s="10">
        <f>config!$C$8*B65</f>
        <v>2035</v>
      </c>
      <c r="N65" s="10">
        <f>config!$C$11</f>
        <v>7500</v>
      </c>
      <c r="O65" s="10">
        <f>config!$C$14</f>
        <v>3722.0732153333338</v>
      </c>
      <c r="P65" s="10">
        <f>config!$C$16</f>
        <v>1060</v>
      </c>
      <c r="Q65" s="10">
        <f>config!$C$17</f>
        <v>160</v>
      </c>
      <c r="R65" s="10">
        <f>config!$C$18*F65/3600</f>
        <v>10.302972222222222</v>
      </c>
      <c r="S65" s="10">
        <f>config!$C$19</f>
        <v>0</v>
      </c>
      <c r="T65" s="10">
        <f>config!$C$20*(F65/3600/1024)*config!$D$20</f>
        <v>0.49355555555555558</v>
      </c>
      <c r="U65" s="10">
        <f>config!$D$21*config!$C$21*F65/(86400*29)</f>
        <v>9.7505587484035761E-2</v>
      </c>
    </row>
    <row r="66" spans="1:21" x14ac:dyDescent="0.2">
      <c r="A66" s="36"/>
      <c r="B66" s="3">
        <v>38</v>
      </c>
      <c r="C66" s="10">
        <v>2517595</v>
      </c>
      <c r="D66" s="11">
        <f t="shared" ref="D66:D73" si="4">C66*B66-E66</f>
        <v>55152250.399999999</v>
      </c>
      <c r="E66" s="11">
        <v>40516359.600000001</v>
      </c>
      <c r="F66" s="11">
        <v>13644</v>
      </c>
      <c r="G66" s="13">
        <f t="shared" ref="G66:G73" si="5">SUM(H66:U66)</f>
        <v>32058.517820285288</v>
      </c>
      <c r="H66" s="10">
        <f>config!$C$3 * config!$D$3 * (C66/3600)</f>
        <v>4256.1342138888886</v>
      </c>
      <c r="I66" s="10">
        <f>config!$C$4 * config!$D$4 * ($D66/3600)</f>
        <v>2330.9485828777779</v>
      </c>
      <c r="J66" s="10">
        <f>config!$C$5 * config!$D$5 * ($E66/3600)</f>
        <v>4109.7094087599999</v>
      </c>
      <c r="K66" s="10">
        <f>config!$C$6 * B66</f>
        <v>5373.9599999999991</v>
      </c>
      <c r="L66" s="10">
        <f>config!$C$7</f>
        <v>1449</v>
      </c>
      <c r="M66" s="10">
        <f>config!$C$8*B66</f>
        <v>2090</v>
      </c>
      <c r="N66" s="10">
        <f>config!$C$11</f>
        <v>7500</v>
      </c>
      <c r="O66" s="10">
        <f>config!$C$14</f>
        <v>3722.0732153333338</v>
      </c>
      <c r="P66" s="10">
        <f>config!$C$16</f>
        <v>1060</v>
      </c>
      <c r="Q66" s="10">
        <f>config!$C$17</f>
        <v>160</v>
      </c>
      <c r="R66" s="10">
        <f>config!$C$18*F66/3600</f>
        <v>6.3292999999999999</v>
      </c>
      <c r="S66" s="10">
        <f>config!$C$19</f>
        <v>0</v>
      </c>
      <c r="T66" s="10">
        <f>config!$C$20*(F66/3600/1024)*config!$D$20</f>
        <v>0.30320000000000003</v>
      </c>
      <c r="U66" s="10">
        <f>config!$D$21*config!$C$21*F66/(86400*29)</f>
        <v>5.9899425287356318E-2</v>
      </c>
    </row>
    <row r="67" spans="1:21" x14ac:dyDescent="0.2">
      <c r="A67" s="36"/>
      <c r="B67" s="3">
        <v>39</v>
      </c>
      <c r="C67" s="10">
        <v>2517595</v>
      </c>
      <c r="D67" s="11">
        <f t="shared" si="4"/>
        <v>57668514.399999999</v>
      </c>
      <c r="E67" s="11">
        <v>40517690.600000001</v>
      </c>
      <c r="F67" s="11">
        <v>9315</v>
      </c>
      <c r="G67" s="13">
        <f t="shared" si="5"/>
        <v>32359.296550134324</v>
      </c>
      <c r="H67" s="10">
        <f>config!$C$3 * config!$D$3 * (C67/3600)</f>
        <v>4256.1342138888886</v>
      </c>
      <c r="I67" s="10">
        <f>config!$C$4 * config!$D$4 * ($D67/3600)</f>
        <v>2437.2956849888892</v>
      </c>
      <c r="J67" s="10">
        <f>config!$C$5 * config!$D$5 * ($E67/3600)</f>
        <v>4109.8444165266674</v>
      </c>
      <c r="K67" s="10">
        <f>config!$C$6 * B67</f>
        <v>5515.3799999999992</v>
      </c>
      <c r="L67" s="10">
        <f>config!$C$7</f>
        <v>1449</v>
      </c>
      <c r="M67" s="10">
        <f>config!$C$8*B67</f>
        <v>2145</v>
      </c>
      <c r="N67" s="10">
        <f>config!$C$11</f>
        <v>7500</v>
      </c>
      <c r="O67" s="10">
        <f>config!$C$14</f>
        <v>3722.0732153333338</v>
      </c>
      <c r="P67" s="10">
        <f>config!$C$16</f>
        <v>1060</v>
      </c>
      <c r="Q67" s="10">
        <f>config!$C$17</f>
        <v>160</v>
      </c>
      <c r="R67" s="10">
        <f>config!$C$18*F67/3600</f>
        <v>4.3211249999999994</v>
      </c>
      <c r="S67" s="10">
        <f>config!$C$19</f>
        <v>0</v>
      </c>
      <c r="T67" s="10">
        <f>config!$C$20*(F67/3600/1024)*config!$D$20</f>
        <v>0.20699999999999999</v>
      </c>
      <c r="U67" s="10">
        <f>config!$D$21*config!$C$21*F67/(86400*29)</f>
        <v>4.0894396551724138E-2</v>
      </c>
    </row>
    <row r="68" spans="1:21" x14ac:dyDescent="0.2">
      <c r="A68" s="36"/>
      <c r="B68" s="3">
        <v>40</v>
      </c>
      <c r="C68" s="10">
        <v>2517595</v>
      </c>
      <c r="D68" s="11">
        <f t="shared" si="4"/>
        <v>60185028.299999997</v>
      </c>
      <c r="E68" s="11">
        <v>40518771.700000003</v>
      </c>
      <c r="F68" s="11">
        <v>5237</v>
      </c>
      <c r="G68" s="13">
        <f t="shared" si="5"/>
        <v>32660.183609359763</v>
      </c>
      <c r="H68" s="10">
        <f>config!$C$3 * config!$D$3 * (C68/3600)</f>
        <v>4256.1342138888886</v>
      </c>
      <c r="I68" s="10">
        <f>config!$C$4 * config!$D$4 * ($D68/3600)</f>
        <v>2543.6533488458331</v>
      </c>
      <c r="J68" s="10">
        <f>config!$C$5 * config!$D$5 * ($E68/3600)</f>
        <v>4109.9540761033331</v>
      </c>
      <c r="K68" s="10">
        <f>config!$C$6 * B68</f>
        <v>5656.7999999999993</v>
      </c>
      <c r="L68" s="10">
        <f>config!$C$7</f>
        <v>1449</v>
      </c>
      <c r="M68" s="10">
        <f>config!$C$8*B68</f>
        <v>2200</v>
      </c>
      <c r="N68" s="10">
        <f>config!$C$11</f>
        <v>7500</v>
      </c>
      <c r="O68" s="10">
        <f>config!$C$14</f>
        <v>3722.0732153333338</v>
      </c>
      <c r="P68" s="10">
        <f>config!$C$16</f>
        <v>1060</v>
      </c>
      <c r="Q68" s="10">
        <f>config!$C$17</f>
        <v>160</v>
      </c>
      <c r="R68" s="10">
        <f>config!$C$18*F68/3600</f>
        <v>2.429386111111111</v>
      </c>
      <c r="S68" s="10">
        <f>config!$C$19</f>
        <v>0</v>
      </c>
      <c r="T68" s="10">
        <f>config!$C$20*(F68/3600/1024)*config!$D$20</f>
        <v>0.11637777777777779</v>
      </c>
      <c r="U68" s="10">
        <f>config!$D$21*config!$C$21*F68/(86400*29)</f>
        <v>2.2991299489144315E-2</v>
      </c>
    </row>
    <row r="69" spans="1:21" x14ac:dyDescent="0.2">
      <c r="A69" s="36"/>
      <c r="B69" s="3">
        <v>41</v>
      </c>
      <c r="C69" s="10">
        <v>2517595</v>
      </c>
      <c r="D69" s="11">
        <f t="shared" si="4"/>
        <v>62702459.299999997</v>
      </c>
      <c r="E69" s="11">
        <v>40518935.700000003</v>
      </c>
      <c r="F69" s="11">
        <v>3274</v>
      </c>
      <c r="G69" s="13">
        <f t="shared" si="5"/>
        <v>32962.053814488849</v>
      </c>
      <c r="H69" s="10">
        <f>config!$C$3 * config!$D$3 * (C69/3600)</f>
        <v>4256.1342138888886</v>
      </c>
      <c r="I69" s="10">
        <f>config!$C$4 * config!$D$4 * ($D69/3600)</f>
        <v>2650.0497729152776</v>
      </c>
      <c r="J69" s="10">
        <f>config!$C$5 * config!$D$5 * ($E69/3600)</f>
        <v>4109.97071117</v>
      </c>
      <c r="K69" s="10">
        <f>config!$C$6 * B69</f>
        <v>5798.2199999999993</v>
      </c>
      <c r="L69" s="10">
        <f>config!$C$7</f>
        <v>1449</v>
      </c>
      <c r="M69" s="10">
        <f>config!$C$8*B69</f>
        <v>2255</v>
      </c>
      <c r="N69" s="10">
        <f>config!$C$11</f>
        <v>7500</v>
      </c>
      <c r="O69" s="10">
        <f>config!$C$14</f>
        <v>3722.0732153333338</v>
      </c>
      <c r="P69" s="10">
        <f>config!$C$16</f>
        <v>1060</v>
      </c>
      <c r="Q69" s="10">
        <f>config!$C$17</f>
        <v>160</v>
      </c>
      <c r="R69" s="10">
        <f>config!$C$18*F69/3600</f>
        <v>1.5187722222222222</v>
      </c>
      <c r="S69" s="10">
        <f>config!$C$19</f>
        <v>0</v>
      </c>
      <c r="T69" s="10">
        <f>config!$C$20*(F69/3600/1024)*config!$D$20</f>
        <v>7.2755555555555559E-2</v>
      </c>
      <c r="U69" s="10">
        <f>config!$D$21*config!$C$21*F69/(86400*29)</f>
        <v>1.4373403575989784E-2</v>
      </c>
    </row>
    <row r="70" spans="1:21" x14ac:dyDescent="0.2">
      <c r="A70" s="36"/>
      <c r="B70" s="3">
        <v>42</v>
      </c>
      <c r="C70" s="10">
        <v>2517595</v>
      </c>
      <c r="D70" s="11">
        <f t="shared" si="4"/>
        <v>65219265.200000003</v>
      </c>
      <c r="E70" s="11">
        <v>40519724.799999997</v>
      </c>
      <c r="F70" s="11">
        <v>1289</v>
      </c>
      <c r="G70" s="13">
        <f t="shared" si="5"/>
        <v>33263.950215409561</v>
      </c>
      <c r="H70" s="10">
        <f>config!$C$3 * config!$D$3 * (C70/3600)</f>
        <v>4256.1342138888886</v>
      </c>
      <c r="I70" s="10">
        <f>config!$C$4 * config!$D$4 * ($D70/3600)</f>
        <v>2756.419777827778</v>
      </c>
      <c r="J70" s="10">
        <f>config!$C$5 * config!$D$5 * ($E70/3600)</f>
        <v>4110.050752213333</v>
      </c>
      <c r="K70" s="10">
        <f>config!$C$6 * B70</f>
        <v>5939.6399999999994</v>
      </c>
      <c r="L70" s="10">
        <f>config!$C$7</f>
        <v>1449</v>
      </c>
      <c r="M70" s="10">
        <f>config!$C$8*B70</f>
        <v>2310</v>
      </c>
      <c r="N70" s="10">
        <f>config!$C$11</f>
        <v>7500</v>
      </c>
      <c r="O70" s="10">
        <f>config!$C$14</f>
        <v>3722.0732153333338</v>
      </c>
      <c r="P70" s="10">
        <f>config!$C$16</f>
        <v>1060</v>
      </c>
      <c r="Q70" s="10">
        <f>config!$C$17</f>
        <v>160</v>
      </c>
      <c r="R70" s="10">
        <f>config!$C$18*F70/3600</f>
        <v>0.59795277777777778</v>
      </c>
      <c r="S70" s="10">
        <f>config!$C$19</f>
        <v>0</v>
      </c>
      <c r="T70" s="10">
        <f>config!$C$20*(F70/3600/1024)*config!$D$20</f>
        <v>2.8644444444444445E-2</v>
      </c>
      <c r="U70" s="10">
        <f>config!$D$21*config!$C$21*F70/(86400*29)</f>
        <v>5.6589240102171137E-3</v>
      </c>
    </row>
    <row r="71" spans="1:21" x14ac:dyDescent="0.2">
      <c r="A71" s="36"/>
      <c r="B71" s="3">
        <v>43</v>
      </c>
      <c r="C71" s="10">
        <v>2517595</v>
      </c>
      <c r="D71" s="11">
        <f t="shared" si="4"/>
        <v>67737991.099999994</v>
      </c>
      <c r="E71" s="11">
        <v>40518593.899999999</v>
      </c>
      <c r="F71" s="11">
        <v>322</v>
      </c>
      <c r="G71" s="13">
        <f t="shared" si="5"/>
        <v>33566.232341297073</v>
      </c>
      <c r="H71" s="10">
        <f>config!$C$3 * config!$D$3 * (C71/3600)</f>
        <v>4256.1342138888886</v>
      </c>
      <c r="I71" s="10">
        <f>config!$C$4 * config!$D$4 * ($D71/3600)</f>
        <v>2862.8709294069445</v>
      </c>
      <c r="J71" s="10">
        <f>config!$C$5 * config!$D$5 * ($E71/3600)</f>
        <v>4109.9360412566657</v>
      </c>
      <c r="K71" s="10">
        <f>config!$C$6 * B71</f>
        <v>6081.0599999999995</v>
      </c>
      <c r="L71" s="10">
        <f>config!$C$7</f>
        <v>1449</v>
      </c>
      <c r="M71" s="10">
        <f>config!$C$8*B71</f>
        <v>2365</v>
      </c>
      <c r="N71" s="10">
        <f>config!$C$11</f>
        <v>7500</v>
      </c>
      <c r="O71" s="10">
        <f>config!$C$14</f>
        <v>3722.0732153333338</v>
      </c>
      <c r="P71" s="10">
        <f>config!$C$16</f>
        <v>1060</v>
      </c>
      <c r="Q71" s="10">
        <f>config!$C$17</f>
        <v>160</v>
      </c>
      <c r="R71" s="10">
        <f>config!$C$18*F71/3600</f>
        <v>0.14937222222222221</v>
      </c>
      <c r="S71" s="10">
        <f>config!$C$19</f>
        <v>0</v>
      </c>
      <c r="T71" s="10">
        <f>config!$C$20*(F71/3600/1024)*config!$D$20</f>
        <v>7.1555555555555548E-3</v>
      </c>
      <c r="U71" s="10">
        <f>config!$D$21*config!$C$21*F71/(86400*29)</f>
        <v>1.4136334610472541E-3</v>
      </c>
    </row>
    <row r="72" spans="1:21" x14ac:dyDescent="0.2">
      <c r="A72" s="36"/>
      <c r="B72" s="3">
        <v>44</v>
      </c>
      <c r="C72" s="10">
        <v>2517595</v>
      </c>
      <c r="D72" s="11">
        <f t="shared" si="4"/>
        <v>70255949.099999994</v>
      </c>
      <c r="E72" s="11">
        <v>40518230.899999999</v>
      </c>
      <c r="F72" s="11">
        <v>85</v>
      </c>
      <c r="G72" s="13">
        <f t="shared" si="5"/>
        <v>33868.917969333277</v>
      </c>
      <c r="H72" s="10">
        <f>config!$C$3 * config!$D$3 * (C72/3600)</f>
        <v>4256.1342138888886</v>
      </c>
      <c r="I72" s="10">
        <f>config!$C$4 * config!$D$4 * ($D72/3600)</f>
        <v>2969.289626545833</v>
      </c>
      <c r="J72" s="10">
        <f>config!$C$5 * config!$D$5 * ($E72/3600)</f>
        <v>4109.8992209566668</v>
      </c>
      <c r="K72" s="10">
        <f>config!$C$6 * B72</f>
        <v>6222.48</v>
      </c>
      <c r="L72" s="10">
        <f>config!$C$7</f>
        <v>1449</v>
      </c>
      <c r="M72" s="10">
        <f>config!$C$8*B72</f>
        <v>2420</v>
      </c>
      <c r="N72" s="10">
        <f>config!$C$11</f>
        <v>7500</v>
      </c>
      <c r="O72" s="10">
        <f>config!$C$14</f>
        <v>3722.0732153333338</v>
      </c>
      <c r="P72" s="10">
        <f>config!$C$16</f>
        <v>1060</v>
      </c>
      <c r="Q72" s="10">
        <f>config!$C$17</f>
        <v>160</v>
      </c>
      <c r="R72" s="10">
        <f>config!$C$18*F72/3600</f>
        <v>3.9430555555555552E-2</v>
      </c>
      <c r="S72" s="10">
        <f>config!$C$19</f>
        <v>0</v>
      </c>
      <c r="T72" s="10">
        <f>config!$C$20*(F72/3600/1024)*config!$D$20</f>
        <v>1.888888888888889E-3</v>
      </c>
      <c r="U72" s="10">
        <f>config!$D$21*config!$C$21*F72/(86400*29)</f>
        <v>3.7316411238825034E-4</v>
      </c>
    </row>
    <row r="73" spans="1:21" x14ac:dyDescent="0.2">
      <c r="A73" s="36"/>
      <c r="B73" s="3">
        <v>45</v>
      </c>
      <c r="C73" s="10">
        <v>2517595</v>
      </c>
      <c r="D73" s="11">
        <f t="shared" si="4"/>
        <v>72773759</v>
      </c>
      <c r="E73" s="11">
        <v>40518016</v>
      </c>
      <c r="F73" s="11">
        <v>0</v>
      </c>
      <c r="G73" s="13">
        <f t="shared" si="5"/>
        <v>34171.686916558334</v>
      </c>
      <c r="H73" s="10">
        <f>config!$C$3 * config!$D$3 * (C73/3600)</f>
        <v>4256.1342138888886</v>
      </c>
      <c r="I73" s="10">
        <f>config!$C$4 * config!$D$4 * ($D73/3600)</f>
        <v>3075.702064402778</v>
      </c>
      <c r="J73" s="10">
        <f>config!$C$5 * config!$D$5 * ($E73/3600)</f>
        <v>4109.877422933333</v>
      </c>
      <c r="K73" s="10">
        <f>config!$C$6 * B73</f>
        <v>6363.9</v>
      </c>
      <c r="L73" s="10">
        <f>config!$C$7</f>
        <v>1449</v>
      </c>
      <c r="M73" s="10">
        <f>config!$C$8*B73</f>
        <v>2475</v>
      </c>
      <c r="N73" s="10">
        <f>config!$C$11</f>
        <v>7500</v>
      </c>
      <c r="O73" s="10">
        <f>config!$C$14</f>
        <v>3722.0732153333338</v>
      </c>
      <c r="P73" s="10">
        <f>config!$C$16</f>
        <v>1060</v>
      </c>
      <c r="Q73" s="10">
        <f>config!$C$17</f>
        <v>160</v>
      </c>
      <c r="R73" s="10">
        <f>config!$C$18*F73/3600</f>
        <v>0</v>
      </c>
      <c r="S73" s="10">
        <f>config!$C$19</f>
        <v>0</v>
      </c>
      <c r="T73" s="10">
        <f>config!$C$20*(F73/3600/1024)*config!$D$20</f>
        <v>0</v>
      </c>
      <c r="U73" s="10">
        <f>config!$D$21*config!$C$21*F73/(86400*29)</f>
        <v>0</v>
      </c>
    </row>
  </sheetData>
  <mergeCells count="2">
    <mergeCell ref="A2:A37"/>
    <mergeCell ref="A38:A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5423-79A1-9B40-A5C6-9A0A337FCF9B}">
  <dimension ref="A1"/>
  <sheetViews>
    <sheetView tabSelected="1" zoomScale="308" zoomScaleNormal="205" workbookViewId="0">
      <selection activeCell="E5" sqref="E5"/>
    </sheetView>
  </sheetViews>
  <sheetFormatPr baseColWidth="10" defaultRowHeight="16" x14ac:dyDescent="0.2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data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2020-08-31T13:14:12Z</cp:lastPrinted>
  <dcterms:created xsi:type="dcterms:W3CDTF">2020-06-20T08:52:47Z</dcterms:created>
  <dcterms:modified xsi:type="dcterms:W3CDTF">2020-08-31T15:43:54Z</dcterms:modified>
</cp:coreProperties>
</file>