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wdyy\Box\HTMLMaking\変動費\"/>
    </mc:Choice>
  </mc:AlternateContent>
  <xr:revisionPtr revIDLastSave="0" documentId="13_ncr:1_{C80395F1-4DCC-4708-A969-7DD2CC6F01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34" i="1" s="1"/>
  <c r="C35" i="1" s="1"/>
  <c r="H12" i="1"/>
  <c r="H18" i="1" s="1"/>
  <c r="H5" i="1"/>
  <c r="H7" i="1" s="1"/>
  <c r="H17" i="1" l="1"/>
  <c r="H13" i="1"/>
  <c r="H14" i="1" s="1"/>
  <c r="H19" i="1"/>
  <c r="H20" i="1" s="1"/>
  <c r="D9" i="1"/>
  <c r="D12" i="1" s="1"/>
  <c r="D18" i="1" s="1"/>
  <c r="E9" i="1"/>
  <c r="C21" i="1"/>
  <c r="C27" i="1" s="1"/>
  <c r="E12" i="1"/>
  <c r="E18" i="1" s="1"/>
  <c r="M9" i="1"/>
  <c r="M12" i="1" s="1"/>
  <c r="M18" i="1" s="1"/>
  <c r="L9" i="1"/>
  <c r="L12" i="1" s="1"/>
  <c r="M6" i="1"/>
  <c r="L6" i="1"/>
  <c r="C32" i="1" s="1"/>
  <c r="C16" i="1"/>
  <c r="N12" i="1"/>
  <c r="N18" i="1" s="1"/>
  <c r="O12" i="1"/>
  <c r="L5" i="1"/>
  <c r="M5" i="1"/>
  <c r="N5" i="1"/>
  <c r="N7" i="1" s="1"/>
  <c r="N17" i="1" s="1"/>
  <c r="O5" i="1"/>
  <c r="O7" i="1" s="1"/>
  <c r="O17" i="1" s="1"/>
  <c r="E4" i="1"/>
  <c r="E5" i="1" s="1"/>
  <c r="E7" i="1" s="1"/>
  <c r="E17" i="1" s="1"/>
  <c r="D4" i="1"/>
  <c r="D5" i="1" s="1"/>
  <c r="G5" i="1"/>
  <c r="G7" i="1" s="1"/>
  <c r="G17" i="1" s="1"/>
  <c r="K12" i="1"/>
  <c r="K18" i="1" s="1"/>
  <c r="K5" i="1"/>
  <c r="K7" i="1" s="1"/>
  <c r="K17" i="1" s="1"/>
  <c r="J12" i="1"/>
  <c r="J18" i="1" s="1"/>
  <c r="J5" i="1"/>
  <c r="J7" i="1" s="1"/>
  <c r="J17" i="1" s="1"/>
  <c r="I12" i="1"/>
  <c r="I18" i="1" s="1"/>
  <c r="I5" i="1"/>
  <c r="I7" i="1" s="1"/>
  <c r="I17" i="1" s="1"/>
  <c r="F5" i="1"/>
  <c r="F7" i="1" s="1"/>
  <c r="F17" i="1" s="1"/>
  <c r="F12" i="1"/>
  <c r="F18" i="1" s="1"/>
  <c r="G12" i="1"/>
  <c r="G18" i="1" s="1"/>
  <c r="D7" i="1" l="1"/>
  <c r="C31" i="1"/>
  <c r="M7" i="1"/>
  <c r="M17" i="1" s="1"/>
  <c r="L7" i="1"/>
  <c r="L17" i="1" s="1"/>
  <c r="O13" i="1"/>
  <c r="O14" i="1" s="1"/>
  <c r="N19" i="1"/>
  <c r="N20" i="1" s="1"/>
  <c r="O18" i="1"/>
  <c r="O19" i="1" s="1"/>
  <c r="O20" i="1" s="1"/>
  <c r="N13" i="1"/>
  <c r="N14" i="1" s="1"/>
  <c r="L18" i="1"/>
  <c r="K19" i="1"/>
  <c r="K20" i="1" s="1"/>
  <c r="K13" i="1"/>
  <c r="K14" i="1" s="1"/>
  <c r="F13" i="1"/>
  <c r="F14" i="1" s="1"/>
  <c r="E13" i="1"/>
  <c r="E14" i="1" s="1"/>
  <c r="D13" i="1"/>
  <c r="D14" i="1" s="1"/>
  <c r="J13" i="1"/>
  <c r="J14" i="1" s="1"/>
  <c r="I13" i="1"/>
  <c r="I14" i="1" s="1"/>
  <c r="G13" i="1"/>
  <c r="G14" i="1" s="1"/>
  <c r="I19" i="1"/>
  <c r="I20" i="1" s="1"/>
  <c r="E19" i="1"/>
  <c r="E20" i="1" s="1"/>
  <c r="F19" i="1"/>
  <c r="F20" i="1" s="1"/>
  <c r="G19" i="1"/>
  <c r="G20" i="1" s="1"/>
  <c r="J19" i="1"/>
  <c r="J20" i="1" s="1"/>
  <c r="D17" i="1" l="1"/>
  <c r="D19" i="1" s="1"/>
  <c r="C33" i="1"/>
  <c r="M19" i="1"/>
  <c r="M20" i="1" s="1"/>
  <c r="M13" i="1"/>
  <c r="M14" i="1" s="1"/>
  <c r="L19" i="1"/>
  <c r="L20" i="1" s="1"/>
  <c r="L13" i="1"/>
  <c r="L14" i="1" s="1"/>
  <c r="C18" i="1"/>
  <c r="D20" i="1"/>
  <c r="C17" i="1" l="1"/>
  <c r="C19" i="1"/>
  <c r="C20" i="1" l="1"/>
  <c r="C36" i="1" s="1"/>
</calcChain>
</file>

<file path=xl/sharedStrings.xml><?xml version="1.0" encoding="utf-8"?>
<sst xmlns="http://schemas.openxmlformats.org/spreadsheetml/2006/main" count="56" uniqueCount="56">
  <si>
    <t>作目</t>
    <rPh sb="0" eb="2">
      <t>サクモク</t>
    </rPh>
    <phoneticPr fontId="2"/>
  </si>
  <si>
    <t>面積（a）</t>
    <rPh sb="0" eb="2">
      <t>メンセキ</t>
    </rPh>
    <phoneticPr fontId="2"/>
  </si>
  <si>
    <t>kg単価（円）</t>
    <rPh sb="2" eb="4">
      <t>タンカ</t>
    </rPh>
    <rPh sb="5" eb="6">
      <t>エン</t>
    </rPh>
    <phoneticPr fontId="2"/>
  </si>
  <si>
    <t>10a収量(kg)</t>
    <rPh sb="3" eb="5">
      <t>シュウリョウ</t>
    </rPh>
    <phoneticPr fontId="2"/>
  </si>
  <si>
    <t>10a販売額（円）</t>
    <rPh sb="3" eb="6">
      <t>ハンバイガク</t>
    </rPh>
    <rPh sb="7" eb="8">
      <t>エン</t>
    </rPh>
    <phoneticPr fontId="2"/>
  </si>
  <si>
    <t>デントコーン</t>
    <phoneticPr fontId="2"/>
  </si>
  <si>
    <t>限界利益率</t>
    <rPh sb="0" eb="5">
      <t>ゲンカイリエキリツ</t>
    </rPh>
    <phoneticPr fontId="2"/>
  </si>
  <si>
    <t>変動費計（円）</t>
    <rPh sb="0" eb="3">
      <t>ヘンドウヒ</t>
    </rPh>
    <rPh sb="3" eb="4">
      <t>ケイ</t>
    </rPh>
    <rPh sb="5" eb="6">
      <t>エン</t>
    </rPh>
    <phoneticPr fontId="2"/>
  </si>
  <si>
    <t>面積に比例する変動費</t>
    <rPh sb="0" eb="2">
      <t>メンセキ</t>
    </rPh>
    <rPh sb="3" eb="5">
      <t>ヒレイ</t>
    </rPh>
    <rPh sb="7" eb="10">
      <t>ヘンドウヒ</t>
    </rPh>
    <phoneticPr fontId="2"/>
  </si>
  <si>
    <t>固定費</t>
    <rPh sb="0" eb="3">
      <t>コテイヒ</t>
    </rPh>
    <phoneticPr fontId="2"/>
  </si>
  <si>
    <t>人件費（円）</t>
    <rPh sb="0" eb="3">
      <t>ジンケンヒ</t>
    </rPh>
    <rPh sb="4" eb="5">
      <t>エン</t>
    </rPh>
    <phoneticPr fontId="2"/>
  </si>
  <si>
    <t>減価償却費（円）</t>
    <rPh sb="0" eb="5">
      <t>ゲンカショウキャクヒ</t>
    </rPh>
    <phoneticPr fontId="2"/>
  </si>
  <si>
    <t>支払地代（円）</t>
    <rPh sb="0" eb="4">
      <t>シハライチダイ</t>
    </rPh>
    <phoneticPr fontId="2"/>
  </si>
  <si>
    <t>その他固定費（円）</t>
    <rPh sb="2" eb="3">
      <t>ホカ</t>
    </rPh>
    <rPh sb="3" eb="6">
      <t>コテイヒ</t>
    </rPh>
    <phoneticPr fontId="2"/>
  </si>
  <si>
    <t>固定費計（円）</t>
    <rPh sb="0" eb="3">
      <t>コテイヒ</t>
    </rPh>
    <rPh sb="3" eb="4">
      <t>ケイ</t>
    </rPh>
    <rPh sb="5" eb="6">
      <t>エン</t>
    </rPh>
    <phoneticPr fontId="2"/>
  </si>
  <si>
    <t>10a資材費（円）</t>
    <rPh sb="3" eb="6">
      <t>シザイヒ</t>
    </rPh>
    <rPh sb="7" eb="8">
      <t>エン</t>
    </rPh>
    <phoneticPr fontId="2"/>
  </si>
  <si>
    <t>10a作業委託費（円）</t>
    <rPh sb="3" eb="8">
      <t>サギョウイタクヒ</t>
    </rPh>
    <rPh sb="9" eb="10">
      <t>エン</t>
    </rPh>
    <phoneticPr fontId="2"/>
  </si>
  <si>
    <t>10aその他変動費（円）</t>
    <rPh sb="5" eb="6">
      <t>ホカ</t>
    </rPh>
    <rPh sb="6" eb="9">
      <t>ヘンドウヒ</t>
    </rPh>
    <rPh sb="10" eb="11">
      <t>エン</t>
    </rPh>
    <phoneticPr fontId="2"/>
  </si>
  <si>
    <t>10a変動費計（円）</t>
    <rPh sb="3" eb="6">
      <t>ヘンドウヒ</t>
    </rPh>
    <rPh sb="6" eb="7">
      <t>ケイ</t>
    </rPh>
    <rPh sb="8" eb="9">
      <t>エン</t>
    </rPh>
    <phoneticPr fontId="2"/>
  </si>
  <si>
    <t>10aその他収入（円）</t>
    <rPh sb="5" eb="6">
      <t>タ</t>
    </rPh>
    <rPh sb="6" eb="8">
      <t>シュウニュウ</t>
    </rPh>
    <phoneticPr fontId="2"/>
  </si>
  <si>
    <t>限界利益（円）</t>
    <rPh sb="0" eb="4">
      <t>ゲンカイリエキ</t>
    </rPh>
    <phoneticPr fontId="2"/>
  </si>
  <si>
    <t>利益（円）</t>
    <rPh sb="0" eb="2">
      <t>リエキ</t>
    </rPh>
    <rPh sb="3" eb="4">
      <t>エン</t>
    </rPh>
    <phoneticPr fontId="2"/>
  </si>
  <si>
    <t>10a収入計</t>
    <rPh sb="3" eb="5">
      <t>シュウニュウ</t>
    </rPh>
    <rPh sb="5" eb="6">
      <t>ケイ</t>
    </rPh>
    <phoneticPr fontId="2"/>
  </si>
  <si>
    <t>経営全体合計</t>
    <rPh sb="0" eb="4">
      <t>ケイエイゼンタイ</t>
    </rPh>
    <rPh sb="4" eb="6">
      <t>ゴウケイ</t>
    </rPh>
    <phoneticPr fontId="2"/>
  </si>
  <si>
    <t>損益分岐点の収入</t>
    <rPh sb="0" eb="5">
      <t>ソンエキブンキテン</t>
    </rPh>
    <rPh sb="6" eb="8">
      <t>シュウニュウ</t>
    </rPh>
    <phoneticPr fontId="2"/>
  </si>
  <si>
    <t>大豆</t>
    <rPh sb="0" eb="2">
      <t>ダイズ</t>
    </rPh>
    <phoneticPr fontId="2"/>
  </si>
  <si>
    <t>稲WCS</t>
    <rPh sb="0" eb="1">
      <t>イネ</t>
    </rPh>
    <phoneticPr fontId="2"/>
  </si>
  <si>
    <t>主食用きぬむすめ</t>
    <rPh sb="0" eb="3">
      <t>シュショクヨウ</t>
    </rPh>
    <phoneticPr fontId="2"/>
  </si>
  <si>
    <t>主食用つや姫</t>
    <rPh sb="0" eb="3">
      <t>シュショクヨウ</t>
    </rPh>
    <rPh sb="5" eb="6">
      <t>ヒメ</t>
    </rPh>
    <phoneticPr fontId="2"/>
  </si>
  <si>
    <t>大麦</t>
    <rPh sb="0" eb="2">
      <t>オオムギ</t>
    </rPh>
    <phoneticPr fontId="2"/>
  </si>
  <si>
    <t>サツマイモ</t>
    <phoneticPr fontId="2"/>
  </si>
  <si>
    <t>10a限界利益</t>
    <rPh sb="3" eb="7">
      <t>ゲンカイリエキ</t>
    </rPh>
    <phoneticPr fontId="2"/>
  </si>
  <si>
    <t>限界利益率（再掲）</t>
    <rPh sb="0" eb="5">
      <t>ゲンカイリエキリツ</t>
    </rPh>
    <rPh sb="6" eb="8">
      <t>サイケイ</t>
    </rPh>
    <phoneticPr fontId="2"/>
  </si>
  <si>
    <t>関係機関の作成した栽培暦を使って計算する</t>
    <phoneticPr fontId="2"/>
  </si>
  <si>
    <t>←10a資材費（円）は経営体もしくは</t>
    <rPh sb="11" eb="14">
      <t>ケイエイタイ</t>
    </rPh>
    <phoneticPr fontId="2"/>
  </si>
  <si>
    <t>主食用コシヒカリ</t>
    <rPh sb="0" eb="3">
      <t>シュショクヨウ</t>
    </rPh>
    <phoneticPr fontId="2"/>
  </si>
  <si>
    <t>データ入力する部分</t>
    <rPh sb="3" eb="5">
      <t>ニュウリョク</t>
    </rPh>
    <rPh sb="7" eb="9">
      <t>ブブン</t>
    </rPh>
    <phoneticPr fontId="2"/>
  </si>
  <si>
    <t>稲WCS作業受託</t>
    <rPh sb="0" eb="1">
      <t>イネ</t>
    </rPh>
    <rPh sb="4" eb="8">
      <t>サギョウジュタク</t>
    </rPh>
    <phoneticPr fontId="2"/>
  </si>
  <si>
    <t>デント作業受託</t>
    <rPh sb="3" eb="7">
      <t>サギョウジュタク</t>
    </rPh>
    <phoneticPr fontId="2"/>
  </si>
  <si>
    <t>大豆作業受託</t>
    <rPh sb="0" eb="2">
      <t>ダイズ</t>
    </rPh>
    <rPh sb="2" eb="6">
      <t>サギョウジュタク</t>
    </rPh>
    <phoneticPr fontId="2"/>
  </si>
  <si>
    <t>大麦作業受託</t>
    <rPh sb="0" eb="2">
      <t>オオムギ</t>
    </rPh>
    <rPh sb="2" eb="6">
      <t>サギョウジュタク</t>
    </rPh>
    <phoneticPr fontId="2"/>
  </si>
  <si>
    <t>←栽培暦の目標単収</t>
    <rPh sb="1" eb="4">
      <t>サイバイコヨミ</t>
    </rPh>
    <rPh sb="5" eb="7">
      <t>モクヒョウ</t>
    </rPh>
    <rPh sb="7" eb="9">
      <t>タンシュウ</t>
    </rPh>
    <phoneticPr fontId="2"/>
  </si>
  <si>
    <t>収入</t>
    <rPh sb="0" eb="2">
      <t>シュウニュウ</t>
    </rPh>
    <phoneticPr fontId="2"/>
  </si>
  <si>
    <t>作目別固定費（円）</t>
    <rPh sb="0" eb="2">
      <t>サクモク</t>
    </rPh>
    <rPh sb="2" eb="3">
      <t>ベツ</t>
    </rPh>
    <rPh sb="3" eb="6">
      <t>コテイヒ</t>
    </rPh>
    <rPh sb="7" eb="8">
      <t>エン</t>
    </rPh>
    <phoneticPr fontId="2"/>
  </si>
  <si>
    <t>←値引き</t>
    <rPh sb="1" eb="3">
      <t>ネビ</t>
    </rPh>
    <phoneticPr fontId="2"/>
  </si>
  <si>
    <t>経営全体</t>
    <rPh sb="0" eb="4">
      <t>ケイエイゼンタイ</t>
    </rPh>
    <phoneticPr fontId="2"/>
  </si>
  <si>
    <t>その他収入（円）</t>
    <rPh sb="2" eb="3">
      <t>ホカ</t>
    </rPh>
    <rPh sb="3" eb="5">
      <t>シュウニュウ</t>
    </rPh>
    <rPh sb="6" eb="7">
      <t>エン</t>
    </rPh>
    <phoneticPr fontId="2"/>
  </si>
  <si>
    <t>費用（円）</t>
    <rPh sb="0" eb="2">
      <t>ヒヨウ</t>
    </rPh>
    <rPh sb="3" eb="4">
      <t>エン</t>
    </rPh>
    <phoneticPr fontId="2"/>
  </si>
  <si>
    <t>作目別固定費（再掲）（円）</t>
    <phoneticPr fontId="2"/>
  </si>
  <si>
    <t>販売額（円）</t>
    <rPh sb="0" eb="3">
      <t>ハンバイガク</t>
    </rPh>
    <rPh sb="4" eb="5">
      <t>エン</t>
    </rPh>
    <phoneticPr fontId="2"/>
  </si>
  <si>
    <t>収入（再掲）（円）</t>
    <rPh sb="0" eb="2">
      <t>シュウニュウ</t>
    </rPh>
    <rPh sb="7" eb="8">
      <t>エン</t>
    </rPh>
    <phoneticPr fontId="2"/>
  </si>
  <si>
    <t>←動力光熱費は作目ごとに把握できれば、その他変動費に入れ、</t>
    <rPh sb="1" eb="6">
      <t>ドウリョクコウネツヒ</t>
    </rPh>
    <rPh sb="7" eb="9">
      <t>サクモク</t>
    </rPh>
    <rPh sb="12" eb="14">
      <t>ハアク</t>
    </rPh>
    <rPh sb="21" eb="22">
      <t>ホカ</t>
    </rPh>
    <rPh sb="22" eb="25">
      <t>ヘンドウヒ</t>
    </rPh>
    <rPh sb="26" eb="27">
      <t>イ</t>
    </rPh>
    <phoneticPr fontId="2"/>
  </si>
  <si>
    <t>把握できなければ、固定費に入れる。</t>
    <rPh sb="0" eb="2">
      <t>ハアク</t>
    </rPh>
    <rPh sb="13" eb="14">
      <t>イ</t>
    </rPh>
    <phoneticPr fontId="2"/>
  </si>
  <si>
    <t>変動損益計算書による栽培計画（例）</t>
    <rPh sb="0" eb="7">
      <t>ヘンドウソンエキケイサンショ</t>
    </rPh>
    <rPh sb="10" eb="14">
      <t>サイバイケイカク</t>
    </rPh>
    <rPh sb="15" eb="16">
      <t>レイ</t>
    </rPh>
    <phoneticPr fontId="2"/>
  </si>
  <si>
    <t>←上の三費目を除いた固定費</t>
    <rPh sb="1" eb="2">
      <t>ウエ</t>
    </rPh>
    <rPh sb="3" eb="4">
      <t>サン</t>
    </rPh>
    <rPh sb="4" eb="6">
      <t>ヒモク</t>
    </rPh>
    <rPh sb="7" eb="8">
      <t>ノゾ</t>
    </rPh>
    <rPh sb="10" eb="13">
      <t>コテイヒ</t>
    </rPh>
    <phoneticPr fontId="2"/>
  </si>
  <si>
    <t>←法定耐用年数ではなく、耐久年数で計算しなおす</t>
    <rPh sb="1" eb="7">
      <t>ホウテイタイヨウネンスウ</t>
    </rPh>
    <rPh sb="12" eb="16">
      <t>タイキュウネンスウ</t>
    </rPh>
    <rPh sb="17" eb="19">
      <t>ケイサン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</si>
</sst>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2" xfId="0" applyBorder="1"/>
    <xf numFmtId="0" fontId="0" fillId="0" borderId="4" xfId="0" applyBorder="1"/>
    <xf numFmtId="38" fontId="0" fillId="0" borderId="6" xfId="1" applyFont="1" applyBorder="1" applyAlignment="1"/>
    <xf numFmtId="38" fontId="0" fillId="0" borderId="7" xfId="1" applyFont="1" applyBorder="1" applyAlignment="1"/>
    <xf numFmtId="38" fontId="0" fillId="0" borderId="4" xfId="1" applyFont="1" applyBorder="1" applyAlignment="1">
      <alignment horizontal="right"/>
    </xf>
    <xf numFmtId="0" fontId="0" fillId="0" borderId="0" xfId="0" applyAlignment="1">
      <alignment horizontal="right"/>
    </xf>
    <xf numFmtId="38" fontId="0" fillId="0" borderId="1" xfId="1" applyFont="1" applyBorder="1" applyAlignment="1">
      <alignment horizontal="right"/>
    </xf>
    <xf numFmtId="38" fontId="0" fillId="0" borderId="2" xfId="1" applyFont="1" applyBorder="1" applyAlignment="1">
      <alignment horizontal="right"/>
    </xf>
    <xf numFmtId="38" fontId="0" fillId="0" borderId="5" xfId="1" applyFont="1" applyBorder="1" applyAlignment="1">
      <alignment horizontal="right"/>
    </xf>
    <xf numFmtId="38" fontId="0" fillId="0" borderId="0" xfId="1" applyFont="1" applyBorder="1" applyAlignment="1">
      <alignment horizontal="right"/>
    </xf>
    <xf numFmtId="0" fontId="3" fillId="0" borderId="0" xfId="0" applyFont="1"/>
    <xf numFmtId="38" fontId="0" fillId="0" borderId="9" xfId="1" applyFont="1" applyBorder="1" applyAlignment="1">
      <alignment horizontal="right"/>
    </xf>
    <xf numFmtId="0" fontId="0" fillId="2" borderId="2" xfId="0" applyFill="1" applyBorder="1"/>
    <xf numFmtId="38" fontId="0" fillId="2" borderId="1" xfId="1" applyFont="1" applyFill="1" applyBorder="1" applyAlignment="1">
      <alignment horizontal="right"/>
    </xf>
    <xf numFmtId="38" fontId="0" fillId="2" borderId="7" xfId="1" applyFont="1" applyFill="1" applyBorder="1" applyAlignment="1"/>
    <xf numFmtId="38" fontId="0" fillId="0" borderId="1" xfId="1" applyFont="1" applyFill="1" applyBorder="1" applyAlignment="1">
      <alignment horizontal="right"/>
    </xf>
    <xf numFmtId="9" fontId="0" fillId="0" borderId="1" xfId="2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shrinkToFit="1"/>
    </xf>
    <xf numFmtId="0" fontId="0" fillId="0" borderId="2" xfId="0" applyBorder="1" applyAlignment="1">
      <alignment shrinkToFit="1"/>
    </xf>
    <xf numFmtId="0" fontId="0" fillId="0" borderId="1" xfId="0" applyBorder="1" applyAlignment="1">
      <alignment horizontal="right" shrinkToFit="1"/>
    </xf>
    <xf numFmtId="38" fontId="0" fillId="0" borderId="7" xfId="1" applyFont="1" applyFill="1" applyBorder="1" applyAlignment="1"/>
    <xf numFmtId="38" fontId="0" fillId="0" borderId="2" xfId="1" applyFont="1" applyFill="1" applyBorder="1" applyAlignment="1">
      <alignment horizontal="right"/>
    </xf>
    <xf numFmtId="9" fontId="0" fillId="0" borderId="7" xfId="2" applyFont="1" applyFill="1" applyBorder="1" applyAlignment="1"/>
    <xf numFmtId="9" fontId="0" fillId="0" borderId="2" xfId="2" applyFont="1" applyFill="1" applyBorder="1" applyAlignment="1">
      <alignment horizontal="right"/>
    </xf>
    <xf numFmtId="38" fontId="5" fillId="0" borderId="4" xfId="1" applyFont="1" applyBorder="1" applyAlignment="1">
      <alignment horizontal="right"/>
    </xf>
    <xf numFmtId="38" fontId="6" fillId="0" borderId="4" xfId="1" applyFont="1" applyBorder="1" applyAlignment="1">
      <alignment horizontal="right"/>
    </xf>
    <xf numFmtId="40" fontId="0" fillId="2" borderId="1" xfId="1" applyNumberFormat="1" applyFont="1" applyFill="1" applyBorder="1" applyAlignment="1">
      <alignment horizontal="right"/>
    </xf>
    <xf numFmtId="0" fontId="0" fillId="2" borderId="0" xfId="0" applyFill="1" applyAlignment="1">
      <alignment horizontal="left"/>
    </xf>
    <xf numFmtId="40" fontId="0" fillId="2" borderId="2" xfId="1" applyNumberFormat="1" applyFont="1" applyFill="1" applyBorder="1" applyAlignment="1">
      <alignment horizontal="right"/>
    </xf>
    <xf numFmtId="38" fontId="0" fillId="0" borderId="9" xfId="1" applyFont="1" applyBorder="1" applyAlignment="1"/>
    <xf numFmtId="9" fontId="0" fillId="2" borderId="2" xfId="2" applyFont="1" applyFill="1" applyBorder="1" applyAlignment="1">
      <alignment horizontal="right"/>
    </xf>
    <xf numFmtId="38" fontId="0" fillId="2" borderId="2" xfId="1" applyFont="1" applyFill="1" applyBorder="1" applyAlignment="1">
      <alignment horizontal="right"/>
    </xf>
    <xf numFmtId="38" fontId="0" fillId="0" borderId="8" xfId="1" applyFont="1" applyFill="1" applyBorder="1" applyAlignment="1"/>
    <xf numFmtId="38" fontId="0" fillId="0" borderId="5" xfId="1" applyFont="1" applyBorder="1" applyAlignment="1"/>
    <xf numFmtId="0" fontId="0" fillId="0" borderId="0" xfId="0" applyBorder="1"/>
    <xf numFmtId="38" fontId="0" fillId="0" borderId="12" xfId="1" applyFont="1" applyBorder="1" applyAlignment="1"/>
    <xf numFmtId="38" fontId="0" fillId="0" borderId="10" xfId="1" applyFont="1" applyBorder="1" applyAlignment="1"/>
    <xf numFmtId="38" fontId="0" fillId="0" borderId="6" xfId="0" applyNumberFormat="1" applyBorder="1"/>
    <xf numFmtId="38" fontId="0" fillId="0" borderId="7" xfId="0" applyNumberFormat="1" applyBorder="1"/>
    <xf numFmtId="0" fontId="0" fillId="2" borderId="3" xfId="0" applyFill="1" applyBorder="1" applyAlignment="1">
      <alignment shrinkToFit="1"/>
    </xf>
    <xf numFmtId="0" fontId="3" fillId="0" borderId="4" xfId="0" applyFont="1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5" xfId="0" applyBorder="1" applyAlignment="1">
      <alignment shrinkToFit="1"/>
    </xf>
    <xf numFmtId="0" fontId="3" fillId="0" borderId="0" xfId="0" applyFont="1" applyFill="1" applyBorder="1" applyAlignment="1">
      <alignment shrinkToFit="1"/>
    </xf>
    <xf numFmtId="0" fontId="0" fillId="0" borderId="3" xfId="0" applyFill="1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0" xfId="0" applyAlignment="1">
      <alignment shrinkToFit="1"/>
    </xf>
    <xf numFmtId="0" fontId="4" fillId="0" borderId="0" xfId="0" applyFont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36"/>
  <sheetViews>
    <sheetView tabSelected="1" workbookViewId="0">
      <selection activeCell="D25" sqref="D25"/>
    </sheetView>
  </sheetViews>
  <sheetFormatPr defaultRowHeight="18.75"/>
  <cols>
    <col min="1" max="1" width="5.25" customWidth="1"/>
    <col min="2" max="2" width="22.875" style="49" customWidth="1"/>
    <col min="3" max="3" width="13" bestFit="1" customWidth="1"/>
    <col min="4" max="15" width="12.875" style="6" customWidth="1"/>
  </cols>
  <sheetData>
    <row r="1" spans="2:17">
      <c r="B1" s="50" t="s">
        <v>53</v>
      </c>
    </row>
    <row r="2" spans="2:17">
      <c r="B2" s="19" t="s">
        <v>0</v>
      </c>
      <c r="C2" s="20"/>
      <c r="D2" s="21" t="s">
        <v>5</v>
      </c>
      <c r="E2" s="21" t="s">
        <v>26</v>
      </c>
      <c r="F2" s="21" t="s">
        <v>27</v>
      </c>
      <c r="G2" s="21" t="s">
        <v>28</v>
      </c>
      <c r="H2" s="21" t="s">
        <v>35</v>
      </c>
      <c r="I2" s="21" t="s">
        <v>25</v>
      </c>
      <c r="J2" s="21" t="s">
        <v>29</v>
      </c>
      <c r="K2" s="21" t="s">
        <v>30</v>
      </c>
      <c r="L2" s="21" t="s">
        <v>37</v>
      </c>
      <c r="M2" s="21" t="s">
        <v>38</v>
      </c>
      <c r="N2" s="21" t="s">
        <v>39</v>
      </c>
      <c r="O2" s="21" t="s">
        <v>40</v>
      </c>
    </row>
    <row r="3" spans="2:17">
      <c r="B3" s="41" t="s">
        <v>3</v>
      </c>
      <c r="C3" s="13"/>
      <c r="D3" s="14">
        <v>4000</v>
      </c>
      <c r="E3" s="14">
        <v>3000</v>
      </c>
      <c r="F3" s="14">
        <v>570</v>
      </c>
      <c r="G3" s="14">
        <v>540</v>
      </c>
      <c r="H3" s="14">
        <v>510</v>
      </c>
      <c r="I3" s="14">
        <v>250</v>
      </c>
      <c r="J3" s="14">
        <v>400</v>
      </c>
      <c r="K3" s="14">
        <v>1.0000000000000001E-5</v>
      </c>
      <c r="L3" s="14">
        <v>1</v>
      </c>
      <c r="M3" s="14">
        <v>1</v>
      </c>
      <c r="N3" s="14">
        <v>1</v>
      </c>
      <c r="O3" s="14">
        <v>1</v>
      </c>
      <c r="P3" t="s">
        <v>41</v>
      </c>
    </row>
    <row r="4" spans="2:17">
      <c r="B4" s="41" t="s">
        <v>2</v>
      </c>
      <c r="C4" s="13"/>
      <c r="D4" s="28">
        <f>9500/450</f>
        <v>21.111111111111111</v>
      </c>
      <c r="E4" s="28">
        <f>1255500/93246.5</f>
        <v>13.464312333438789</v>
      </c>
      <c r="F4" s="28">
        <v>333</v>
      </c>
      <c r="G4" s="28">
        <v>345</v>
      </c>
      <c r="H4" s="28">
        <v>333</v>
      </c>
      <c r="I4" s="28"/>
      <c r="J4" s="28"/>
      <c r="K4" s="28">
        <v>1.0000000000000001E-5</v>
      </c>
      <c r="L4" s="28">
        <v>16500</v>
      </c>
      <c r="M4" s="28">
        <v>18000</v>
      </c>
      <c r="N4" s="28"/>
      <c r="O4" s="28"/>
    </row>
    <row r="5" spans="2:17">
      <c r="B5" s="19" t="s">
        <v>4</v>
      </c>
      <c r="C5" s="1"/>
      <c r="D5" s="7">
        <f>D3*D4</f>
        <v>84444.444444444438</v>
      </c>
      <c r="E5" s="7">
        <f t="shared" ref="E5:O5" si="0">E3*E4</f>
        <v>40392.937000316364</v>
      </c>
      <c r="F5" s="7">
        <f t="shared" si="0"/>
        <v>189810</v>
      </c>
      <c r="G5" s="7">
        <f t="shared" si="0"/>
        <v>186300</v>
      </c>
      <c r="H5" s="7">
        <f t="shared" si="0"/>
        <v>169830</v>
      </c>
      <c r="I5" s="7">
        <f t="shared" si="0"/>
        <v>0</v>
      </c>
      <c r="J5" s="7">
        <f t="shared" si="0"/>
        <v>0</v>
      </c>
      <c r="K5" s="7">
        <f t="shared" si="0"/>
        <v>1.0000000000000002E-10</v>
      </c>
      <c r="L5" s="7">
        <f t="shared" si="0"/>
        <v>16500</v>
      </c>
      <c r="M5" s="7">
        <f t="shared" si="0"/>
        <v>18000</v>
      </c>
      <c r="N5" s="7">
        <f t="shared" si="0"/>
        <v>0</v>
      </c>
      <c r="O5" s="7">
        <f t="shared" si="0"/>
        <v>0</v>
      </c>
    </row>
    <row r="6" spans="2:17">
      <c r="B6" s="41" t="s">
        <v>19</v>
      </c>
      <c r="C6" s="13"/>
      <c r="D6" s="14">
        <v>35000</v>
      </c>
      <c r="E6" s="14">
        <v>80000</v>
      </c>
      <c r="F6" s="14">
        <v>0</v>
      </c>
      <c r="G6" s="14">
        <v>0</v>
      </c>
      <c r="H6" s="14">
        <v>0</v>
      </c>
      <c r="I6" s="14">
        <v>35000</v>
      </c>
      <c r="J6" s="14">
        <v>35000</v>
      </c>
      <c r="K6" s="14"/>
      <c r="L6" s="14">
        <f>1100*10</f>
        <v>11000</v>
      </c>
      <c r="M6" s="14">
        <f>36/7.5*1200+(26/7.5)*500</f>
        <v>7493.3333333333339</v>
      </c>
      <c r="N6" s="14">
        <v>0</v>
      </c>
      <c r="O6" s="14">
        <v>0</v>
      </c>
    </row>
    <row r="7" spans="2:17">
      <c r="B7" s="19" t="s">
        <v>22</v>
      </c>
      <c r="C7" s="1"/>
      <c r="D7" s="7">
        <f>SUM(D5:D6)</f>
        <v>119444.44444444444</v>
      </c>
      <c r="E7" s="7">
        <f t="shared" ref="E7:O7" si="1">SUM(E5:E6)</f>
        <v>120392.93700031636</v>
      </c>
      <c r="F7" s="7">
        <f t="shared" si="1"/>
        <v>189810</v>
      </c>
      <c r="G7" s="7">
        <f t="shared" si="1"/>
        <v>186300</v>
      </c>
      <c r="H7" s="7">
        <f t="shared" si="1"/>
        <v>169830</v>
      </c>
      <c r="I7" s="7">
        <f t="shared" si="1"/>
        <v>35000</v>
      </c>
      <c r="J7" s="7">
        <f t="shared" si="1"/>
        <v>35000</v>
      </c>
      <c r="K7" s="7">
        <f t="shared" si="1"/>
        <v>1.0000000000000002E-10</v>
      </c>
      <c r="L7" s="7">
        <f t="shared" si="1"/>
        <v>27500</v>
      </c>
      <c r="M7" s="7">
        <f t="shared" si="1"/>
        <v>25493.333333333336</v>
      </c>
      <c r="N7" s="7">
        <f t="shared" si="1"/>
        <v>0</v>
      </c>
      <c r="O7" s="7">
        <f t="shared" si="1"/>
        <v>0</v>
      </c>
    </row>
    <row r="8" spans="2:17">
      <c r="B8" s="42" t="s">
        <v>8</v>
      </c>
      <c r="C8" s="2"/>
      <c r="D8" s="5"/>
      <c r="E8" s="5"/>
      <c r="F8" s="26"/>
      <c r="G8" s="27"/>
      <c r="H8" s="27"/>
      <c r="I8" s="8"/>
      <c r="J8" s="8"/>
      <c r="K8" s="8"/>
      <c r="L8" s="8"/>
      <c r="M8" s="8"/>
      <c r="N8" s="8"/>
      <c r="O8" s="8"/>
    </row>
    <row r="9" spans="2:17">
      <c r="B9" s="41" t="s">
        <v>15</v>
      </c>
      <c r="C9" s="13"/>
      <c r="D9" s="14">
        <f>(45671+9*750)</f>
        <v>52421</v>
      </c>
      <c r="E9" s="14">
        <f>(27854+10*750)</f>
        <v>35354</v>
      </c>
      <c r="F9" s="14">
        <v>105080</v>
      </c>
      <c r="G9" s="14">
        <v>35728</v>
      </c>
      <c r="H9" s="14">
        <v>73802</v>
      </c>
      <c r="I9" s="14">
        <v>25508</v>
      </c>
      <c r="J9" s="14">
        <v>31214</v>
      </c>
      <c r="K9" s="14"/>
      <c r="L9" s="14">
        <f>750*10</f>
        <v>7500</v>
      </c>
      <c r="M9" s="14">
        <f>(36/7.5)*750</f>
        <v>3600</v>
      </c>
      <c r="N9" s="14"/>
      <c r="O9" s="14"/>
      <c r="P9" s="18" t="s">
        <v>34</v>
      </c>
    </row>
    <row r="10" spans="2:17">
      <c r="B10" s="41" t="s">
        <v>16</v>
      </c>
      <c r="C10" s="13"/>
      <c r="D10" s="14">
        <v>0</v>
      </c>
      <c r="E10" s="14">
        <v>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Q10" t="s">
        <v>33</v>
      </c>
    </row>
    <row r="11" spans="2:17">
      <c r="B11" s="41" t="s">
        <v>17</v>
      </c>
      <c r="C11" s="13"/>
      <c r="D11" s="14">
        <v>0</v>
      </c>
      <c r="E11" s="14">
        <v>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8" t="s">
        <v>51</v>
      </c>
    </row>
    <row r="12" spans="2:17">
      <c r="B12" s="19" t="s">
        <v>18</v>
      </c>
      <c r="C12" s="1"/>
      <c r="D12" s="16">
        <f>SUM(D9:D11)</f>
        <v>52421</v>
      </c>
      <c r="E12" s="16">
        <f t="shared" ref="E12:K12" si="2">SUM(E9:E11)</f>
        <v>35354</v>
      </c>
      <c r="F12" s="16">
        <f t="shared" si="2"/>
        <v>105080</v>
      </c>
      <c r="G12" s="16">
        <f t="shared" si="2"/>
        <v>35728</v>
      </c>
      <c r="H12" s="16">
        <f t="shared" ref="H12" si="3">SUM(H9:H11)</f>
        <v>73802</v>
      </c>
      <c r="I12" s="16">
        <f t="shared" si="2"/>
        <v>25508</v>
      </c>
      <c r="J12" s="16">
        <f t="shared" si="2"/>
        <v>31214</v>
      </c>
      <c r="K12" s="16">
        <f t="shared" si="2"/>
        <v>0</v>
      </c>
      <c r="L12" s="16">
        <f t="shared" ref="L12:O12" si="4">SUM(L9:L11)</f>
        <v>7500</v>
      </c>
      <c r="M12" s="16">
        <f t="shared" si="4"/>
        <v>3600</v>
      </c>
      <c r="N12" s="16">
        <f t="shared" si="4"/>
        <v>0</v>
      </c>
      <c r="O12" s="16">
        <f t="shared" si="4"/>
        <v>0</v>
      </c>
      <c r="Q12" t="s">
        <v>52</v>
      </c>
    </row>
    <row r="13" spans="2:17">
      <c r="B13" s="19" t="s">
        <v>31</v>
      </c>
      <c r="C13" s="1"/>
      <c r="D13" s="16">
        <f>D7-D12</f>
        <v>67023.444444444438</v>
      </c>
      <c r="E13" s="16">
        <f t="shared" ref="E13:K13" si="5">E7-E12</f>
        <v>85038.937000316364</v>
      </c>
      <c r="F13" s="16">
        <f t="shared" si="5"/>
        <v>84730</v>
      </c>
      <c r="G13" s="16">
        <f t="shared" si="5"/>
        <v>150572</v>
      </c>
      <c r="H13" s="16">
        <f t="shared" ref="H13" si="6">H7-H12</f>
        <v>96028</v>
      </c>
      <c r="I13" s="16">
        <f t="shared" si="5"/>
        <v>9492</v>
      </c>
      <c r="J13" s="16">
        <f t="shared" si="5"/>
        <v>3786</v>
      </c>
      <c r="K13" s="16">
        <f t="shared" si="5"/>
        <v>1.0000000000000002E-10</v>
      </c>
      <c r="L13" s="16">
        <f t="shared" ref="L13:O13" si="7">L7-L12</f>
        <v>20000</v>
      </c>
      <c r="M13" s="16">
        <f t="shared" si="7"/>
        <v>21893.333333333336</v>
      </c>
      <c r="N13" s="16">
        <f t="shared" si="7"/>
        <v>0</v>
      </c>
      <c r="O13" s="16">
        <f t="shared" si="7"/>
        <v>0</v>
      </c>
    </row>
    <row r="14" spans="2:17">
      <c r="B14" s="19" t="s">
        <v>6</v>
      </c>
      <c r="C14" s="1"/>
      <c r="D14" s="17">
        <f>D13/D7</f>
        <v>0.56112651162790694</v>
      </c>
      <c r="E14" s="17">
        <f t="shared" ref="E14:K14" si="8">E13/E7</f>
        <v>0.70634489961892788</v>
      </c>
      <c r="F14" s="17">
        <f t="shared" si="8"/>
        <v>0.44639376218323584</v>
      </c>
      <c r="G14" s="17">
        <f t="shared" si="8"/>
        <v>0.80822329575952767</v>
      </c>
      <c r="H14" s="17">
        <f t="shared" ref="H14" si="9">H13/H7</f>
        <v>0.56543602425955364</v>
      </c>
      <c r="I14" s="17">
        <f t="shared" si="8"/>
        <v>0.2712</v>
      </c>
      <c r="J14" s="17">
        <f t="shared" si="8"/>
        <v>0.10817142857142857</v>
      </c>
      <c r="K14" s="17">
        <f t="shared" si="8"/>
        <v>1</v>
      </c>
      <c r="L14" s="17">
        <f t="shared" ref="L14:O14" si="10">L13/L7</f>
        <v>0.72727272727272729</v>
      </c>
      <c r="M14" s="17">
        <f t="shared" si="10"/>
        <v>0.85878661087866115</v>
      </c>
      <c r="N14" s="17" t="e">
        <f t="shared" si="10"/>
        <v>#DIV/0!</v>
      </c>
      <c r="O14" s="17" t="e">
        <f t="shared" si="10"/>
        <v>#DIV/0!</v>
      </c>
    </row>
    <row r="15" spans="2:17" ht="19.5" thickBot="1">
      <c r="B15" s="43"/>
      <c r="C15" s="11" t="s">
        <v>23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2:17">
      <c r="B16" s="41" t="s">
        <v>1</v>
      </c>
      <c r="C16" s="3">
        <f>SUM(D16:O16)</f>
        <v>7814.8500000000022</v>
      </c>
      <c r="D16" s="30">
        <v>511.13</v>
      </c>
      <c r="E16" s="28">
        <v>337.44</v>
      </c>
      <c r="F16" s="28">
        <v>1029.52</v>
      </c>
      <c r="G16" s="28">
        <v>1052.8800000000001</v>
      </c>
      <c r="H16" s="28">
        <v>440.66</v>
      </c>
      <c r="I16" s="28">
        <v>1660.9</v>
      </c>
      <c r="J16" s="28">
        <v>1063.17</v>
      </c>
      <c r="K16" s="28">
        <v>14.8</v>
      </c>
      <c r="L16" s="28">
        <v>1190.23</v>
      </c>
      <c r="M16" s="28">
        <v>75</v>
      </c>
      <c r="N16" s="28">
        <v>219.56</v>
      </c>
      <c r="O16" s="28">
        <v>219.56</v>
      </c>
    </row>
    <row r="17" spans="2:16">
      <c r="B17" s="19" t="s">
        <v>42</v>
      </c>
      <c r="C17" s="22">
        <f>SUM(D17:O17)</f>
        <v>69806482.955027565</v>
      </c>
      <c r="D17" s="23">
        <f t="shared" ref="D17:O17" si="11">D7*(D16/10)</f>
        <v>6105163.8888888881</v>
      </c>
      <c r="E17" s="23">
        <f t="shared" si="11"/>
        <v>4062539.2661386752</v>
      </c>
      <c r="F17" s="23">
        <f t="shared" si="11"/>
        <v>19541319.120000001</v>
      </c>
      <c r="G17" s="23">
        <f t="shared" si="11"/>
        <v>19615154.400000002</v>
      </c>
      <c r="H17" s="23">
        <f t="shared" ref="H17" si="12">H7*(H16/10)</f>
        <v>7483728.7800000003</v>
      </c>
      <c r="I17" s="23">
        <f t="shared" si="11"/>
        <v>5813150</v>
      </c>
      <c r="J17" s="23">
        <f t="shared" si="11"/>
        <v>3721095.0000000005</v>
      </c>
      <c r="K17" s="23">
        <f t="shared" si="11"/>
        <v>1.4800000000000003E-10</v>
      </c>
      <c r="L17" s="23">
        <f t="shared" si="11"/>
        <v>3273132.5</v>
      </c>
      <c r="M17" s="23">
        <f t="shared" si="11"/>
        <v>191200.00000000003</v>
      </c>
      <c r="N17" s="23">
        <f t="shared" si="11"/>
        <v>0</v>
      </c>
      <c r="O17" s="23">
        <f t="shared" si="11"/>
        <v>0</v>
      </c>
    </row>
    <row r="18" spans="2:16">
      <c r="B18" s="19" t="s">
        <v>7</v>
      </c>
      <c r="C18" s="22">
        <f>SUM(D18:O18)</f>
        <v>30179339.763</v>
      </c>
      <c r="D18" s="23">
        <f>D12*(D16/10)</f>
        <v>2679394.5729999999</v>
      </c>
      <c r="E18" s="23">
        <f>E12*(E16/10)</f>
        <v>1192985.3759999999</v>
      </c>
      <c r="F18" s="23">
        <f>F12*(F16/10)</f>
        <v>10818196.16</v>
      </c>
      <c r="G18" s="23">
        <f>G12*(G16/10)</f>
        <v>3761729.6640000003</v>
      </c>
      <c r="H18" s="23">
        <f>H12*(H16/10)</f>
        <v>3252158.932</v>
      </c>
      <c r="I18" s="23">
        <f t="shared" ref="I18:O18" si="13">I12*(I16/10)</f>
        <v>4236623.72</v>
      </c>
      <c r="J18" s="23">
        <f t="shared" si="13"/>
        <v>3318578.8380000005</v>
      </c>
      <c r="K18" s="23">
        <f t="shared" si="13"/>
        <v>0</v>
      </c>
      <c r="L18" s="23">
        <f t="shared" si="13"/>
        <v>892672.5</v>
      </c>
      <c r="M18" s="23">
        <f t="shared" si="13"/>
        <v>27000</v>
      </c>
      <c r="N18" s="23">
        <f t="shared" si="13"/>
        <v>0</v>
      </c>
      <c r="O18" s="23">
        <f t="shared" si="13"/>
        <v>0</v>
      </c>
    </row>
    <row r="19" spans="2:16">
      <c r="B19" s="19" t="s">
        <v>20</v>
      </c>
      <c r="C19" s="22">
        <f>SUM(D19:O19)</f>
        <v>39627143.192027569</v>
      </c>
      <c r="D19" s="23">
        <f>D17-D18</f>
        <v>3425769.3158888882</v>
      </c>
      <c r="E19" s="23">
        <f t="shared" ref="E19:K19" si="14">E17-E18</f>
        <v>2869553.8901386755</v>
      </c>
      <c r="F19" s="23">
        <f t="shared" si="14"/>
        <v>8723122.9600000009</v>
      </c>
      <c r="G19" s="23">
        <f t="shared" si="14"/>
        <v>15853424.736000001</v>
      </c>
      <c r="H19" s="23">
        <f t="shared" ref="H19" si="15">H17-H18</f>
        <v>4231569.8480000002</v>
      </c>
      <c r="I19" s="23">
        <f t="shared" si="14"/>
        <v>1576526.2800000003</v>
      </c>
      <c r="J19" s="23">
        <f t="shared" si="14"/>
        <v>402516.16200000001</v>
      </c>
      <c r="K19" s="23">
        <f t="shared" si="14"/>
        <v>1.4800000000000003E-10</v>
      </c>
      <c r="L19" s="23">
        <f t="shared" ref="L19:O19" si="16">L17-L18</f>
        <v>2380460</v>
      </c>
      <c r="M19" s="23">
        <f t="shared" si="16"/>
        <v>164200.00000000003</v>
      </c>
      <c r="N19" s="23">
        <f t="shared" si="16"/>
        <v>0</v>
      </c>
      <c r="O19" s="23">
        <f t="shared" si="16"/>
        <v>0</v>
      </c>
    </row>
    <row r="20" spans="2:16">
      <c r="B20" s="19" t="s">
        <v>32</v>
      </c>
      <c r="C20" s="24">
        <f>C19/C17</f>
        <v>0.56767138974122411</v>
      </c>
      <c r="D20" s="25">
        <f>D19/D17</f>
        <v>0.56112651162790694</v>
      </c>
      <c r="E20" s="25">
        <f t="shared" ref="E20:O20" si="17">E19/E17</f>
        <v>0.70634489961892788</v>
      </c>
      <c r="F20" s="25">
        <f t="shared" si="17"/>
        <v>0.4463937621832359</v>
      </c>
      <c r="G20" s="25">
        <f t="shared" si="17"/>
        <v>0.80822329575952767</v>
      </c>
      <c r="H20" s="25">
        <f t="shared" ref="H20" si="18">H19/H17</f>
        <v>0.56543602425955364</v>
      </c>
      <c r="I20" s="25">
        <f t="shared" si="17"/>
        <v>0.27120000000000005</v>
      </c>
      <c r="J20" s="25">
        <f t="shared" si="17"/>
        <v>0.10817142857142856</v>
      </c>
      <c r="K20" s="25">
        <f t="shared" si="17"/>
        <v>1</v>
      </c>
      <c r="L20" s="25">
        <f t="shared" si="17"/>
        <v>0.72727272727272729</v>
      </c>
      <c r="M20" s="25">
        <f t="shared" si="17"/>
        <v>0.85878661087866115</v>
      </c>
      <c r="N20" s="25" t="e">
        <f t="shared" si="17"/>
        <v>#DIV/0!</v>
      </c>
      <c r="O20" s="25" t="e">
        <f t="shared" si="17"/>
        <v>#DIV/0!</v>
      </c>
    </row>
    <row r="21" spans="2:16" ht="19.5" thickBot="1">
      <c r="B21" s="41" t="s">
        <v>43</v>
      </c>
      <c r="C21" s="34">
        <f>SUM(D21:O21)</f>
        <v>78200</v>
      </c>
      <c r="D21" s="32"/>
      <c r="E21" s="32"/>
      <c r="F21" s="32"/>
      <c r="G21" s="32"/>
      <c r="H21" s="32"/>
      <c r="I21" s="32"/>
      <c r="J21" s="32"/>
      <c r="K21" s="32"/>
      <c r="L21" s="32"/>
      <c r="M21" s="33">
        <v>78200</v>
      </c>
      <c r="N21" s="32"/>
      <c r="O21" s="32"/>
      <c r="P21" t="s">
        <v>44</v>
      </c>
    </row>
    <row r="22" spans="2:16">
      <c r="B22" s="42" t="s">
        <v>9</v>
      </c>
      <c r="C22" s="31"/>
      <c r="D22" s="9"/>
    </row>
    <row r="23" spans="2:16">
      <c r="B23" s="41" t="s">
        <v>10</v>
      </c>
      <c r="C23" s="15">
        <v>29391793</v>
      </c>
      <c r="D23" s="10"/>
      <c r="E23" s="29" t="s">
        <v>36</v>
      </c>
    </row>
    <row r="24" spans="2:16">
      <c r="B24" s="41" t="s">
        <v>11</v>
      </c>
      <c r="C24" s="15">
        <v>4110625</v>
      </c>
      <c r="D24" s="18" t="s">
        <v>55</v>
      </c>
    </row>
    <row r="25" spans="2:16">
      <c r="B25" s="41" t="s">
        <v>12</v>
      </c>
      <c r="C25" s="15">
        <v>3271382</v>
      </c>
      <c r="D25" s="10"/>
    </row>
    <row r="26" spans="2:16">
      <c r="B26" s="41" t="s">
        <v>13</v>
      </c>
      <c r="C26" s="15"/>
      <c r="D26" s="18" t="s">
        <v>54</v>
      </c>
    </row>
    <row r="27" spans="2:16">
      <c r="B27" s="19" t="s">
        <v>48</v>
      </c>
      <c r="C27" s="22">
        <f>C21</f>
        <v>78200</v>
      </c>
    </row>
    <row r="28" spans="2:16">
      <c r="B28" s="19" t="s">
        <v>14</v>
      </c>
      <c r="C28" s="4">
        <f>SUM(C23:C27)</f>
        <v>36852000</v>
      </c>
    </row>
    <row r="29" spans="2:16">
      <c r="B29" s="44"/>
      <c r="C29" s="35"/>
    </row>
    <row r="30" spans="2:16" ht="19.5" thickBot="1">
      <c r="B30" s="45" t="s">
        <v>45</v>
      </c>
      <c r="C30" s="36"/>
    </row>
    <row r="31" spans="2:16">
      <c r="B31" s="46" t="s">
        <v>49</v>
      </c>
      <c r="C31" s="39">
        <f>SUMPRODUCT(D5:O5,$D$16:$O$16)/10</f>
        <v>54418309.955027558</v>
      </c>
    </row>
    <row r="32" spans="2:16">
      <c r="B32" s="46" t="s">
        <v>46</v>
      </c>
      <c r="C32" s="40">
        <f>SUMPRODUCT(D6:O6,$D$16:$O$16)/10</f>
        <v>15388173</v>
      </c>
    </row>
    <row r="33" spans="2:3">
      <c r="B33" s="46" t="s">
        <v>50</v>
      </c>
      <c r="C33" s="4">
        <f>SUMPRODUCT(D7:O7,$D$16:$O$16)/10</f>
        <v>69806482.95502755</v>
      </c>
    </row>
    <row r="34" spans="2:3">
      <c r="B34" s="46" t="s">
        <v>47</v>
      </c>
      <c r="C34" s="40">
        <f>C18+C28</f>
        <v>67031339.762999997</v>
      </c>
    </row>
    <row r="35" spans="2:3" ht="19.5" thickBot="1">
      <c r="B35" s="47" t="s">
        <v>21</v>
      </c>
      <c r="C35" s="37">
        <f>C33-C34</f>
        <v>2775143.1920275539</v>
      </c>
    </row>
    <row r="36" spans="2:3" ht="19.5" thickBot="1">
      <c r="B36" s="48" t="s">
        <v>24</v>
      </c>
      <c r="C36" s="38">
        <f>C28/C20</f>
        <v>64917839.204119787</v>
      </c>
    </row>
  </sheetData>
  <phoneticPr fontId="2"/>
  <pageMargins left="0.23622047244094491" right="0.23622047244094491" top="0.74803149606299213" bottom="0.74803149606299213" header="0.31496062992125984" footer="0.31496062992125984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Yasuto Sawada</cp:lastModifiedBy>
  <cp:lastPrinted>2025-08-08T03:21:41Z</cp:lastPrinted>
  <dcterms:created xsi:type="dcterms:W3CDTF">2015-06-05T18:19:34Z</dcterms:created>
  <dcterms:modified xsi:type="dcterms:W3CDTF">2025-08-24T11:54:15Z</dcterms:modified>
</cp:coreProperties>
</file>