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920" windowHeight="15380" tabRatio="500"/>
  </bookViews>
  <sheets>
    <sheet name="Receptbladet" sheetId="1" r:id="rId1"/>
    <sheet name="Maltbladet" sheetId="2" r:id="rId2"/>
    <sheet name="Humlebladet" sheetId="3" r:id="rId3"/>
    <sheet name="Vattenbladet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2"/>
  <c r="C7"/>
  <c r="C8"/>
  <c r="C9"/>
  <c r="C28"/>
  <c r="C32"/>
  <c r="C33"/>
  <c r="C29"/>
  <c r="C30"/>
  <c r="C9" i="1"/>
  <c r="B6"/>
  <c r="B7"/>
  <c r="B8"/>
  <c r="B9"/>
  <c r="B5"/>
  <c r="K6"/>
  <c r="D30"/>
  <c r="D33"/>
  <c r="D34"/>
  <c r="D31"/>
  <c r="D32"/>
  <c r="D35"/>
</calcChain>
</file>

<file path=xl/sharedStrings.xml><?xml version="1.0" encoding="utf-8"?>
<sst xmlns="http://schemas.openxmlformats.org/spreadsheetml/2006/main" count="136" uniqueCount="124">
  <si>
    <t>Socker och Maltextrakt</t>
    <phoneticPr fontId="2" type="noConversion"/>
  </si>
  <si>
    <t>Hämtat från Hembryggaren 2/2011</t>
    <phoneticPr fontId="2" type="noConversion"/>
  </si>
  <si>
    <t>Spädningsmängd</t>
    <phoneticPr fontId="2" type="noConversion"/>
  </si>
  <si>
    <t>Spädning</t>
    <phoneticPr fontId="2" type="noConversion"/>
  </si>
  <si>
    <t>FG est</t>
    <phoneticPr fontId="2" type="noConversion"/>
  </si>
  <si>
    <t>FG verklig</t>
    <phoneticPr fontId="2" type="noConversion"/>
  </si>
  <si>
    <t>liter</t>
    <phoneticPr fontId="2" type="noConversion"/>
  </si>
  <si>
    <t>Summa</t>
    <phoneticPr fontId="2" type="noConversion"/>
  </si>
  <si>
    <t>Faktisk mängd Öchsleliter</t>
    <phoneticPr fontId="2" type="noConversion"/>
  </si>
  <si>
    <t>Utbyte</t>
    <phoneticPr fontId="2" type="noConversion"/>
  </si>
  <si>
    <t>koktid (min)</t>
    <phoneticPr fontId="2" type="noConversion"/>
  </si>
  <si>
    <t>verklig</t>
    <phoneticPr fontId="2" type="noConversion"/>
  </si>
  <si>
    <t>liter</t>
    <phoneticPr fontId="2" type="noConversion"/>
  </si>
  <si>
    <t>l totalt</t>
    <phoneticPr fontId="2" type="noConversion"/>
  </si>
  <si>
    <t>IBU (Tinseth)</t>
    <phoneticPr fontId="2" type="noConversion"/>
  </si>
  <si>
    <t>summa</t>
    <phoneticPr fontId="2" type="noConversion"/>
  </si>
  <si>
    <t>kok till</t>
    <phoneticPr fontId="2" type="noConversion"/>
  </si>
  <si>
    <t>°C</t>
    <phoneticPr fontId="2" type="noConversion"/>
  </si>
  <si>
    <t>Jäst</t>
    <phoneticPr fontId="2" type="noConversion"/>
  </si>
  <si>
    <t>Förkultur</t>
    <phoneticPr fontId="2" type="noConversion"/>
  </si>
  <si>
    <t>nej</t>
    <phoneticPr fontId="2" type="noConversion"/>
  </si>
  <si>
    <t>hydrering</t>
    <phoneticPr fontId="2" type="noConversion"/>
  </si>
  <si>
    <t>nej</t>
    <phoneticPr fontId="2" type="noConversion"/>
  </si>
  <si>
    <t>Jäsning</t>
    <phoneticPr fontId="2" type="noConversion"/>
  </si>
  <si>
    <t>dagar</t>
    <phoneticPr fontId="2" type="noConversion"/>
  </si>
  <si>
    <t>sekundär</t>
    <phoneticPr fontId="2" type="noConversion"/>
  </si>
  <si>
    <t>max antal Öchsleliter/kilo malt</t>
    <phoneticPr fontId="2" type="noConversion"/>
  </si>
  <si>
    <t>Rostat korn</t>
    <phoneticPr fontId="2" type="noConversion"/>
  </si>
  <si>
    <t>Vatteninformation</t>
    <phoneticPr fontId="2" type="noConversion"/>
  </si>
  <si>
    <t>skördeår</t>
    <phoneticPr fontId="2" type="noConversion"/>
  </si>
  <si>
    <t>IBUkalkylator Tinseth</t>
    <phoneticPr fontId="2" type="noConversion"/>
  </si>
  <si>
    <t>Kylning</t>
    <phoneticPr fontId="2" type="noConversion"/>
  </si>
  <si>
    <t>metric</t>
    <phoneticPr fontId="2" type="noConversion"/>
  </si>
  <si>
    <t>IBUs = 1.65 * 0.000125^(SG - 1) * ((1 - e^(-0.04 * t)) / 4.15) * ((AA * m * 1000) / V)</t>
    <phoneticPr fontId="2" type="noConversion"/>
  </si>
  <si>
    <t xml:space="preserve"> 1.65 * 0.000125^(SG - 1) * ((1 - e^(-0.04 * t)) / 4.15) * ((AA * m * 1000) / V)</t>
  </si>
  <si>
    <t>OG Est</t>
    <phoneticPr fontId="2" type="noConversion"/>
  </si>
  <si>
    <t>PreBoil OG Est</t>
    <phoneticPr fontId="2" type="noConversion"/>
  </si>
  <si>
    <t>OG verklig</t>
    <phoneticPr fontId="2" type="noConversion"/>
  </si>
  <si>
    <t>IBU est</t>
    <phoneticPr fontId="2" type="noConversion"/>
  </si>
  <si>
    <t>IBU verklig</t>
    <phoneticPr fontId="2" type="noConversion"/>
  </si>
  <si>
    <t>volym kokstart</t>
    <phoneticPr fontId="2" type="noConversion"/>
  </si>
  <si>
    <t>volym kokslut</t>
    <phoneticPr fontId="2" type="noConversion"/>
  </si>
  <si>
    <t>Preboil verklig (SG)</t>
    <phoneticPr fontId="2" type="noConversion"/>
  </si>
  <si>
    <t>alfasyra (AA)</t>
    <phoneticPr fontId="2" type="noConversion"/>
  </si>
  <si>
    <t>Maltnota</t>
    <phoneticPr fontId="2" type="noConversion"/>
  </si>
  <si>
    <t>Recept</t>
    <phoneticPr fontId="2" type="noConversion"/>
  </si>
  <si>
    <t>nr</t>
    <phoneticPr fontId="2" type="noConversion"/>
  </si>
  <si>
    <t>Eg inte 20-30-mingiva, utan FWH, räknas dock som 20-30mingiva</t>
    <phoneticPr fontId="2" type="noConversion"/>
  </si>
  <si>
    <t>mängd (g)</t>
    <phoneticPr fontId="2" type="noConversion"/>
  </si>
  <si>
    <t xml:space="preserve">Det bheövdes 4, men det såg man inte förrän efter man dragit upp maltpipan. </t>
    <phoneticPr fontId="2" type="noConversion"/>
  </si>
  <si>
    <t>(Eller eg upp till 23-litersmarkeringen igen)</t>
    <phoneticPr fontId="2" type="noConversion"/>
  </si>
  <si>
    <t xml:space="preserve">FWH åkte i vid 18:20, 80°C. Tog 40 min tills kok. </t>
    <phoneticPr fontId="2" type="noConversion"/>
  </si>
  <si>
    <t>%</t>
    <phoneticPr fontId="2" type="noConversion"/>
  </si>
  <si>
    <t>Pale Ale</t>
    <phoneticPr fontId="2" type="noConversion"/>
  </si>
  <si>
    <t>EBC</t>
    <phoneticPr fontId="2" type="noConversion"/>
  </si>
  <si>
    <t>märke</t>
    <phoneticPr fontId="2" type="noConversion"/>
  </si>
  <si>
    <t>CaraPils</t>
    <phoneticPr fontId="2" type="noConversion"/>
  </si>
  <si>
    <t>Crystal 50</t>
    <phoneticPr fontId="2" type="noConversion"/>
  </si>
  <si>
    <t>Totalt</t>
    <phoneticPr fontId="2" type="noConversion"/>
  </si>
  <si>
    <t>vikt (kg)</t>
    <phoneticPr fontId="2" type="noConversion"/>
  </si>
  <si>
    <t>Mäska</t>
    <phoneticPr fontId="2" type="noConversion"/>
  </si>
  <si>
    <t>23 liter</t>
    <phoneticPr fontId="2" type="noConversion"/>
  </si>
  <si>
    <t>(alltid så med BM?)</t>
    <phoneticPr fontId="2" type="noConversion"/>
  </si>
  <si>
    <t>Laka</t>
    <phoneticPr fontId="2" type="noConversion"/>
  </si>
  <si>
    <t>Mäskschema</t>
    <phoneticPr fontId="2" type="noConversion"/>
  </si>
  <si>
    <t>DigIn</t>
    <phoneticPr fontId="2" type="noConversion"/>
  </si>
  <si>
    <t>°Celcius</t>
    <phoneticPr fontId="2" type="noConversion"/>
  </si>
  <si>
    <t>tid</t>
    <phoneticPr fontId="2" type="noConversion"/>
  </si>
  <si>
    <t>försockringsrast</t>
    <phoneticPr fontId="2" type="noConversion"/>
  </si>
  <si>
    <t>utmäskning</t>
    <phoneticPr fontId="2" type="noConversion"/>
  </si>
  <si>
    <t>men</t>
    <phoneticPr fontId="2" type="noConversion"/>
  </si>
  <si>
    <t>°Celcius</t>
    <phoneticPr fontId="2" type="noConversion"/>
  </si>
  <si>
    <t>liter</t>
    <phoneticPr fontId="2" type="noConversion"/>
  </si>
  <si>
    <t>koktid</t>
    <phoneticPr fontId="2" type="noConversion"/>
  </si>
  <si>
    <t>minuter</t>
    <phoneticPr fontId="2" type="noConversion"/>
  </si>
  <si>
    <t>humlegivor</t>
    <phoneticPr fontId="2" type="noConversion"/>
  </si>
  <si>
    <t>sort</t>
    <phoneticPr fontId="2" type="noConversion"/>
  </si>
  <si>
    <t>Chinook</t>
    <phoneticPr fontId="2" type="noConversion"/>
  </si>
  <si>
    <t>Chinook</t>
    <phoneticPr fontId="2" type="noConversion"/>
  </si>
  <si>
    <t>efter kok</t>
    <phoneticPr fontId="2" type="noConversion"/>
  </si>
  <si>
    <t>Amarillo</t>
    <phoneticPr fontId="2" type="noConversion"/>
  </si>
  <si>
    <t>torrhumling</t>
    <phoneticPr fontId="2" type="noConversion"/>
  </si>
  <si>
    <t>torrhumling</t>
    <phoneticPr fontId="2" type="noConversion"/>
  </si>
  <si>
    <t>Mäsktillsatser</t>
    <phoneticPr fontId="2" type="noConversion"/>
  </si>
  <si>
    <t>Lactic acid</t>
    <phoneticPr fontId="2" type="noConversion"/>
  </si>
  <si>
    <t>till pH</t>
    <phoneticPr fontId="2" type="noConversion"/>
  </si>
  <si>
    <t>kalkylerad pH</t>
    <phoneticPr fontId="2" type="noConversion"/>
  </si>
  <si>
    <t>Imperial Pale Aale</t>
    <phoneticPr fontId="2" type="noConversion"/>
  </si>
  <si>
    <t>oklart om det behövs</t>
    <phoneticPr fontId="2" type="noConversion"/>
  </si>
  <si>
    <t>förra gången</t>
    <phoneticPr fontId="2" type="noConversion"/>
  </si>
  <si>
    <t>Öscsle</t>
    <phoneticPr fontId="2" type="noConversion"/>
  </si>
  <si>
    <t>ml</t>
    <phoneticPr fontId="2" type="noConversion"/>
  </si>
  <si>
    <t>oklar, aprx</t>
    <phoneticPr fontId="2" type="noConversion"/>
  </si>
  <si>
    <t>Splitbatch</t>
    <phoneticPr fontId="2" type="noConversion"/>
  </si>
  <si>
    <t>WLP500</t>
    <phoneticPr fontId="2" type="noConversion"/>
  </si>
  <si>
    <t>Monastery</t>
    <phoneticPr fontId="2" type="noConversion"/>
  </si>
  <si>
    <t>WLP570</t>
    <phoneticPr fontId="2" type="noConversion"/>
  </si>
  <si>
    <t>Belgian golden</t>
    <phoneticPr fontId="2" type="noConversion"/>
  </si>
  <si>
    <t>BBF</t>
    <phoneticPr fontId="2" type="noConversion"/>
  </si>
  <si>
    <t>Amarillo</t>
    <phoneticPr fontId="2" type="noConversion"/>
  </si>
  <si>
    <t>5-15 g/liter</t>
    <phoneticPr fontId="2" type="noConversion"/>
  </si>
  <si>
    <t>Mosaic</t>
    <phoneticPr fontId="2" type="noConversion"/>
  </si>
  <si>
    <t>väljer</t>
    <phoneticPr fontId="2" type="noConversion"/>
  </si>
  <si>
    <t>g/liter</t>
    <phoneticPr fontId="2" type="noConversion"/>
  </si>
  <si>
    <t>Vete</t>
    <phoneticPr fontId="2" type="noConversion"/>
  </si>
  <si>
    <t>Pilsner/lagermalt</t>
    <phoneticPr fontId="2" type="noConversion"/>
  </si>
  <si>
    <t>Pale Alemalt</t>
    <phoneticPr fontId="2" type="noConversion"/>
  </si>
  <si>
    <t>Münchnermalt</t>
    <phoneticPr fontId="2" type="noConversion"/>
  </si>
  <si>
    <t>Karamellmalt</t>
    <phoneticPr fontId="2" type="noConversion"/>
  </si>
  <si>
    <t>Crystalmalt</t>
    <phoneticPr fontId="2" type="noConversion"/>
  </si>
  <si>
    <t>Chokladmalt</t>
    <phoneticPr fontId="2" type="noConversion"/>
  </si>
  <si>
    <t>Svartmalt</t>
    <phoneticPr fontId="2" type="noConversion"/>
  </si>
  <si>
    <t>Vetemalt</t>
    <phoneticPr fontId="2" type="noConversion"/>
  </si>
  <si>
    <t>Rågmalt</t>
    <phoneticPr fontId="2" type="noConversion"/>
  </si>
  <si>
    <t>Majs</t>
    <phoneticPr fontId="2" type="noConversion"/>
  </si>
  <si>
    <t>Ris</t>
    <phoneticPr fontId="2" type="noConversion"/>
  </si>
  <si>
    <t>Korn</t>
    <phoneticPr fontId="2" type="noConversion"/>
  </si>
  <si>
    <t>Havre</t>
    <phoneticPr fontId="2" type="noConversion"/>
  </si>
  <si>
    <t>Strösocker</t>
    <phoneticPr fontId="2" type="noConversion"/>
  </si>
  <si>
    <t>Honung</t>
    <phoneticPr fontId="2" type="noConversion"/>
  </si>
  <si>
    <t>Maltextrakt, torkat</t>
    <phoneticPr fontId="2" type="noConversion"/>
  </si>
  <si>
    <t>Maltextrakt, sirap</t>
    <phoneticPr fontId="2" type="noConversion"/>
  </si>
  <si>
    <t>Druvsocker</t>
    <phoneticPr fontId="2" type="noConversion"/>
  </si>
  <si>
    <t>Malt</t>
    <phoneticPr fontId="2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</si>
</sst>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9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51"/>
  <sheetViews>
    <sheetView tabSelected="1" view="pageLayout" workbookViewId="0">
      <selection activeCell="I20" sqref="I20"/>
    </sheetView>
  </sheetViews>
  <sheetFormatPr baseColWidth="10" defaultRowHeight="13"/>
  <cols>
    <col min="7" max="7" width="14.140625" bestFit="1" customWidth="1"/>
    <col min="8" max="8" width="8" customWidth="1"/>
  </cols>
  <sheetData>
    <row r="1" spans="1:12">
      <c r="B1" t="s">
        <v>45</v>
      </c>
      <c r="F1" s="1">
        <v>40697</v>
      </c>
    </row>
    <row r="2" spans="1:12">
      <c r="A2" t="s">
        <v>46</v>
      </c>
      <c r="B2">
        <v>47</v>
      </c>
      <c r="C2" t="s">
        <v>87</v>
      </c>
      <c r="G2" t="s">
        <v>35</v>
      </c>
      <c r="H2">
        <v>1.06</v>
      </c>
      <c r="I2" t="s">
        <v>37</v>
      </c>
      <c r="K2">
        <v>1.06</v>
      </c>
    </row>
    <row r="3" spans="1:12">
      <c r="G3" t="s">
        <v>36</v>
      </c>
      <c r="I3" t="s">
        <v>42</v>
      </c>
      <c r="K3">
        <v>1.052</v>
      </c>
    </row>
    <row r="4" spans="1:12">
      <c r="A4" t="s">
        <v>44</v>
      </c>
      <c r="B4" t="s">
        <v>52</v>
      </c>
      <c r="C4" t="s">
        <v>59</v>
      </c>
      <c r="D4" t="s">
        <v>54</v>
      </c>
      <c r="E4" t="s">
        <v>55</v>
      </c>
      <c r="G4" t="s">
        <v>38</v>
      </c>
      <c r="H4">
        <v>65</v>
      </c>
      <c r="I4" t="s">
        <v>39</v>
      </c>
    </row>
    <row r="5" spans="1:12">
      <c r="A5" t="s">
        <v>53</v>
      </c>
      <c r="B5" s="11">
        <f>C5/C$9</f>
        <v>0.91666666666666663</v>
      </c>
      <c r="C5" s="2">
        <v>5.5</v>
      </c>
      <c r="D5">
        <v>3</v>
      </c>
      <c r="G5" t="s">
        <v>40</v>
      </c>
      <c r="H5">
        <v>22</v>
      </c>
    </row>
    <row r="6" spans="1:12">
      <c r="B6" s="11">
        <f t="shared" ref="B6:B9" si="0">C6/C$9</f>
        <v>0</v>
      </c>
      <c r="C6">
        <v>0</v>
      </c>
      <c r="D6">
        <v>10</v>
      </c>
      <c r="G6" t="s">
        <v>41</v>
      </c>
      <c r="H6">
        <v>19</v>
      </c>
      <c r="I6" s="6" t="s">
        <v>2</v>
      </c>
      <c r="J6" s="7"/>
      <c r="K6" s="8">
        <f>(((K2-1)*1000)*H6)/((H2-1)*1000)-H6</f>
        <v>0</v>
      </c>
      <c r="L6" t="s">
        <v>6</v>
      </c>
    </row>
    <row r="7" spans="1:12">
      <c r="A7" t="s">
        <v>56</v>
      </c>
      <c r="B7" s="11">
        <f t="shared" si="0"/>
        <v>3.3333333333333333E-2</v>
      </c>
      <c r="C7" s="2">
        <v>0.2</v>
      </c>
      <c r="D7">
        <v>3</v>
      </c>
      <c r="G7" t="s">
        <v>4</v>
      </c>
      <c r="H7">
        <v>1.0109999999999999</v>
      </c>
      <c r="J7" t="s">
        <v>11</v>
      </c>
      <c r="K7">
        <v>4</v>
      </c>
      <c r="L7" t="s">
        <v>12</v>
      </c>
    </row>
    <row r="8" spans="1:12">
      <c r="A8" t="s">
        <v>57</v>
      </c>
      <c r="B8" s="11">
        <f t="shared" si="0"/>
        <v>4.9999999999999996E-2</v>
      </c>
      <c r="C8" s="2">
        <v>0.3</v>
      </c>
      <c r="D8">
        <v>50</v>
      </c>
      <c r="G8" t="s">
        <v>5</v>
      </c>
      <c r="K8">
        <v>21</v>
      </c>
      <c r="L8" t="s">
        <v>13</v>
      </c>
    </row>
    <row r="9" spans="1:12">
      <c r="A9" t="s">
        <v>58</v>
      </c>
      <c r="B9" s="11">
        <f t="shared" si="0"/>
        <v>1</v>
      </c>
      <c r="C9" s="2">
        <f>SUM(C5:C8)</f>
        <v>6</v>
      </c>
    </row>
    <row r="10" spans="1:12">
      <c r="A10" t="s">
        <v>86</v>
      </c>
    </row>
    <row r="11" spans="1:12">
      <c r="A11" t="s">
        <v>60</v>
      </c>
      <c r="B11" t="s">
        <v>61</v>
      </c>
      <c r="C11" t="s">
        <v>62</v>
      </c>
    </row>
    <row r="12" spans="1:12">
      <c r="A12" t="s">
        <v>83</v>
      </c>
    </row>
    <row r="13" spans="1:12">
      <c r="A13" t="s">
        <v>84</v>
      </c>
      <c r="B13">
        <v>5</v>
      </c>
      <c r="C13" t="s">
        <v>91</v>
      </c>
      <c r="D13" t="s">
        <v>85</v>
      </c>
      <c r="E13">
        <v>5.2</v>
      </c>
      <c r="F13" t="s">
        <v>92</v>
      </c>
      <c r="G13" t="s">
        <v>51</v>
      </c>
    </row>
    <row r="15" spans="1:12">
      <c r="A15" t="s">
        <v>64</v>
      </c>
      <c r="B15" t="s">
        <v>66</v>
      </c>
      <c r="C15" t="s">
        <v>67</v>
      </c>
    </row>
    <row r="16" spans="1:12">
      <c r="A16" t="s">
        <v>65</v>
      </c>
      <c r="B16">
        <v>38</v>
      </c>
      <c r="C16">
        <v>15</v>
      </c>
    </row>
    <row r="17" spans="1:6">
      <c r="A17" t="s">
        <v>68</v>
      </c>
      <c r="B17">
        <v>65</v>
      </c>
      <c r="C17">
        <v>60</v>
      </c>
    </row>
    <row r="18" spans="1:6">
      <c r="A18" t="s">
        <v>69</v>
      </c>
      <c r="B18">
        <v>78</v>
      </c>
      <c r="C18">
        <v>10</v>
      </c>
    </row>
    <row r="20" spans="1:6">
      <c r="A20" t="s">
        <v>63</v>
      </c>
    </row>
    <row r="21" spans="1:6">
      <c r="A21" t="s">
        <v>88</v>
      </c>
    </row>
    <row r="22" spans="1:6">
      <c r="A22" t="s">
        <v>70</v>
      </c>
    </row>
    <row r="23" spans="1:6">
      <c r="B23" t="s">
        <v>71</v>
      </c>
      <c r="C23" t="s">
        <v>72</v>
      </c>
    </row>
    <row r="24" spans="1:6">
      <c r="B24">
        <v>78</v>
      </c>
      <c r="C24">
        <v>3</v>
      </c>
      <c r="D24" t="s">
        <v>50</v>
      </c>
    </row>
    <row r="25" spans="1:6">
      <c r="A25" t="s">
        <v>49</v>
      </c>
    </row>
    <row r="26" spans="1:6">
      <c r="A26" t="s">
        <v>73</v>
      </c>
      <c r="B26">
        <v>60</v>
      </c>
      <c r="C26" t="s">
        <v>74</v>
      </c>
    </row>
    <row r="28" spans="1:6">
      <c r="A28" t="s">
        <v>75</v>
      </c>
    </row>
    <row r="29" spans="1:6">
      <c r="A29" t="s">
        <v>76</v>
      </c>
      <c r="B29" t="s">
        <v>48</v>
      </c>
      <c r="C29" t="s">
        <v>10</v>
      </c>
      <c r="D29" t="s">
        <v>14</v>
      </c>
      <c r="E29" t="s">
        <v>43</v>
      </c>
      <c r="F29" t="s">
        <v>29</v>
      </c>
    </row>
    <row r="30" spans="1:6">
      <c r="A30" t="s">
        <v>101</v>
      </c>
      <c r="B30">
        <v>60</v>
      </c>
      <c r="C30">
        <v>20</v>
      </c>
      <c r="D30" s="4">
        <f>(1.65*0.000125^(K$3-1))*((1-(EXP(-0.04*C30)))/4.15)*((E30*B30*10)/H$6)</f>
        <v>51.993170095837463</v>
      </c>
      <c r="E30">
        <v>12</v>
      </c>
    </row>
    <row r="31" spans="1:6">
      <c r="A31" t="s">
        <v>99</v>
      </c>
      <c r="D31" s="4">
        <f t="shared" ref="D31:D34" si="1">(1.65*0.000125^(K$3-1))*((1-(EXP(-0.04*C31)))/4.15)*((E31*B31*10)/H$6)</f>
        <v>0</v>
      </c>
      <c r="E31">
        <v>9.1999999999999993</v>
      </c>
    </row>
    <row r="32" spans="1:6">
      <c r="A32" t="s">
        <v>78</v>
      </c>
      <c r="D32" s="4">
        <f t="shared" si="1"/>
        <v>0</v>
      </c>
      <c r="E32">
        <v>13.4</v>
      </c>
    </row>
    <row r="33" spans="1:7">
      <c r="A33" t="s">
        <v>101</v>
      </c>
      <c r="B33">
        <v>6</v>
      </c>
      <c r="C33">
        <v>60</v>
      </c>
      <c r="D33" s="4">
        <f t="shared" si="1"/>
        <v>8.5852447358024033</v>
      </c>
      <c r="E33">
        <v>12</v>
      </c>
    </row>
    <row r="34" spans="1:7">
      <c r="D34" s="4">
        <f t="shared" si="1"/>
        <v>0</v>
      </c>
      <c r="E34">
        <v>13.4</v>
      </c>
    </row>
    <row r="35" spans="1:7">
      <c r="C35" t="s">
        <v>15</v>
      </c>
      <c r="D35" s="4">
        <f>SUM(D30:D34)</f>
        <v>60.578414831639869</v>
      </c>
    </row>
    <row r="36" spans="1:7">
      <c r="A36" t="s">
        <v>47</v>
      </c>
    </row>
    <row r="38" spans="1:7">
      <c r="G38" t="s">
        <v>28</v>
      </c>
    </row>
    <row r="39" spans="1:7">
      <c r="A39" t="s">
        <v>79</v>
      </c>
      <c r="C39" t="s">
        <v>100</v>
      </c>
      <c r="D39" t="s">
        <v>102</v>
      </c>
      <c r="E39">
        <v>10</v>
      </c>
      <c r="F39" t="s">
        <v>103</v>
      </c>
    </row>
    <row r="40" spans="1:7">
      <c r="A40" t="s">
        <v>80</v>
      </c>
      <c r="B40">
        <v>100</v>
      </c>
      <c r="C40" t="s">
        <v>81</v>
      </c>
    </row>
    <row r="41" spans="1:7">
      <c r="A41" t="s">
        <v>77</v>
      </c>
      <c r="B41">
        <v>100</v>
      </c>
      <c r="C41" t="s">
        <v>82</v>
      </c>
    </row>
    <row r="43" spans="1:7">
      <c r="A43" t="s">
        <v>31</v>
      </c>
    </row>
    <row r="44" spans="1:7">
      <c r="A44" t="s">
        <v>16</v>
      </c>
      <c r="B44">
        <v>21</v>
      </c>
      <c r="C44" t="s">
        <v>17</v>
      </c>
    </row>
    <row r="45" spans="1:7">
      <c r="A45" t="s">
        <v>93</v>
      </c>
    </row>
    <row r="46" spans="1:7">
      <c r="A46" t="s">
        <v>18</v>
      </c>
      <c r="B46" t="s">
        <v>94</v>
      </c>
      <c r="C46" t="s">
        <v>95</v>
      </c>
      <c r="D46" t="s">
        <v>18</v>
      </c>
      <c r="E46" t="s">
        <v>96</v>
      </c>
      <c r="F46" t="s">
        <v>97</v>
      </c>
    </row>
    <row r="47" spans="1:7">
      <c r="A47" t="s">
        <v>19</v>
      </c>
      <c r="B47" t="s">
        <v>20</v>
      </c>
      <c r="D47" t="s">
        <v>19</v>
      </c>
      <c r="E47" t="s">
        <v>20</v>
      </c>
    </row>
    <row r="48" spans="1:7">
      <c r="A48" t="s">
        <v>21</v>
      </c>
      <c r="B48" t="s">
        <v>22</v>
      </c>
      <c r="D48" t="s">
        <v>21</v>
      </c>
      <c r="E48" t="s">
        <v>22</v>
      </c>
    </row>
    <row r="49" spans="1:6">
      <c r="A49" t="s">
        <v>23</v>
      </c>
      <c r="C49" t="s">
        <v>24</v>
      </c>
      <c r="D49" t="s">
        <v>23</v>
      </c>
      <c r="F49" t="s">
        <v>24</v>
      </c>
    </row>
    <row r="50" spans="1:6">
      <c r="A50" t="s">
        <v>25</v>
      </c>
      <c r="B50" t="s">
        <v>22</v>
      </c>
      <c r="D50" t="s">
        <v>25</v>
      </c>
      <c r="E50" t="s">
        <v>22</v>
      </c>
    </row>
    <row r="51" spans="1:6">
      <c r="A51" t="s">
        <v>98</v>
      </c>
      <c r="B51" s="1">
        <v>40738</v>
      </c>
      <c r="D51" t="s">
        <v>98</v>
      </c>
      <c r="E51" s="1">
        <v>40721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33"/>
  <sheetViews>
    <sheetView view="pageLayout" workbookViewId="0">
      <selection activeCell="C16" sqref="C16"/>
    </sheetView>
  </sheetViews>
  <sheetFormatPr baseColWidth="10" defaultRowHeight="13"/>
  <cols>
    <col min="1" max="1" width="17.7109375" bestFit="1" customWidth="1"/>
    <col min="2" max="2" width="23.28515625" bestFit="1" customWidth="1"/>
  </cols>
  <sheetData>
    <row r="2" spans="1:6">
      <c r="C2" t="s">
        <v>1</v>
      </c>
    </row>
    <row r="4" spans="1:6">
      <c r="A4" s="5" t="s">
        <v>123</v>
      </c>
      <c r="B4" t="s">
        <v>26</v>
      </c>
    </row>
    <row r="5" spans="1:6">
      <c r="A5" t="s">
        <v>105</v>
      </c>
      <c r="B5">
        <v>310</v>
      </c>
    </row>
    <row r="6" spans="1:6">
      <c r="A6" t="s">
        <v>106</v>
      </c>
      <c r="B6">
        <v>320</v>
      </c>
      <c r="C6" s="9">
        <f>B6*Receptbladet!C5+Maltbladet!C5</f>
        <v>1760</v>
      </c>
    </row>
    <row r="7" spans="1:6">
      <c r="A7" t="s">
        <v>107</v>
      </c>
      <c r="B7">
        <v>290</v>
      </c>
      <c r="C7" s="9">
        <f>B7*Receptbladet!C6</f>
        <v>0</v>
      </c>
      <c r="F7" t="s">
        <v>3</v>
      </c>
    </row>
    <row r="8" spans="1:6">
      <c r="A8" t="s">
        <v>108</v>
      </c>
      <c r="B8">
        <v>260</v>
      </c>
      <c r="C8" s="9">
        <f>B8*Receptbladet!C7</f>
        <v>52</v>
      </c>
    </row>
    <row r="9" spans="1:6">
      <c r="A9" t="s">
        <v>109</v>
      </c>
      <c r="B9">
        <v>280</v>
      </c>
      <c r="C9" s="9">
        <f>B9*Receptbladet!C8</f>
        <v>84</v>
      </c>
    </row>
    <row r="10" spans="1:6">
      <c r="A10" t="s">
        <v>110</v>
      </c>
      <c r="B10">
        <v>230</v>
      </c>
    </row>
    <row r="11" spans="1:6">
      <c r="A11" t="s">
        <v>27</v>
      </c>
      <c r="B11">
        <v>200</v>
      </c>
    </row>
    <row r="12" spans="1:6">
      <c r="A12" t="s">
        <v>111</v>
      </c>
      <c r="B12">
        <v>200</v>
      </c>
    </row>
    <row r="13" spans="1:6">
      <c r="A13" t="s">
        <v>112</v>
      </c>
      <c r="B13">
        <v>310</v>
      </c>
    </row>
    <row r="14" spans="1:6">
      <c r="A14" t="s">
        <v>113</v>
      </c>
      <c r="B14">
        <v>243</v>
      </c>
    </row>
    <row r="15" spans="1:6">
      <c r="A15" t="s">
        <v>114</v>
      </c>
      <c r="B15">
        <v>330</v>
      </c>
    </row>
    <row r="16" spans="1:6">
      <c r="A16" t="s">
        <v>115</v>
      </c>
      <c r="B16">
        <v>330</v>
      </c>
    </row>
    <row r="17" spans="1:4">
      <c r="A17" t="s">
        <v>116</v>
      </c>
      <c r="B17">
        <v>250</v>
      </c>
    </row>
    <row r="18" spans="1:4">
      <c r="A18" t="s">
        <v>104</v>
      </c>
      <c r="B18">
        <v>300</v>
      </c>
    </row>
    <row r="19" spans="1:4">
      <c r="A19" t="s">
        <v>117</v>
      </c>
      <c r="B19">
        <v>200</v>
      </c>
    </row>
    <row r="21" spans="1:4">
      <c r="A21" s="5" t="s">
        <v>0</v>
      </c>
    </row>
    <row r="22" spans="1:4">
      <c r="A22" t="s">
        <v>118</v>
      </c>
      <c r="B22">
        <v>386</v>
      </c>
    </row>
    <row r="23" spans="1:4">
      <c r="A23" t="s">
        <v>119</v>
      </c>
      <c r="B23">
        <v>300</v>
      </c>
    </row>
    <row r="24" spans="1:4">
      <c r="A24" t="s">
        <v>120</v>
      </c>
      <c r="B24">
        <v>375</v>
      </c>
    </row>
    <row r="25" spans="1:4">
      <c r="A25" t="s">
        <v>121</v>
      </c>
      <c r="B25">
        <v>300</v>
      </c>
    </row>
    <row r="26" spans="1:4">
      <c r="A26" t="s">
        <v>122</v>
      </c>
      <c r="B26">
        <v>330</v>
      </c>
    </row>
    <row r="28" spans="1:4">
      <c r="A28" t="s">
        <v>7</v>
      </c>
      <c r="C28" s="9">
        <f>SUM(C6:C27)</f>
        <v>1896</v>
      </c>
    </row>
    <row r="29" spans="1:4">
      <c r="B29" t="s">
        <v>8</v>
      </c>
      <c r="C29">
        <f>Receptbladet!H6*(Receptbladet!K2-1)*1000</f>
        <v>1140.0000000000009</v>
      </c>
    </row>
    <row r="30" spans="1:4">
      <c r="B30" t="s">
        <v>9</v>
      </c>
      <c r="C30" s="10">
        <f>C29/C28</f>
        <v>0.60126582278481056</v>
      </c>
    </row>
    <row r="31" spans="1:4">
      <c r="C31" s="10">
        <v>0.62</v>
      </c>
      <c r="D31" t="s">
        <v>89</v>
      </c>
    </row>
    <row r="32" spans="1:4">
      <c r="C32" s="13">
        <f>C28*C31</f>
        <v>1175.52</v>
      </c>
    </row>
    <row r="33" spans="3:4">
      <c r="C33" s="12">
        <f>C32/20</f>
        <v>58.775999999999996</v>
      </c>
      <c r="D33" t="s">
        <v>90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9:A19"/>
  <sheetViews>
    <sheetView view="pageLayout" workbookViewId="0">
      <selection activeCell="C32" sqref="C32"/>
    </sheetView>
  </sheetViews>
  <sheetFormatPr baseColWidth="10" defaultRowHeight="13"/>
  <sheetData>
    <row r="9" spans="1:1">
      <c r="A9" t="s">
        <v>30</v>
      </c>
    </row>
    <row r="10" spans="1:1">
      <c r="A10" t="s">
        <v>32</v>
      </c>
    </row>
    <row r="15" spans="1:1">
      <c r="A15" s="3"/>
    </row>
    <row r="16" spans="1:1">
      <c r="A16" t="s">
        <v>33</v>
      </c>
    </row>
    <row r="19" spans="1:1">
      <c r="A19" t="s">
        <v>34</v>
      </c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Receptbladet</vt:lpstr>
      <vt:lpstr>Maltbladet</vt:lpstr>
      <vt:lpstr>Humlebladet</vt:lpstr>
      <vt:lpstr>Vattenbladet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Rüter</dc:creator>
  <cp:lastModifiedBy>Karl Rüter</cp:lastModifiedBy>
  <dcterms:created xsi:type="dcterms:W3CDTF">2015-05-31T20:24:15Z</dcterms:created>
  <dcterms:modified xsi:type="dcterms:W3CDTF">2015-06-15T08:24:15Z</dcterms:modified>
</cp:coreProperties>
</file>