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oongkyujee/Desktop/ProjectPAX/SLAM Extension Reference/Ewald/EwaldPreResearch/"/>
    </mc:Choice>
  </mc:AlternateContent>
  <xr:revisionPtr revIDLastSave="0" documentId="13_ncr:1_{7D2D2668-F550-5C42-9B6E-0844A0609010}" xr6:coauthVersionLast="45" xr6:coauthVersionMax="45" xr10:uidLastSave="{00000000-0000-0000-0000-000000000000}"/>
  <bookViews>
    <workbookView xWindow="0" yWindow="460" windowWidth="28800" windowHeight="17040" activeTab="3" xr2:uid="{ED569559-3BE8-BA43-B08A-1C36884B8A7F}"/>
  </bookViews>
  <sheets>
    <sheet name="CubicTegragonalCell" sheetId="1" r:id="rId1"/>
    <sheet name="DerivativeVal-A" sheetId="3" r:id="rId2"/>
    <sheet name="DerivativeVal_GULP_FDM-A" sheetId="4" r:id="rId3"/>
    <sheet name="DerivativeVal-B" sheetId="5" r:id="rId4"/>
    <sheet name="DerivativeMisc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9" i="5" l="1"/>
  <c r="E46" i="3"/>
  <c r="G32" i="5" l="1"/>
  <c r="H32" i="5"/>
  <c r="I32" i="5"/>
  <c r="E49" i="3"/>
  <c r="Q49" i="3" s="1"/>
  <c r="E50" i="3"/>
  <c r="H50" i="3" s="1"/>
  <c r="P46" i="3"/>
  <c r="H20" i="3"/>
  <c r="I20" i="3" s="1"/>
  <c r="L49" i="3"/>
  <c r="H49" i="3"/>
  <c r="M49" i="3"/>
  <c r="S53" i="3"/>
  <c r="T53" i="3" s="1"/>
  <c r="P49" i="3"/>
  <c r="P50" i="3"/>
  <c r="P51" i="3"/>
  <c r="I49" i="3"/>
  <c r="G53" i="5"/>
  <c r="H53" i="5" s="1"/>
  <c r="D53" i="5"/>
  <c r="E53" i="5" s="1"/>
  <c r="E32" i="5"/>
  <c r="D32" i="5"/>
  <c r="C32" i="5"/>
  <c r="Q31" i="5"/>
  <c r="U31" i="5" s="1"/>
  <c r="P31" i="5"/>
  <c r="T31" i="5" s="1"/>
  <c r="O31" i="5"/>
  <c r="S31" i="5" s="1"/>
  <c r="M31" i="5"/>
  <c r="M41" i="5" s="1"/>
  <c r="L31" i="5"/>
  <c r="L41" i="5" s="1"/>
  <c r="K31" i="5"/>
  <c r="K41" i="5" s="1"/>
  <c r="Q30" i="5"/>
  <c r="U30" i="5" s="1"/>
  <c r="P30" i="5"/>
  <c r="T30" i="5" s="1"/>
  <c r="O30" i="5"/>
  <c r="S30" i="5" s="1"/>
  <c r="M30" i="5"/>
  <c r="M40" i="5" s="1"/>
  <c r="L30" i="5"/>
  <c r="L40" i="5" s="1"/>
  <c r="K30" i="5"/>
  <c r="K40" i="5" s="1"/>
  <c r="Q29" i="5"/>
  <c r="U29" i="5" s="1"/>
  <c r="P29" i="5"/>
  <c r="T29" i="5" s="1"/>
  <c r="O29" i="5"/>
  <c r="S29" i="5" s="1"/>
  <c r="M29" i="5"/>
  <c r="M39" i="5" s="1"/>
  <c r="L29" i="5"/>
  <c r="L39" i="5" s="1"/>
  <c r="K29" i="5"/>
  <c r="K39" i="5" s="1"/>
  <c r="Q28" i="5"/>
  <c r="U28" i="5" s="1"/>
  <c r="P28" i="5"/>
  <c r="T28" i="5" s="1"/>
  <c r="O28" i="5"/>
  <c r="S28" i="5" s="1"/>
  <c r="M28" i="5"/>
  <c r="M38" i="5" s="1"/>
  <c r="L28" i="5"/>
  <c r="L38" i="5" s="1"/>
  <c r="K28" i="5"/>
  <c r="K38" i="5" s="1"/>
  <c r="Q27" i="5"/>
  <c r="U27" i="5" s="1"/>
  <c r="P27" i="5"/>
  <c r="T27" i="5" s="1"/>
  <c r="O27" i="5"/>
  <c r="S27" i="5" s="1"/>
  <c r="M27" i="5"/>
  <c r="M37" i="5" s="1"/>
  <c r="L27" i="5"/>
  <c r="L37" i="5" s="1"/>
  <c r="K27" i="5"/>
  <c r="K37" i="5" s="1"/>
  <c r="Q26" i="5"/>
  <c r="U26" i="5" s="1"/>
  <c r="P26" i="5"/>
  <c r="T26" i="5" s="1"/>
  <c r="O26" i="5"/>
  <c r="S26" i="5" s="1"/>
  <c r="M26" i="5"/>
  <c r="M36" i="5" s="1"/>
  <c r="L26" i="5"/>
  <c r="L36" i="5" s="1"/>
  <c r="K26" i="5"/>
  <c r="K36" i="5" s="1"/>
  <c r="Q25" i="5"/>
  <c r="U25" i="5" s="1"/>
  <c r="P25" i="5"/>
  <c r="T25" i="5" s="1"/>
  <c r="O25" i="5"/>
  <c r="S25" i="5" s="1"/>
  <c r="M25" i="5"/>
  <c r="M35" i="5" s="1"/>
  <c r="L25" i="5"/>
  <c r="L35" i="5" s="1"/>
  <c r="K25" i="5"/>
  <c r="K35" i="5" s="1"/>
  <c r="Q24" i="5"/>
  <c r="U24" i="5" s="1"/>
  <c r="P24" i="5"/>
  <c r="O24" i="5"/>
  <c r="S24" i="5" s="1"/>
  <c r="M24" i="5"/>
  <c r="M34" i="5" s="1"/>
  <c r="L24" i="5"/>
  <c r="L34" i="5" s="1"/>
  <c r="K24" i="5"/>
  <c r="K34" i="5" s="1"/>
  <c r="H19" i="5"/>
  <c r="I18" i="5"/>
  <c r="J15" i="5"/>
  <c r="I15" i="5"/>
  <c r="H15" i="5"/>
  <c r="J14" i="5"/>
  <c r="I14" i="5"/>
  <c r="H14" i="5"/>
  <c r="J13" i="5"/>
  <c r="I13" i="5"/>
  <c r="H13" i="5"/>
  <c r="J12" i="5"/>
  <c r="I12" i="5"/>
  <c r="H12" i="5"/>
  <c r="J11" i="5"/>
  <c r="I11" i="5"/>
  <c r="H11" i="5"/>
  <c r="J10" i="5"/>
  <c r="I10" i="5"/>
  <c r="H10" i="5"/>
  <c r="J9" i="5"/>
  <c r="I9" i="5"/>
  <c r="H9" i="5"/>
  <c r="J8" i="5"/>
  <c r="I8" i="5"/>
  <c r="H8" i="5"/>
  <c r="D5" i="5"/>
  <c r="O59" i="3"/>
  <c r="O57" i="3"/>
  <c r="S59" i="3"/>
  <c r="S57" i="3"/>
  <c r="K57" i="3"/>
  <c r="K7" i="4"/>
  <c r="L7" i="4"/>
  <c r="M7" i="4"/>
  <c r="K8" i="4"/>
  <c r="S8" i="4" s="1"/>
  <c r="L8" i="4"/>
  <c r="M8" i="4"/>
  <c r="K9" i="4"/>
  <c r="L9" i="4"/>
  <c r="M9" i="4"/>
  <c r="K10" i="4"/>
  <c r="L10" i="4"/>
  <c r="M10" i="4"/>
  <c r="K11" i="4"/>
  <c r="L11" i="4"/>
  <c r="M11" i="4"/>
  <c r="U11" i="4" s="1"/>
  <c r="K12" i="4"/>
  <c r="S12" i="4" s="1"/>
  <c r="L12" i="4"/>
  <c r="M12" i="4"/>
  <c r="K13" i="4"/>
  <c r="S13" i="4" s="1"/>
  <c r="L13" i="4"/>
  <c r="T13" i="4" s="1"/>
  <c r="M13" i="4"/>
  <c r="K14" i="4"/>
  <c r="L14" i="4"/>
  <c r="M14" i="4"/>
  <c r="U14" i="4" s="1"/>
  <c r="T7" i="4"/>
  <c r="U8" i="4"/>
  <c r="T11" i="4"/>
  <c r="U12" i="4"/>
  <c r="T8" i="4"/>
  <c r="S11" i="4"/>
  <c r="T12" i="4"/>
  <c r="Q46" i="3"/>
  <c r="H19" i="3"/>
  <c r="E47" i="3" s="1"/>
  <c r="O53" i="3"/>
  <c r="P53" i="3" s="1"/>
  <c r="P47" i="3"/>
  <c r="P48" i="3"/>
  <c r="K53" i="3"/>
  <c r="L53" i="3" s="1"/>
  <c r="G53" i="3"/>
  <c r="H53" i="3" s="1"/>
  <c r="S9" i="4"/>
  <c r="T9" i="4"/>
  <c r="U9" i="4"/>
  <c r="S10" i="4"/>
  <c r="T10" i="4"/>
  <c r="U10" i="4"/>
  <c r="U13" i="4"/>
  <c r="T14" i="4"/>
  <c r="S14" i="4"/>
  <c r="U7" i="4"/>
  <c r="S7" i="4"/>
  <c r="D5" i="3"/>
  <c r="G32" i="3"/>
  <c r="H32" i="3"/>
  <c r="I32" i="3"/>
  <c r="D32" i="3"/>
  <c r="E32" i="3"/>
  <c r="C32" i="3"/>
  <c r="H9" i="3"/>
  <c r="I9" i="3"/>
  <c r="J9" i="3"/>
  <c r="H10" i="3"/>
  <c r="I10" i="3"/>
  <c r="J10" i="3"/>
  <c r="H11" i="3"/>
  <c r="I11" i="3"/>
  <c r="J11" i="3"/>
  <c r="H12" i="3"/>
  <c r="I12" i="3"/>
  <c r="J12" i="3"/>
  <c r="H13" i="3"/>
  <c r="I13" i="3"/>
  <c r="J13" i="3"/>
  <c r="H14" i="3"/>
  <c r="I14" i="3"/>
  <c r="J14" i="3"/>
  <c r="H15" i="3"/>
  <c r="I15" i="3"/>
  <c r="J15" i="3"/>
  <c r="I8" i="3"/>
  <c r="J8" i="3"/>
  <c r="H8" i="3"/>
  <c r="D54" i="3"/>
  <c r="D53" i="3"/>
  <c r="E53" i="3" s="1"/>
  <c r="O25" i="3"/>
  <c r="S25" i="3" s="1"/>
  <c r="P25" i="3"/>
  <c r="T25" i="3" s="1"/>
  <c r="Q25" i="3"/>
  <c r="U25" i="3" s="1"/>
  <c r="O26" i="3"/>
  <c r="S26" i="3" s="1"/>
  <c r="P26" i="3"/>
  <c r="T26" i="3" s="1"/>
  <c r="Q26" i="3"/>
  <c r="U26" i="3" s="1"/>
  <c r="O27" i="3"/>
  <c r="S27" i="3" s="1"/>
  <c r="P27" i="3"/>
  <c r="T27" i="3" s="1"/>
  <c r="Q27" i="3"/>
  <c r="U27" i="3" s="1"/>
  <c r="O28" i="3"/>
  <c r="S28" i="3" s="1"/>
  <c r="P28" i="3"/>
  <c r="T28" i="3" s="1"/>
  <c r="Q28" i="3"/>
  <c r="U28" i="3" s="1"/>
  <c r="O29" i="3"/>
  <c r="S29" i="3" s="1"/>
  <c r="P29" i="3"/>
  <c r="T29" i="3" s="1"/>
  <c r="Q29" i="3"/>
  <c r="U29" i="3" s="1"/>
  <c r="O30" i="3"/>
  <c r="S30" i="3" s="1"/>
  <c r="P30" i="3"/>
  <c r="T30" i="3" s="1"/>
  <c r="Q30" i="3"/>
  <c r="U30" i="3" s="1"/>
  <c r="O31" i="3"/>
  <c r="S31" i="3" s="1"/>
  <c r="P31" i="3"/>
  <c r="T31" i="3" s="1"/>
  <c r="Q31" i="3"/>
  <c r="U31" i="3" s="1"/>
  <c r="P24" i="3"/>
  <c r="T24" i="3" s="1"/>
  <c r="Q24" i="3"/>
  <c r="U24" i="3" s="1"/>
  <c r="O24" i="3"/>
  <c r="S24" i="3" s="1"/>
  <c r="I18" i="3"/>
  <c r="K25" i="3"/>
  <c r="L25" i="3"/>
  <c r="M25" i="3"/>
  <c r="K26" i="3"/>
  <c r="L26" i="3"/>
  <c r="M26" i="3"/>
  <c r="K27" i="3"/>
  <c r="L27" i="3"/>
  <c r="M27" i="3"/>
  <c r="K28" i="3"/>
  <c r="L28" i="3"/>
  <c r="M28" i="3"/>
  <c r="K29" i="3"/>
  <c r="L29" i="3"/>
  <c r="M29" i="3"/>
  <c r="K30" i="3"/>
  <c r="L30" i="3"/>
  <c r="M30" i="3"/>
  <c r="K31" i="3"/>
  <c r="L31" i="3"/>
  <c r="M31" i="3"/>
  <c r="L24" i="3"/>
  <c r="M24" i="3"/>
  <c r="K24" i="3"/>
  <c r="AA14" i="2"/>
  <c r="AA7" i="2"/>
  <c r="AA8" i="2"/>
  <c r="AA9" i="2"/>
  <c r="AA10" i="2"/>
  <c r="AA11" i="2"/>
  <c r="AA12" i="2"/>
  <c r="AA13" i="2"/>
  <c r="AA6" i="2"/>
  <c r="Z6" i="2"/>
  <c r="Z14" i="2"/>
  <c r="Z7" i="2"/>
  <c r="Z8" i="2"/>
  <c r="Z9" i="2"/>
  <c r="Z10" i="2"/>
  <c r="Z11" i="2"/>
  <c r="Z12" i="2"/>
  <c r="Z13" i="2"/>
  <c r="X7" i="2"/>
  <c r="X8" i="2"/>
  <c r="X9" i="2"/>
  <c r="X10" i="2"/>
  <c r="X11" i="2"/>
  <c r="X12" i="2"/>
  <c r="X13" i="2"/>
  <c r="X6" i="2"/>
  <c r="W7" i="2"/>
  <c r="W8" i="2"/>
  <c r="W9" i="2"/>
  <c r="W10" i="2"/>
  <c r="W11" i="2"/>
  <c r="W12" i="2"/>
  <c r="W13" i="2"/>
  <c r="W6" i="2"/>
  <c r="T7" i="2"/>
  <c r="U7" i="2"/>
  <c r="V7" i="2"/>
  <c r="T8" i="2"/>
  <c r="U8" i="2"/>
  <c r="V8" i="2"/>
  <c r="T9" i="2"/>
  <c r="U9" i="2"/>
  <c r="V9" i="2"/>
  <c r="T10" i="2"/>
  <c r="U10" i="2"/>
  <c r="V10" i="2"/>
  <c r="T11" i="2"/>
  <c r="U11" i="2"/>
  <c r="V11" i="2"/>
  <c r="T12" i="2"/>
  <c r="U12" i="2"/>
  <c r="V12" i="2"/>
  <c r="T13" i="2"/>
  <c r="U13" i="2"/>
  <c r="V13" i="2"/>
  <c r="U6" i="2"/>
  <c r="V6" i="2"/>
  <c r="T6" i="2"/>
  <c r="C16" i="2"/>
  <c r="B7" i="2"/>
  <c r="B8" i="2"/>
  <c r="B9" i="2"/>
  <c r="B10" i="2"/>
  <c r="B11" i="2"/>
  <c r="B12" i="2"/>
  <c r="B13" i="2"/>
  <c r="B6" i="2"/>
  <c r="D28" i="2"/>
  <c r="C28" i="2"/>
  <c r="E46" i="5" l="1"/>
  <c r="H46" i="5" s="1"/>
  <c r="E50" i="5"/>
  <c r="E47" i="5"/>
  <c r="H47" i="5" s="1"/>
  <c r="E51" i="5"/>
  <c r="H51" i="5" s="1"/>
  <c r="E49" i="5"/>
  <c r="E48" i="5"/>
  <c r="H50" i="5"/>
  <c r="H48" i="5"/>
  <c r="P32" i="5"/>
  <c r="Q47" i="3"/>
  <c r="T47" i="3"/>
  <c r="I47" i="3"/>
  <c r="H47" i="3"/>
  <c r="U47" i="3"/>
  <c r="M47" i="3"/>
  <c r="E48" i="3"/>
  <c r="H48" i="3" s="1"/>
  <c r="T50" i="3"/>
  <c r="U49" i="3"/>
  <c r="T49" i="3"/>
  <c r="K59" i="3"/>
  <c r="U50" i="3"/>
  <c r="L46" i="3"/>
  <c r="E51" i="3"/>
  <c r="L48" i="3"/>
  <c r="Q48" i="3"/>
  <c r="I48" i="3"/>
  <c r="L47" i="3"/>
  <c r="T48" i="3"/>
  <c r="T46" i="3"/>
  <c r="L50" i="3"/>
  <c r="Q50" i="3"/>
  <c r="H46" i="3"/>
  <c r="M50" i="3"/>
  <c r="I50" i="3"/>
  <c r="Q32" i="5"/>
  <c r="O32" i="5"/>
  <c r="T24" i="5"/>
  <c r="O62" i="3"/>
  <c r="O63" i="3" s="1"/>
  <c r="U46" i="3"/>
  <c r="E56" i="3"/>
  <c r="F56" i="3" s="1"/>
  <c r="I46" i="3"/>
  <c r="M46" i="3"/>
  <c r="G54" i="3"/>
  <c r="K54" i="3"/>
  <c r="Q32" i="3"/>
  <c r="P32" i="3"/>
  <c r="O32" i="3"/>
  <c r="F16" i="2"/>
  <c r="F17" i="2"/>
  <c r="F18" i="2"/>
  <c r="F19" i="2"/>
  <c r="F20" i="2"/>
  <c r="F15" i="2"/>
  <c r="F7" i="2"/>
  <c r="F8" i="2"/>
  <c r="F9" i="2"/>
  <c r="F10" i="2"/>
  <c r="F11" i="2"/>
  <c r="F12" i="2"/>
  <c r="F13" i="2"/>
  <c r="F6" i="2"/>
  <c r="S36" i="2"/>
  <c r="S47" i="2"/>
  <c r="S35" i="2"/>
  <c r="W41" i="2"/>
  <c r="W37" i="2"/>
  <c r="W38" i="2" s="1"/>
  <c r="W36" i="2"/>
  <c r="L50" i="2"/>
  <c r="O48" i="2"/>
  <c r="O47" i="2"/>
  <c r="S45" i="2"/>
  <c r="M42" i="2"/>
  <c r="O36" i="2"/>
  <c r="O35" i="2"/>
  <c r="M30" i="2"/>
  <c r="S33" i="2" s="1"/>
  <c r="L38" i="2"/>
  <c r="AC20" i="2"/>
  <c r="Y22" i="2"/>
  <c r="Y23" i="2"/>
  <c r="W17" i="2"/>
  <c r="V25" i="2"/>
  <c r="L25" i="2"/>
  <c r="M17" i="2"/>
  <c r="S20" i="2" s="1"/>
  <c r="K6" i="2"/>
  <c r="K5" i="2"/>
  <c r="K4" i="2"/>
  <c r="E6" i="2"/>
  <c r="E7" i="2"/>
  <c r="E8" i="2"/>
  <c r="E9" i="2"/>
  <c r="E10" i="2"/>
  <c r="E11" i="2"/>
  <c r="E12" i="2"/>
  <c r="E13" i="2"/>
  <c r="D15" i="2"/>
  <c r="D19" i="2" s="1"/>
  <c r="C15" i="2"/>
  <c r="C22" i="2" s="1"/>
  <c r="I51" i="5" l="1"/>
  <c r="I50" i="5"/>
  <c r="I46" i="5"/>
  <c r="I49" i="5"/>
  <c r="I47" i="5"/>
  <c r="H51" i="3"/>
  <c r="I51" i="3"/>
  <c r="Q51" i="3"/>
  <c r="M51" i="3"/>
  <c r="U51" i="3"/>
  <c r="L51" i="3"/>
  <c r="T51" i="3"/>
  <c r="U48" i="3"/>
  <c r="M48" i="3"/>
  <c r="I48" i="5"/>
  <c r="C18" i="2"/>
  <c r="C21" i="2"/>
  <c r="C24" i="2"/>
  <c r="C20" i="2"/>
  <c r="C23" i="2"/>
  <c r="C19" i="2"/>
  <c r="D22" i="2"/>
  <c r="D21" i="2"/>
  <c r="D20" i="2"/>
  <c r="D18" i="2"/>
  <c r="D24" i="2"/>
  <c r="D23" i="2"/>
  <c r="S15" i="1"/>
  <c r="S14" i="1"/>
  <c r="S13" i="1"/>
  <c r="S8" i="1"/>
  <c r="S7" i="1"/>
  <c r="S6" i="1"/>
  <c r="E43" i="1"/>
  <c r="E42" i="1"/>
  <c r="E41" i="1"/>
  <c r="E36" i="1"/>
  <c r="E35" i="1"/>
  <c r="E34" i="1"/>
  <c r="E29" i="1"/>
  <c r="E28" i="1"/>
  <c r="E27" i="1"/>
  <c r="E22" i="1"/>
  <c r="E21" i="1"/>
  <c r="E20" i="1"/>
  <c r="E15" i="1"/>
  <c r="E14" i="1"/>
  <c r="E13" i="1"/>
  <c r="E7" i="1"/>
  <c r="E8" i="1"/>
  <c r="E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tc={57B6C565-2D39-8348-9305-9E0249C26C1A}</author>
  </authors>
  <commentList>
    <comment ref="G22" authorId="0" shapeId="0" xr:uid="{57B6C565-2D39-8348-9305-9E0249C26C1A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derivatives are in the raw Cartesian form (in fractional?) need to be multiplied by lattice parameters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tc={A4291FB5-B7C2-CA4C-B0AC-FBDE5B851B3C}</author>
  </authors>
  <commentList>
    <comment ref="G22" authorId="0" shapeId="0" xr:uid="{A4291FB5-B7C2-CA4C-B0AC-FBDE5B851B3C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derivatives are in the raw Cartesian form (in fractional?) need to be multiplied by lattice parameters</t>
      </text>
    </comment>
  </commentList>
</comments>
</file>

<file path=xl/sharedStrings.xml><?xml version="1.0" encoding="utf-8"?>
<sst xmlns="http://schemas.openxmlformats.org/spreadsheetml/2006/main" count="234" uniqueCount="107">
  <si>
    <t>GULP</t>
  </si>
  <si>
    <t>tot</t>
  </si>
  <si>
    <t>reci</t>
  </si>
  <si>
    <t>real</t>
  </si>
  <si>
    <t>EwaldSelf</t>
  </si>
  <si>
    <t>Lx</t>
  </si>
  <si>
    <t>Ly</t>
  </si>
  <si>
    <t>Lz</t>
  </si>
  <si>
    <t>Frac_X</t>
  </si>
  <si>
    <t>Frac_Z</t>
  </si>
  <si>
    <t>Frac_Y</t>
  </si>
  <si>
    <t>Q</t>
  </si>
  <si>
    <t>tetragonal</t>
  </si>
  <si>
    <t>Atom 2</t>
  </si>
  <si>
    <t>Atom 4</t>
  </si>
  <si>
    <t>EforceSelf</t>
  </si>
  <si>
    <t>Energy</t>
  </si>
  <si>
    <t>Force</t>
  </si>
  <si>
    <t>atom2</t>
  </si>
  <si>
    <t>dfrac</t>
  </si>
  <si>
    <t>in Angs</t>
  </si>
  <si>
    <t>By GULP</t>
  </si>
  <si>
    <t>GULPInt</t>
  </si>
  <si>
    <t>SELFRaw</t>
  </si>
  <si>
    <t>err</t>
  </si>
  <si>
    <t>Why it returns cell params?</t>
  </si>
  <si>
    <t>Strain</t>
  </si>
  <si>
    <t>dE/de1(xx)</t>
  </si>
  <si>
    <t>dE/de2(yy)</t>
  </si>
  <si>
    <t>dE/de3(zz)</t>
  </si>
  <si>
    <t>dE/de4(yz)</t>
  </si>
  <si>
    <t>dE/de5(xz)</t>
  </si>
  <si>
    <t>dE/de6(xy)</t>
  </si>
  <si>
    <t>Max</t>
  </si>
  <si>
    <t>Abs</t>
  </si>
  <si>
    <t>ABS_Sum</t>
  </si>
  <si>
    <t>x</t>
  </si>
  <si>
    <t>y</t>
  </si>
  <si>
    <t>z</t>
  </si>
  <si>
    <t>fracx</t>
  </si>
  <si>
    <t>fracy</t>
  </si>
  <si>
    <t>fracz</t>
  </si>
  <si>
    <t>Internal Derivative</t>
  </si>
  <si>
    <t>Internal</t>
  </si>
  <si>
    <t>Raw</t>
  </si>
  <si>
    <t>div r</t>
  </si>
  <si>
    <t>r</t>
  </si>
  <si>
    <t>GULP INTERNAL</t>
  </si>
  <si>
    <t>dx</t>
  </si>
  <si>
    <t>dy</t>
  </si>
  <si>
    <t>dz</t>
  </si>
  <si>
    <t>SelfRaw</t>
  </si>
  <si>
    <t>CellParam</t>
  </si>
  <si>
    <t>Charge</t>
  </si>
  <si>
    <t>simple div</t>
  </si>
  <si>
    <t>GULP E</t>
  </si>
  <si>
    <t>Err</t>
  </si>
  <si>
    <t>Self INTERNAL?</t>
  </si>
  <si>
    <t>Err w.r.t GULP</t>
  </si>
  <si>
    <t>Ewald Force Validation for self implementation : using point charges of MgO system</t>
  </si>
  <si>
    <t>SelfRaw E</t>
  </si>
  <si>
    <t>SUM 1-3</t>
  </si>
  <si>
    <t>SUM 1-6</t>
  </si>
  <si>
    <t>cartx</t>
  </si>
  <si>
    <t>carty</t>
  </si>
  <si>
    <t>caryz</t>
  </si>
  <si>
    <t>SUM</t>
  </si>
  <si>
    <t>Vol</t>
  </si>
  <si>
    <t>delta</t>
  </si>
  <si>
    <t>GULP FDM</t>
  </si>
  <si>
    <t>Self Raw</t>
  </si>
  <si>
    <t>A1</t>
  </si>
  <si>
    <t>A2</t>
  </si>
  <si>
    <t>A3</t>
  </si>
  <si>
    <t>A4</t>
  </si>
  <si>
    <t>A5</t>
  </si>
  <si>
    <t>A6</t>
  </si>
  <si>
    <t>A7</t>
  </si>
  <si>
    <t>A8</t>
  </si>
  <si>
    <t>Exf</t>
  </si>
  <si>
    <t>Exb</t>
  </si>
  <si>
    <t>Eyf</t>
  </si>
  <si>
    <t>Eyb</t>
  </si>
  <si>
    <t>Ezf</t>
  </si>
  <si>
    <t>Ezb</t>
  </si>
  <si>
    <t>This calc done in the main periodic sum loop</t>
  </si>
  <si>
    <t>Strain Derivative Self</t>
  </si>
  <si>
    <t>Strain Derivative GULP</t>
  </si>
  <si>
    <t>err E</t>
  </si>
  <si>
    <t>NoReciContribution</t>
  </si>
  <si>
    <t>ReciContribution</t>
  </si>
  <si>
    <t>RC1</t>
  </si>
  <si>
    <t>RC1+RC2</t>
  </si>
  <si>
    <t>ExpectedSelf</t>
  </si>
  <si>
    <t>errE</t>
  </si>
  <si>
    <t>RC2</t>
  </si>
  <si>
    <t>should</t>
  </si>
  <si>
    <t>RC1 inc</t>
  </si>
  <si>
    <t>RC2 inc</t>
  </si>
  <si>
    <t>RC1 + RC2 inc</t>
  </si>
  <si>
    <t>RC2 - 2*RC1</t>
  </si>
  <si>
    <t>?</t>
  </si>
  <si>
    <t>By G vector</t>
  </si>
  <si>
    <t>By R vector</t>
  </si>
  <si>
    <t>diff w.r.t Exp</t>
  </si>
  <si>
    <t>less</t>
  </si>
  <si>
    <t>SelfResult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</si>
</sst>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164" formatCode="0.000000%"/>
    <numFmt numFmtId="165" formatCode="0.0000"/>
    <numFmt numFmtId="166" formatCode="0.00000"/>
    <numFmt numFmtId="167" formatCode="0.000000"/>
    <numFmt numFmtId="168" formatCode="0.0000%"/>
    <numFmt numFmtId="169" formatCode="0.00000%"/>
    <numFmt numFmtId="170" formatCode="0.00000.E+00"/>
    <numFmt numFmtId="171" formatCode="0.0000000"/>
    <numFmt numFmtId="172" formatCode="0.000000000000"/>
    <numFmt numFmtId="173" formatCode="0.000"/>
    <numFmt numFmtId="174" formatCode="0.0000000%"/>
    <numFmt numFmtId="175" formatCode="0.0000.E+00"/>
  </numFmts>
  <fonts count="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8"/>
      <name val="Calibri"/>
      <family val="2"/>
      <scheme val="minor"/>
    </font>
    <font>
      <sz val="12"/>
      <color rgb="FF0070C0"/>
      <name val="Calibri"/>
      <family val="2"/>
      <scheme val="minor"/>
    </font>
    <font>
      <sz val="12"/>
      <color rgb="FF00B05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166" fontId="0" fillId="0" borderId="0" xfId="0" applyNumberFormat="1" applyAlignment="1">
      <alignment horizontal="right"/>
    </xf>
    <xf numFmtId="167" fontId="0" fillId="0" borderId="0" xfId="0" applyNumberFormat="1" applyAlignment="1">
      <alignment horizontal="right"/>
    </xf>
    <xf numFmtId="165" fontId="0" fillId="0" borderId="0" xfId="0" applyNumberFormat="1"/>
    <xf numFmtId="166" fontId="0" fillId="0" borderId="0" xfId="0" applyNumberFormat="1"/>
    <xf numFmtId="168" fontId="0" fillId="0" borderId="0" xfId="0" applyNumberFormat="1" applyAlignment="1">
      <alignment horizontal="right"/>
    </xf>
    <xf numFmtId="169" fontId="0" fillId="0" borderId="0" xfId="0" applyNumberFormat="1" applyAlignment="1">
      <alignment horizontal="right"/>
    </xf>
    <xf numFmtId="9" fontId="0" fillId="0" borderId="0" xfId="0" applyNumberFormat="1"/>
    <xf numFmtId="170" fontId="0" fillId="0" borderId="0" xfId="0" applyNumberFormat="1"/>
    <xf numFmtId="171" fontId="0" fillId="0" borderId="0" xfId="0" applyNumberFormat="1" applyAlignment="1">
      <alignment horizontal="right"/>
    </xf>
    <xf numFmtId="171" fontId="0" fillId="0" borderId="0" xfId="0" applyNumberFormat="1"/>
    <xf numFmtId="172" fontId="0" fillId="0" borderId="0" xfId="0" applyNumberFormat="1" applyAlignment="1">
      <alignment horizontal="right"/>
    </xf>
    <xf numFmtId="172" fontId="0" fillId="0" borderId="0" xfId="0" applyNumberFormat="1"/>
    <xf numFmtId="169" fontId="0" fillId="0" borderId="0" xfId="0" applyNumberFormat="1"/>
    <xf numFmtId="165" fontId="1" fillId="2" borderId="0" xfId="0" applyNumberFormat="1" applyFont="1" applyFill="1"/>
    <xf numFmtId="164" fontId="0" fillId="0" borderId="0" xfId="0" applyNumberFormat="1"/>
    <xf numFmtId="167" fontId="0" fillId="0" borderId="0" xfId="0" applyNumberFormat="1"/>
    <xf numFmtId="173" fontId="0" fillId="0" borderId="0" xfId="0" applyNumberFormat="1"/>
    <xf numFmtId="168" fontId="0" fillId="0" borderId="0" xfId="0" applyNumberFormat="1"/>
    <xf numFmtId="174" fontId="0" fillId="0" borderId="0" xfId="0" applyNumberFormat="1"/>
    <xf numFmtId="0" fontId="0" fillId="2" borderId="0" xfId="0" applyFill="1"/>
    <xf numFmtId="165" fontId="0" fillId="2" borderId="0" xfId="0" applyNumberFormat="1" applyFill="1"/>
    <xf numFmtId="0" fontId="0" fillId="0" borderId="0" xfId="0" applyFill="1"/>
    <xf numFmtId="0" fontId="1" fillId="0" borderId="0" xfId="0" applyFont="1"/>
    <xf numFmtId="166" fontId="0" fillId="0" borderId="0" xfId="0" applyNumberFormat="1" applyFill="1"/>
    <xf numFmtId="167" fontId="0" fillId="0" borderId="0" xfId="0" applyNumberFormat="1" applyFill="1"/>
    <xf numFmtId="169" fontId="0" fillId="0" borderId="0" xfId="0" applyNumberFormat="1" applyFill="1"/>
    <xf numFmtId="0" fontId="1" fillId="0" borderId="0" xfId="0" applyFont="1" applyFill="1"/>
    <xf numFmtId="0" fontId="0" fillId="3" borderId="0" xfId="0" applyFill="1"/>
    <xf numFmtId="167" fontId="3" fillId="3" borderId="0" xfId="0" applyNumberFormat="1" applyFont="1" applyFill="1"/>
    <xf numFmtId="0" fontId="0" fillId="4" borderId="0" xfId="0" applyFill="1"/>
    <xf numFmtId="171" fontId="0" fillId="4" borderId="0" xfId="0" applyNumberFormat="1" applyFont="1" applyFill="1"/>
    <xf numFmtId="169" fontId="1" fillId="0" borderId="0" xfId="0" applyNumberFormat="1" applyFont="1"/>
    <xf numFmtId="171" fontId="1" fillId="0" borderId="0" xfId="0" applyNumberFormat="1" applyFont="1"/>
    <xf numFmtId="167" fontId="0" fillId="0" borderId="0" xfId="0" applyNumberFormat="1" applyFont="1" applyFill="1"/>
    <xf numFmtId="169" fontId="0" fillId="0" borderId="0" xfId="0" applyNumberFormat="1" applyFont="1" applyFill="1"/>
    <xf numFmtId="0" fontId="4" fillId="0" borderId="0" xfId="0" applyFont="1"/>
    <xf numFmtId="171" fontId="0" fillId="0" borderId="0" xfId="0" applyNumberFormat="1" applyFont="1" applyFill="1"/>
    <xf numFmtId="17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ee, Woongkyu" id="{C6EF7CDE-EC1F-8043-AD4D-43E3202D6667}" userId="S::uccawkj@ucl.ac.uk::c900b444-1aa9-4730-9954-d00d971a670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22" dT="2022-07-12T11:34:22.20" personId="{C6EF7CDE-EC1F-8043-AD4D-43E3202D6667}" id="{57B6C565-2D39-8348-9305-9E0249C26C1A}">
    <text>The derivatives are in the raw Cartesian form (in fractional?) need to be multiplied by lattice parameters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G22" dT="2022-07-12T11:34:22.20" personId="{C6EF7CDE-EC1F-8043-AD4D-43E3202D6667}" id="{A4291FB5-B7C2-CA4C-B0AC-FBDE5B851B3C}">
    <text>The derivatives are in the raw Cartesian form (in fractional?) need to be multiplied by lattice parameters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32036-CDCA-A047-8664-542467F32788}">
  <dimension ref="B3:AB44"/>
  <sheetViews>
    <sheetView zoomScale="80" zoomScaleNormal="80" workbookViewId="0">
      <selection activeCell="G34" sqref="G34"/>
    </sheetView>
  </sheetViews>
  <sheetFormatPr baseColWidth="10" defaultRowHeight="16" x14ac:dyDescent="0.2"/>
  <cols>
    <col min="2" max="2" width="11" style="1" bestFit="1" customWidth="1"/>
    <col min="3" max="3" width="11" style="5" bestFit="1" customWidth="1"/>
    <col min="4" max="4" width="14.1640625" style="5" customWidth="1"/>
    <col min="5" max="5" width="11.1640625" style="9" bestFit="1" customWidth="1"/>
    <col min="8" max="14" width="11" style="6" bestFit="1" customWidth="1"/>
    <col min="16" max="16" width="11" bestFit="1" customWidth="1"/>
    <col min="17" max="18" width="11" style="7" bestFit="1" customWidth="1"/>
    <col min="19" max="19" width="12" bestFit="1" customWidth="1"/>
    <col min="22" max="27" width="11" bestFit="1" customWidth="1"/>
  </cols>
  <sheetData>
    <row r="3" spans="2:28" x14ac:dyDescent="0.2">
      <c r="B3" s="1" t="s">
        <v>13</v>
      </c>
      <c r="P3" s="1" t="s">
        <v>14</v>
      </c>
      <c r="Q3" s="4"/>
      <c r="R3" s="4"/>
      <c r="S3" s="2"/>
      <c r="V3" s="6"/>
      <c r="W3" s="6"/>
      <c r="X3" s="6"/>
      <c r="Y3" s="6"/>
      <c r="Z3" s="6"/>
      <c r="AA3" s="6"/>
      <c r="AB3" s="6"/>
    </row>
    <row r="4" spans="2:28" x14ac:dyDescent="0.2">
      <c r="P4" s="1"/>
      <c r="Q4" s="4"/>
      <c r="R4" s="4"/>
      <c r="S4" s="2"/>
      <c r="V4" s="6"/>
      <c r="W4" s="6"/>
      <c r="X4" s="6"/>
      <c r="Y4" s="6"/>
      <c r="Z4" s="6"/>
      <c r="AA4" s="6"/>
      <c r="AB4" s="6"/>
    </row>
    <row r="5" spans="2:28" x14ac:dyDescent="0.2">
      <c r="B5" s="1">
        <v>1</v>
      </c>
      <c r="C5" s="5" t="s">
        <v>0</v>
      </c>
      <c r="D5" s="5" t="s">
        <v>4</v>
      </c>
      <c r="H5" s="6" t="s">
        <v>5</v>
      </c>
      <c r="I5" s="6" t="s">
        <v>6</v>
      </c>
      <c r="J5" s="6" t="s">
        <v>7</v>
      </c>
      <c r="K5" s="6" t="s">
        <v>11</v>
      </c>
      <c r="L5" s="6" t="s">
        <v>8</v>
      </c>
      <c r="M5" s="6" t="s">
        <v>10</v>
      </c>
      <c r="N5" s="6" t="s">
        <v>9</v>
      </c>
      <c r="P5" s="1">
        <v>7</v>
      </c>
      <c r="Q5" s="4" t="s">
        <v>0</v>
      </c>
      <c r="R5" s="4" t="s">
        <v>4</v>
      </c>
      <c r="S5" s="3"/>
      <c r="V5" s="6" t="s">
        <v>5</v>
      </c>
      <c r="W5" s="6" t="s">
        <v>6</v>
      </c>
      <c r="X5" s="6" t="s">
        <v>7</v>
      </c>
      <c r="Y5" s="6" t="s">
        <v>11</v>
      </c>
      <c r="Z5" s="6" t="s">
        <v>8</v>
      </c>
      <c r="AA5" s="6" t="s">
        <v>10</v>
      </c>
      <c r="AB5" s="6" t="s">
        <v>9</v>
      </c>
    </row>
    <row r="6" spans="2:28" x14ac:dyDescent="0.2">
      <c r="B6" s="1" t="s">
        <v>3</v>
      </c>
      <c r="C6" s="5">
        <v>-2.1508584800000001</v>
      </c>
      <c r="D6" s="5">
        <v>-2.2212504908864998</v>
      </c>
      <c r="E6" s="9">
        <f>(C6-D6)/C6</f>
        <v>-3.2727402356337136E-2</v>
      </c>
      <c r="H6" s="6">
        <v>4</v>
      </c>
      <c r="I6" s="6">
        <v>4</v>
      </c>
      <c r="J6" s="6">
        <v>4</v>
      </c>
      <c r="K6" s="6">
        <v>-2</v>
      </c>
      <c r="L6" s="6">
        <v>0.5</v>
      </c>
      <c r="M6" s="6">
        <v>0.5</v>
      </c>
      <c r="N6" s="6">
        <v>0.5</v>
      </c>
      <c r="P6" s="1" t="s">
        <v>3</v>
      </c>
      <c r="Q6" s="4">
        <v>-39.349929199999998</v>
      </c>
      <c r="R6" s="4">
        <v>-43.735283222143799</v>
      </c>
      <c r="S6" s="3">
        <f>(Q6-R6)/Q6</f>
        <v>-0.11144502954134416</v>
      </c>
      <c r="U6" t="s">
        <v>12</v>
      </c>
      <c r="V6" s="6">
        <v>12</v>
      </c>
      <c r="W6" s="6">
        <v>4</v>
      </c>
      <c r="X6" s="6">
        <v>3.9</v>
      </c>
      <c r="Y6" s="6">
        <v>-2</v>
      </c>
      <c r="Z6" s="6">
        <v>0.2</v>
      </c>
      <c r="AA6" s="6">
        <v>0.9</v>
      </c>
      <c r="AB6" s="6">
        <v>0.17</v>
      </c>
    </row>
    <row r="7" spans="2:28" x14ac:dyDescent="0.2">
      <c r="B7" s="1" t="s">
        <v>2</v>
      </c>
      <c r="C7" s="5">
        <v>-27.157855510000001</v>
      </c>
      <c r="D7" s="5">
        <v>-27.0872304667405</v>
      </c>
      <c r="E7" s="9">
        <f t="shared" ref="E7:E8" si="0">(C7-D7)/C7</f>
        <v>2.6005382948405186E-3</v>
      </c>
      <c r="K7" s="6">
        <v>2</v>
      </c>
      <c r="L7" s="6">
        <v>0</v>
      </c>
      <c r="M7" s="6">
        <v>0</v>
      </c>
      <c r="N7" s="6">
        <v>0</v>
      </c>
      <c r="P7" s="1" t="s">
        <v>2</v>
      </c>
      <c r="Q7" s="4">
        <v>-25.09330628</v>
      </c>
      <c r="R7" s="4">
        <v>-20.707439863912501</v>
      </c>
      <c r="S7" s="3">
        <f t="shared" ref="S7:S8" si="1">(Q7-R7)/Q7</f>
        <v>0.1747823251009033</v>
      </c>
      <c r="V7" s="6"/>
      <c r="W7" s="6"/>
      <c r="X7" s="6"/>
      <c r="Y7" s="6">
        <v>2</v>
      </c>
      <c r="Z7" s="6">
        <v>0.2</v>
      </c>
      <c r="AA7" s="6">
        <v>0.13</v>
      </c>
      <c r="AB7" s="6">
        <v>0.25</v>
      </c>
    </row>
    <row r="8" spans="2:28" x14ac:dyDescent="0.2">
      <c r="B8" s="1" t="s">
        <v>1</v>
      </c>
      <c r="C8" s="5">
        <v>-29.308713990000001</v>
      </c>
      <c r="D8" s="5">
        <v>-29.308480957627001</v>
      </c>
      <c r="E8" s="9">
        <f t="shared" si="0"/>
        <v>7.9509586493455734E-6</v>
      </c>
      <c r="P8" s="1" t="s">
        <v>1</v>
      </c>
      <c r="Q8" s="4">
        <v>-64.443235479999998</v>
      </c>
      <c r="R8" s="4">
        <v>-64.442723086056304</v>
      </c>
      <c r="S8" s="3">
        <f t="shared" si="1"/>
        <v>7.9510896663964059E-6</v>
      </c>
      <c r="V8" s="6"/>
      <c r="W8" s="6"/>
      <c r="X8" s="6"/>
      <c r="Y8" s="6">
        <v>-1</v>
      </c>
      <c r="Z8" s="6">
        <v>0.8</v>
      </c>
      <c r="AA8" s="6">
        <v>0.8</v>
      </c>
      <c r="AB8" s="6">
        <v>0.8</v>
      </c>
    </row>
    <row r="9" spans="2:28" x14ac:dyDescent="0.2">
      <c r="P9" s="1"/>
      <c r="Q9" s="4"/>
      <c r="R9" s="4"/>
      <c r="S9" s="2"/>
      <c r="V9" s="6"/>
      <c r="W9" s="6"/>
      <c r="X9" s="6"/>
      <c r="Y9" s="6">
        <v>1</v>
      </c>
      <c r="Z9" s="6">
        <v>0.6</v>
      </c>
      <c r="AA9" s="6">
        <v>0.6</v>
      </c>
      <c r="AB9" s="6">
        <v>0.6</v>
      </c>
    </row>
    <row r="10" spans="2:28" x14ac:dyDescent="0.2">
      <c r="P10" s="1"/>
      <c r="Q10" s="4"/>
      <c r="R10" s="4"/>
      <c r="S10" s="2"/>
      <c r="V10" s="6"/>
      <c r="W10" s="6"/>
      <c r="X10" s="6"/>
      <c r="Y10" s="6"/>
      <c r="Z10" s="6"/>
      <c r="AA10" s="6"/>
      <c r="AB10" s="6"/>
    </row>
    <row r="11" spans="2:28" x14ac:dyDescent="0.2">
      <c r="P11" s="1"/>
      <c r="Q11" s="4"/>
      <c r="R11" s="4"/>
      <c r="S11" s="2"/>
      <c r="V11" s="6"/>
      <c r="W11" s="6"/>
      <c r="X11" s="6"/>
      <c r="Y11" s="6"/>
      <c r="Z11" s="6"/>
      <c r="AA11" s="6"/>
      <c r="AB11" s="6"/>
    </row>
    <row r="12" spans="2:28" x14ac:dyDescent="0.2">
      <c r="B12" s="1">
        <v>2</v>
      </c>
      <c r="C12" s="5" t="s">
        <v>0</v>
      </c>
      <c r="D12" s="5" t="s">
        <v>4</v>
      </c>
      <c r="P12" s="1">
        <v>8</v>
      </c>
      <c r="Q12" s="4"/>
      <c r="R12" s="4"/>
      <c r="S12" s="2"/>
      <c r="V12" s="6"/>
      <c r="W12" s="6"/>
      <c r="X12" s="6"/>
      <c r="Y12" s="6"/>
      <c r="Z12" s="6"/>
      <c r="AA12" s="6"/>
      <c r="AB12" s="6"/>
    </row>
    <row r="13" spans="2:28" x14ac:dyDescent="0.2">
      <c r="B13" s="1" t="s">
        <v>3</v>
      </c>
      <c r="C13" s="5">
        <v>-5.7876012100000001</v>
      </c>
      <c r="D13" s="5">
        <v>-5.89047030446992</v>
      </c>
      <c r="E13" s="9">
        <f>(C13-D13)/C13</f>
        <v>-1.7774046748794563E-2</v>
      </c>
      <c r="H13" s="6">
        <v>4</v>
      </c>
      <c r="I13" s="6">
        <v>4</v>
      </c>
      <c r="J13" s="6">
        <v>4</v>
      </c>
      <c r="K13" s="6">
        <v>-2</v>
      </c>
      <c r="L13" s="6">
        <v>0.5</v>
      </c>
      <c r="M13" s="6">
        <v>0.5</v>
      </c>
      <c r="N13" s="6">
        <v>0.5</v>
      </c>
      <c r="P13" s="1" t="s">
        <v>3</v>
      </c>
      <c r="Q13" s="4">
        <v>-57.38783815</v>
      </c>
      <c r="R13" s="4">
        <v>-76.0729668945296</v>
      </c>
      <c r="S13" s="3">
        <f>(Q13-R13)/Q13</f>
        <v>-0.32559387749875712</v>
      </c>
      <c r="V13" s="6">
        <v>4.2111999999999998</v>
      </c>
      <c r="W13" s="6">
        <v>4.2111999999999998</v>
      </c>
      <c r="X13" s="6">
        <v>4.2111999999999998</v>
      </c>
      <c r="Y13" s="6">
        <v>2</v>
      </c>
      <c r="Z13" s="6">
        <v>0</v>
      </c>
      <c r="AA13" s="6">
        <v>0</v>
      </c>
      <c r="AB13" s="6">
        <v>0</v>
      </c>
    </row>
    <row r="14" spans="2:28" x14ac:dyDescent="0.2">
      <c r="B14" s="1" t="s">
        <v>2</v>
      </c>
      <c r="C14" s="5">
        <v>-28.225102799999998</v>
      </c>
      <c r="D14" s="5">
        <v>-28.1219632720566</v>
      </c>
      <c r="E14" s="9">
        <f t="shared" ref="E14:E15" si="2">(C14-D14)/C14</f>
        <v>3.6541772291932267E-3</v>
      </c>
      <c r="K14" s="6">
        <v>2</v>
      </c>
      <c r="L14" s="6">
        <v>0.2</v>
      </c>
      <c r="M14" s="6">
        <v>0.2</v>
      </c>
      <c r="N14" s="6">
        <v>0.2</v>
      </c>
      <c r="P14" s="1" t="s">
        <v>2</v>
      </c>
      <c r="Q14" s="4">
        <v>-133.83079028</v>
      </c>
      <c r="R14" s="4">
        <v>-115.144141151466</v>
      </c>
      <c r="S14" s="3">
        <f t="shared" ref="S14:S15" si="3">(Q14-R14)/Q14</f>
        <v>0.13962892313075265</v>
      </c>
      <c r="V14" s="6"/>
      <c r="W14" s="6"/>
      <c r="X14" s="6"/>
      <c r="Y14" s="6">
        <v>2</v>
      </c>
      <c r="Z14" s="6">
        <v>0.5</v>
      </c>
      <c r="AA14" s="6">
        <v>0.52</v>
      </c>
      <c r="AB14" s="6">
        <v>0</v>
      </c>
    </row>
    <row r="15" spans="2:28" x14ac:dyDescent="0.2">
      <c r="B15" s="1" t="s">
        <v>1</v>
      </c>
      <c r="C15" s="5">
        <v>-34.01270401</v>
      </c>
      <c r="D15" s="5">
        <v>-34.012433576526497</v>
      </c>
      <c r="E15" s="9">
        <f t="shared" si="2"/>
        <v>7.9509548380320734E-6</v>
      </c>
      <c r="P15" s="1" t="s">
        <v>1</v>
      </c>
      <c r="Q15" s="4">
        <v>-191.21862844</v>
      </c>
      <c r="R15" s="4">
        <v>-191.21710804599601</v>
      </c>
      <c r="S15" s="3">
        <f t="shared" si="3"/>
        <v>7.9510768192058602E-6</v>
      </c>
      <c r="V15" s="6"/>
      <c r="W15" s="6"/>
      <c r="X15" s="6"/>
      <c r="Y15" s="6">
        <v>2</v>
      </c>
      <c r="Z15" s="6">
        <v>0.5</v>
      </c>
      <c r="AA15" s="6">
        <v>0</v>
      </c>
      <c r="AB15" s="6">
        <v>0.5</v>
      </c>
    </row>
    <row r="16" spans="2:28" x14ac:dyDescent="0.2">
      <c r="P16" s="1"/>
      <c r="Q16" s="4"/>
      <c r="R16" s="4"/>
      <c r="S16" s="2"/>
      <c r="V16" s="6"/>
      <c r="W16" s="6"/>
      <c r="X16" s="6"/>
      <c r="Y16" s="6">
        <v>2</v>
      </c>
      <c r="Z16" s="6">
        <v>0</v>
      </c>
      <c r="AA16" s="6">
        <v>0.52</v>
      </c>
      <c r="AB16" s="6">
        <v>0.5</v>
      </c>
    </row>
    <row r="17" spans="2:28" x14ac:dyDescent="0.2">
      <c r="P17" s="1"/>
      <c r="Q17" s="4"/>
      <c r="R17" s="4"/>
      <c r="S17" s="2"/>
      <c r="V17" s="6"/>
      <c r="W17" s="6"/>
      <c r="X17" s="6"/>
      <c r="Y17" s="6">
        <v>-2</v>
      </c>
      <c r="Z17" s="6">
        <v>0.5</v>
      </c>
      <c r="AA17" s="6">
        <v>0.5</v>
      </c>
      <c r="AB17" s="6">
        <v>0.5</v>
      </c>
    </row>
    <row r="18" spans="2:28" x14ac:dyDescent="0.2">
      <c r="P18" s="1"/>
      <c r="Q18" s="4"/>
      <c r="R18" s="4"/>
      <c r="S18" s="2"/>
      <c r="V18" s="6"/>
      <c r="W18" s="6"/>
      <c r="X18" s="6"/>
      <c r="Y18" s="6">
        <v>-2</v>
      </c>
      <c r="Z18" s="6">
        <v>0.5</v>
      </c>
      <c r="AA18" s="6">
        <v>0</v>
      </c>
      <c r="AB18" s="6">
        <v>0</v>
      </c>
    </row>
    <row r="19" spans="2:28" x14ac:dyDescent="0.2">
      <c r="B19" s="1">
        <v>3</v>
      </c>
      <c r="C19" s="5" t="s">
        <v>0</v>
      </c>
      <c r="D19" s="5" t="s">
        <v>4</v>
      </c>
      <c r="P19" s="1"/>
      <c r="Q19" s="4"/>
      <c r="R19" s="4"/>
      <c r="S19" s="2"/>
      <c r="V19" s="6"/>
      <c r="W19" s="6"/>
      <c r="X19" s="6"/>
      <c r="Y19" s="6">
        <v>-2</v>
      </c>
      <c r="Z19" s="6">
        <v>0</v>
      </c>
      <c r="AA19" s="6">
        <v>0.5</v>
      </c>
      <c r="AB19" s="6">
        <v>0</v>
      </c>
    </row>
    <row r="20" spans="2:28" x14ac:dyDescent="0.2">
      <c r="B20" s="1" t="s">
        <v>3</v>
      </c>
      <c r="C20" s="5">
        <v>-2.8781167299999999</v>
      </c>
      <c r="D20" s="5">
        <v>-2.9583812330715999</v>
      </c>
      <c r="E20" s="9">
        <f>(C20-D20)/C20</f>
        <v>-2.7887855358667141E-2</v>
      </c>
      <c r="H20" s="6">
        <v>4</v>
      </c>
      <c r="I20" s="6">
        <v>4</v>
      </c>
      <c r="J20" s="6">
        <v>4</v>
      </c>
      <c r="K20" s="6">
        <v>-2</v>
      </c>
      <c r="L20" s="6">
        <v>0.5</v>
      </c>
      <c r="M20" s="6">
        <v>0.7</v>
      </c>
      <c r="N20" s="6">
        <v>0.7</v>
      </c>
      <c r="P20" s="1"/>
      <c r="Q20" s="4"/>
      <c r="R20" s="4"/>
      <c r="S20" s="3"/>
      <c r="V20" s="6"/>
      <c r="W20" s="6"/>
      <c r="X20" s="6"/>
      <c r="Y20" s="6">
        <v>-2</v>
      </c>
      <c r="Z20" s="6">
        <v>0</v>
      </c>
      <c r="AA20" s="6">
        <v>0</v>
      </c>
      <c r="AB20" s="6">
        <v>0.5</v>
      </c>
    </row>
    <row r="21" spans="2:28" x14ac:dyDescent="0.2">
      <c r="B21" s="1" t="s">
        <v>2</v>
      </c>
      <c r="C21" s="5">
        <v>-27.498402309999999</v>
      </c>
      <c r="D21" s="5">
        <v>-27.417896277500802</v>
      </c>
      <c r="E21" s="9">
        <f t="shared" ref="E21:E22" si="4">(C21-D21)/C21</f>
        <v>2.927662181665046E-3</v>
      </c>
      <c r="K21" s="6">
        <v>2</v>
      </c>
      <c r="L21" s="6">
        <v>0.2</v>
      </c>
      <c r="M21" s="6">
        <v>0.2</v>
      </c>
      <c r="N21" s="6">
        <v>0.2</v>
      </c>
      <c r="P21" s="1"/>
      <c r="Q21" s="4"/>
      <c r="R21" s="4"/>
      <c r="S21" s="3"/>
      <c r="V21" s="6"/>
      <c r="W21" s="6"/>
      <c r="X21" s="6"/>
      <c r="Y21" s="6"/>
      <c r="Z21" s="6"/>
      <c r="AA21" s="6"/>
      <c r="AB21" s="6"/>
    </row>
    <row r="22" spans="2:28" x14ac:dyDescent="0.2">
      <c r="B22" s="1" t="s">
        <v>1</v>
      </c>
      <c r="C22" s="5">
        <v>-30.376519040000002</v>
      </c>
      <c r="D22" s="5">
        <v>-30.3762775105724</v>
      </c>
      <c r="E22" s="9">
        <f t="shared" si="4"/>
        <v>7.9511884585328138E-6</v>
      </c>
      <c r="P22" s="1"/>
      <c r="Q22" s="4"/>
      <c r="R22" s="4"/>
      <c r="S22" s="3"/>
      <c r="V22" s="6"/>
      <c r="W22" s="6"/>
      <c r="X22" s="6"/>
      <c r="Y22" s="6"/>
      <c r="Z22" s="6"/>
      <c r="AA22" s="6"/>
      <c r="AB22" s="6"/>
    </row>
    <row r="23" spans="2:28" x14ac:dyDescent="0.2">
      <c r="P23" s="1"/>
      <c r="Q23" s="4"/>
      <c r="R23" s="4"/>
      <c r="S23" s="2"/>
      <c r="V23" s="6"/>
      <c r="W23" s="6"/>
      <c r="X23" s="6"/>
      <c r="Y23" s="6"/>
      <c r="Z23" s="6"/>
      <c r="AA23" s="6"/>
      <c r="AB23" s="6"/>
    </row>
    <row r="24" spans="2:28" x14ac:dyDescent="0.2">
      <c r="P24" s="1"/>
      <c r="Q24" s="4"/>
      <c r="R24" s="4"/>
      <c r="S24" s="2"/>
      <c r="V24" s="6"/>
      <c r="W24" s="6"/>
      <c r="X24" s="6"/>
      <c r="Y24" s="6"/>
      <c r="Z24" s="6"/>
      <c r="AA24" s="6"/>
      <c r="AB24" s="6"/>
    </row>
    <row r="25" spans="2:28" x14ac:dyDescent="0.2">
      <c r="P25" s="1"/>
      <c r="Q25" s="4"/>
      <c r="R25" s="4"/>
      <c r="S25" s="2"/>
      <c r="V25" s="6"/>
      <c r="W25" s="6"/>
      <c r="X25" s="6"/>
      <c r="Y25" s="6"/>
      <c r="Z25" s="6"/>
      <c r="AA25" s="6"/>
      <c r="AB25" s="6"/>
    </row>
    <row r="26" spans="2:28" x14ac:dyDescent="0.2">
      <c r="B26" s="1">
        <v>4</v>
      </c>
      <c r="C26" s="5" t="s">
        <v>0</v>
      </c>
      <c r="D26" s="5" t="s">
        <v>4</v>
      </c>
      <c r="P26" s="1"/>
      <c r="Q26" s="4"/>
      <c r="R26" s="4"/>
      <c r="S26" s="2"/>
      <c r="V26" s="6"/>
      <c r="W26" s="6"/>
      <c r="X26" s="6"/>
      <c r="Y26" s="6"/>
      <c r="Z26" s="6"/>
      <c r="AA26" s="6"/>
      <c r="AB26" s="6"/>
    </row>
    <row r="27" spans="2:28" x14ac:dyDescent="0.2">
      <c r="B27" s="1" t="s">
        <v>3</v>
      </c>
      <c r="C27" s="5">
        <v>-10.908414219999999</v>
      </c>
      <c r="D27" s="5">
        <v>-11.034859423203301</v>
      </c>
      <c r="E27" s="9">
        <f>(C27-D27)/C27</f>
        <v>-1.159152931426743E-2</v>
      </c>
      <c r="H27" s="6">
        <v>4</v>
      </c>
      <c r="I27" s="6">
        <v>4</v>
      </c>
      <c r="J27" s="6">
        <v>4</v>
      </c>
      <c r="K27" s="6">
        <v>-2</v>
      </c>
      <c r="L27" s="6">
        <v>0.5</v>
      </c>
      <c r="M27" s="6">
        <v>0.9</v>
      </c>
      <c r="N27" s="6">
        <v>0.1</v>
      </c>
      <c r="P27" s="1"/>
      <c r="Q27" s="4"/>
      <c r="R27" s="4"/>
      <c r="S27" s="3"/>
      <c r="V27" s="6"/>
      <c r="W27" s="6"/>
      <c r="X27" s="6"/>
      <c r="Y27" s="6"/>
      <c r="Z27" s="6"/>
      <c r="AA27" s="6"/>
      <c r="AB27" s="6"/>
    </row>
    <row r="28" spans="2:28" x14ac:dyDescent="0.2">
      <c r="B28" s="1" t="s">
        <v>2</v>
      </c>
      <c r="C28" s="5">
        <v>-28.953326969999999</v>
      </c>
      <c r="D28" s="5">
        <v>-28.8265648269367</v>
      </c>
      <c r="E28" s="9">
        <f t="shared" ref="E28:E29" si="5">(C28-D28)/C28</f>
        <v>4.3781546485018421E-3</v>
      </c>
      <c r="K28" s="6">
        <v>2</v>
      </c>
      <c r="L28" s="6">
        <v>0.2</v>
      </c>
      <c r="M28" s="6">
        <v>0.13</v>
      </c>
      <c r="N28" s="6">
        <v>0.25</v>
      </c>
      <c r="P28" s="1"/>
      <c r="Q28" s="4"/>
      <c r="R28" s="4"/>
      <c r="S28" s="3"/>
      <c r="V28" s="6"/>
      <c r="W28" s="6"/>
      <c r="X28" s="6"/>
      <c r="Y28" s="6"/>
      <c r="Z28" s="6"/>
      <c r="AA28" s="6"/>
      <c r="AB28" s="6"/>
    </row>
    <row r="29" spans="2:28" x14ac:dyDescent="0.2">
      <c r="B29" s="1" t="s">
        <v>1</v>
      </c>
      <c r="C29" s="5">
        <v>-39.861741189999996</v>
      </c>
      <c r="D29" s="5">
        <v>-39.861424250139997</v>
      </c>
      <c r="E29" s="9">
        <f t="shared" si="5"/>
        <v>7.9509788217398646E-6</v>
      </c>
      <c r="P29" s="1"/>
      <c r="Q29" s="4"/>
      <c r="R29" s="4"/>
      <c r="S29" s="3"/>
      <c r="V29" s="6"/>
      <c r="W29" s="6"/>
      <c r="X29" s="6"/>
      <c r="Y29" s="6"/>
      <c r="Z29" s="6"/>
      <c r="AA29" s="6"/>
      <c r="AB29" s="6"/>
    </row>
    <row r="30" spans="2:28" x14ac:dyDescent="0.2">
      <c r="P30" s="1"/>
      <c r="Q30" s="4"/>
      <c r="R30" s="4"/>
      <c r="S30" s="2"/>
      <c r="V30" s="6"/>
      <c r="W30" s="6"/>
      <c r="X30" s="6"/>
      <c r="Y30" s="6"/>
      <c r="Z30" s="6"/>
      <c r="AA30" s="6"/>
      <c r="AB30" s="6"/>
    </row>
    <row r="31" spans="2:28" x14ac:dyDescent="0.2">
      <c r="P31" s="1"/>
      <c r="Q31" s="4"/>
      <c r="R31" s="4"/>
      <c r="S31" s="2"/>
      <c r="V31" s="6"/>
      <c r="W31" s="6"/>
      <c r="X31" s="6"/>
      <c r="Y31" s="6"/>
      <c r="Z31" s="6"/>
      <c r="AA31" s="6"/>
      <c r="AB31" s="6"/>
    </row>
    <row r="32" spans="2:28" x14ac:dyDescent="0.2">
      <c r="P32" s="1"/>
      <c r="Q32" s="4"/>
      <c r="R32" s="4"/>
      <c r="S32" s="2"/>
      <c r="V32" s="6"/>
      <c r="W32" s="6"/>
      <c r="X32" s="6"/>
      <c r="Y32" s="6"/>
      <c r="Z32" s="6"/>
      <c r="AA32" s="6"/>
      <c r="AB32" s="6"/>
    </row>
    <row r="33" spans="2:28" x14ac:dyDescent="0.2">
      <c r="B33" s="1">
        <v>5</v>
      </c>
      <c r="C33" s="5" t="s">
        <v>0</v>
      </c>
      <c r="D33" s="5" t="s">
        <v>4</v>
      </c>
      <c r="P33" s="1"/>
      <c r="Q33" s="4"/>
      <c r="R33" s="4"/>
      <c r="S33" s="2"/>
      <c r="V33" s="6"/>
      <c r="W33" s="6"/>
      <c r="X33" s="6"/>
      <c r="Y33" s="6"/>
      <c r="Z33" s="6"/>
      <c r="AA33" s="6"/>
      <c r="AB33" s="6"/>
    </row>
    <row r="34" spans="2:28" x14ac:dyDescent="0.2">
      <c r="B34" s="1" t="s">
        <v>3</v>
      </c>
      <c r="C34" s="5">
        <v>-8.1793875800000002</v>
      </c>
      <c r="D34" s="5">
        <v>-8.3873044172211895</v>
      </c>
      <c r="E34" s="9">
        <f>(C34-D34)/C34</f>
        <v>-2.5419609376328055E-2</v>
      </c>
      <c r="G34" t="s">
        <v>12</v>
      </c>
      <c r="H34" s="6">
        <v>5</v>
      </c>
      <c r="I34" s="6">
        <v>4</v>
      </c>
      <c r="J34" s="6">
        <v>3.9</v>
      </c>
      <c r="K34" s="6">
        <v>-2</v>
      </c>
      <c r="L34" s="6">
        <v>0.5</v>
      </c>
      <c r="M34" s="6">
        <v>0.9</v>
      </c>
      <c r="N34" s="6">
        <v>0.1</v>
      </c>
      <c r="P34" s="1"/>
      <c r="Q34" s="4"/>
      <c r="R34" s="4"/>
      <c r="S34" s="3"/>
      <c r="V34" s="6"/>
      <c r="W34" s="6"/>
      <c r="X34" s="6"/>
      <c r="Y34" s="6"/>
      <c r="Z34" s="6"/>
      <c r="AA34" s="6"/>
      <c r="AB34" s="6"/>
    </row>
    <row r="35" spans="2:28" x14ac:dyDescent="0.2">
      <c r="B35" s="1" t="s">
        <v>2</v>
      </c>
      <c r="C35" s="5">
        <v>-26.08823503</v>
      </c>
      <c r="D35" s="5">
        <v>-25.880045725294799</v>
      </c>
      <c r="E35" s="9">
        <f t="shared" ref="E35:E36" si="6">(C35-D35)/C35</f>
        <v>7.9801989082739638E-3</v>
      </c>
      <c r="K35" s="6">
        <v>2</v>
      </c>
      <c r="L35" s="6">
        <v>0.2</v>
      </c>
      <c r="M35" s="6">
        <v>0.13</v>
      </c>
      <c r="N35" s="6">
        <v>0.25</v>
      </c>
      <c r="P35" s="1"/>
      <c r="Q35" s="4"/>
      <c r="R35" s="4"/>
      <c r="S35" s="3"/>
      <c r="V35" s="6"/>
      <c r="W35" s="6"/>
      <c r="X35" s="6"/>
      <c r="Y35" s="6"/>
      <c r="Z35" s="6"/>
      <c r="AA35" s="6"/>
      <c r="AB35" s="6"/>
    </row>
    <row r="36" spans="2:28" x14ac:dyDescent="0.2">
      <c r="B36" s="1" t="s">
        <v>1</v>
      </c>
      <c r="C36" s="5">
        <v>-34.267622609999997</v>
      </c>
      <c r="D36" s="5">
        <v>-34.267350142516001</v>
      </c>
      <c r="E36" s="9">
        <f t="shared" si="6"/>
        <v>7.9511639046658193E-6</v>
      </c>
      <c r="P36" s="1"/>
      <c r="Q36" s="4"/>
      <c r="R36" s="4"/>
      <c r="S36" s="3"/>
      <c r="V36" s="6"/>
      <c r="W36" s="6"/>
      <c r="X36" s="6"/>
      <c r="Y36" s="6"/>
      <c r="Z36" s="6"/>
      <c r="AA36" s="6"/>
      <c r="AB36" s="6"/>
    </row>
    <row r="37" spans="2:28" x14ac:dyDescent="0.2">
      <c r="P37" s="1"/>
      <c r="Q37" s="4"/>
      <c r="R37" s="4"/>
      <c r="S37" s="2"/>
      <c r="V37" s="6"/>
      <c r="W37" s="6"/>
      <c r="X37" s="6"/>
      <c r="Y37" s="6"/>
      <c r="Z37" s="6"/>
      <c r="AA37" s="6"/>
      <c r="AB37" s="6"/>
    </row>
    <row r="38" spans="2:28" x14ac:dyDescent="0.2">
      <c r="P38" s="1"/>
      <c r="Q38" s="4"/>
      <c r="R38" s="4"/>
      <c r="S38" s="2"/>
      <c r="V38" s="6"/>
      <c r="W38" s="6"/>
      <c r="X38" s="6"/>
      <c r="Y38" s="6"/>
      <c r="Z38" s="6"/>
      <c r="AA38" s="6"/>
      <c r="AB38" s="6"/>
    </row>
    <row r="39" spans="2:28" x14ac:dyDescent="0.2">
      <c r="P39" s="1"/>
      <c r="Q39" s="4"/>
      <c r="R39" s="4"/>
      <c r="S39" s="2"/>
      <c r="V39" s="6"/>
      <c r="W39" s="6"/>
      <c r="X39" s="6"/>
      <c r="Y39" s="6"/>
      <c r="Z39" s="6"/>
      <c r="AA39" s="6"/>
      <c r="AB39" s="6"/>
    </row>
    <row r="40" spans="2:28" x14ac:dyDescent="0.2">
      <c r="B40" s="1">
        <v>6</v>
      </c>
      <c r="C40" s="5" t="s">
        <v>0</v>
      </c>
      <c r="D40" s="5" t="s">
        <v>4</v>
      </c>
      <c r="P40" s="1"/>
      <c r="Q40" s="4"/>
      <c r="R40" s="4"/>
      <c r="S40" s="2"/>
      <c r="V40" s="6"/>
      <c r="W40" s="6"/>
      <c r="X40" s="6"/>
      <c r="Y40" s="6"/>
      <c r="Z40" s="6"/>
      <c r="AA40" s="6"/>
      <c r="AB40" s="6"/>
    </row>
    <row r="41" spans="2:28" x14ac:dyDescent="0.2">
      <c r="B41" s="1" t="s">
        <v>3</v>
      </c>
      <c r="C41" s="5">
        <v>-39.95418926</v>
      </c>
      <c r="D41" s="5">
        <v>-42.981205333410202</v>
      </c>
      <c r="E41" s="9">
        <f>(C41-D41)/C41</f>
        <v>-7.5762169861889522E-2</v>
      </c>
      <c r="G41" t="s">
        <v>12</v>
      </c>
      <c r="H41" s="6">
        <v>12</v>
      </c>
      <c r="I41" s="6">
        <v>4</v>
      </c>
      <c r="J41" s="6">
        <v>3.9</v>
      </c>
      <c r="K41" s="6">
        <v>-2</v>
      </c>
      <c r="L41" s="6">
        <v>0.2</v>
      </c>
      <c r="M41" s="6">
        <v>0.9</v>
      </c>
      <c r="N41" s="6">
        <v>0.17</v>
      </c>
      <c r="P41" s="1"/>
      <c r="Q41" s="4"/>
      <c r="R41" s="4"/>
      <c r="S41" s="3"/>
      <c r="V41" s="6"/>
      <c r="W41" s="6"/>
      <c r="X41" s="6"/>
      <c r="Y41" s="6"/>
      <c r="Z41" s="6"/>
      <c r="AA41" s="6"/>
      <c r="AB41" s="6"/>
    </row>
    <row r="42" spans="2:28" x14ac:dyDescent="0.2">
      <c r="B42" s="1" t="s">
        <v>2</v>
      </c>
      <c r="C42" s="5">
        <v>-21.314770849999999</v>
      </c>
      <c r="D42" s="5">
        <v>-18.2872676234919</v>
      </c>
      <c r="E42" s="9">
        <f t="shared" ref="E42:E43" si="7">(C42-D42)/C42</f>
        <v>0.14203780316540907</v>
      </c>
      <c r="K42" s="6">
        <v>2</v>
      </c>
      <c r="L42" s="6">
        <v>0.2</v>
      </c>
      <c r="M42" s="6">
        <v>0.13</v>
      </c>
      <c r="N42" s="6">
        <v>0.25</v>
      </c>
      <c r="P42" s="1"/>
      <c r="Q42" s="4"/>
      <c r="R42" s="4"/>
      <c r="S42" s="3"/>
      <c r="V42" s="6"/>
      <c r="W42" s="6"/>
      <c r="X42" s="6"/>
      <c r="Y42" s="6"/>
      <c r="Z42" s="6"/>
      <c r="AA42" s="6"/>
      <c r="AB42" s="6"/>
    </row>
    <row r="43" spans="2:28" x14ac:dyDescent="0.2">
      <c r="B43" s="1" t="s">
        <v>1</v>
      </c>
      <c r="C43" s="5">
        <v>-61.268960110000002</v>
      </c>
      <c r="D43" s="5">
        <v>-61.268472956902102</v>
      </c>
      <c r="E43" s="9">
        <f t="shared" si="7"/>
        <v>7.9510586931073241E-6</v>
      </c>
      <c r="P43" s="1"/>
      <c r="Q43" s="4"/>
      <c r="R43" s="4"/>
      <c r="S43" s="3"/>
      <c r="V43" s="6"/>
      <c r="W43" s="6"/>
      <c r="X43" s="6"/>
      <c r="Y43" s="6"/>
      <c r="Z43" s="6"/>
      <c r="AA43" s="6"/>
      <c r="AB43" s="6"/>
    </row>
    <row r="44" spans="2:28" x14ac:dyDescent="0.2">
      <c r="P44" s="1"/>
      <c r="Q44" s="4"/>
      <c r="R44" s="4"/>
      <c r="S44" s="2"/>
      <c r="V44" s="6"/>
      <c r="W44" s="6"/>
      <c r="X44" s="6"/>
      <c r="Y44" s="6"/>
      <c r="Z44" s="6"/>
      <c r="AA44" s="6"/>
      <c r="AB44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25B2D-FE34-0E49-B6F0-4829524F93C3}">
  <dimension ref="A3:W72"/>
  <sheetViews>
    <sheetView topLeftCell="B19" zoomScale="94" zoomScaleNormal="110" workbookViewId="0">
      <selection activeCell="K37" sqref="K37"/>
    </sheetView>
  </sheetViews>
  <sheetFormatPr baseColWidth="10" defaultRowHeight="16" x14ac:dyDescent="0.2"/>
  <cols>
    <col min="3" max="22" width="12" customWidth="1"/>
  </cols>
  <sheetData>
    <row r="3" spans="3:18" x14ac:dyDescent="0.2">
      <c r="C3" t="s">
        <v>59</v>
      </c>
    </row>
    <row r="5" spans="3:18" x14ac:dyDescent="0.2">
      <c r="C5" t="s">
        <v>67</v>
      </c>
      <c r="D5">
        <f>D6*E6*F6</f>
        <v>74.11712</v>
      </c>
    </row>
    <row r="6" spans="3:18" x14ac:dyDescent="0.2">
      <c r="C6" t="s">
        <v>52</v>
      </c>
      <c r="D6" s="6">
        <v>4</v>
      </c>
      <c r="E6" s="6">
        <v>4.2111999999999998</v>
      </c>
      <c r="F6" s="6">
        <v>4.4000000000000004</v>
      </c>
    </row>
    <row r="7" spans="3:18" x14ac:dyDescent="0.2">
      <c r="C7" t="s">
        <v>53</v>
      </c>
      <c r="D7" t="s">
        <v>39</v>
      </c>
      <c r="E7" t="s">
        <v>40</v>
      </c>
      <c r="F7" t="s">
        <v>41</v>
      </c>
      <c r="H7" t="s">
        <v>63</v>
      </c>
      <c r="I7" t="s">
        <v>64</v>
      </c>
      <c r="J7" t="s">
        <v>65</v>
      </c>
    </row>
    <row r="8" spans="3:18" x14ac:dyDescent="0.2">
      <c r="C8">
        <v>2</v>
      </c>
      <c r="D8" s="20">
        <v>0.05</v>
      </c>
      <c r="E8" s="20">
        <v>0</v>
      </c>
      <c r="F8" s="20">
        <v>0</v>
      </c>
      <c r="H8" s="19">
        <f t="shared" ref="H8:J15" si="0">D8*D$6</f>
        <v>0.2</v>
      </c>
      <c r="I8" s="19">
        <f t="shared" si="0"/>
        <v>0</v>
      </c>
      <c r="J8" s="19">
        <f t="shared" si="0"/>
        <v>0</v>
      </c>
      <c r="L8" s="19"/>
      <c r="M8" s="19"/>
      <c r="N8" s="19"/>
      <c r="P8" s="19"/>
      <c r="Q8" s="19"/>
      <c r="R8" s="19"/>
    </row>
    <row r="9" spans="3:18" x14ac:dyDescent="0.2">
      <c r="C9">
        <v>2</v>
      </c>
      <c r="D9" s="20">
        <v>0.5</v>
      </c>
      <c r="E9" s="20">
        <v>0.52</v>
      </c>
      <c r="F9" s="20">
        <v>0</v>
      </c>
      <c r="H9" s="19">
        <f t="shared" si="0"/>
        <v>2</v>
      </c>
      <c r="I9" s="19">
        <f t="shared" si="0"/>
        <v>2.1898239999999998</v>
      </c>
      <c r="J9" s="19">
        <f t="shared" si="0"/>
        <v>0</v>
      </c>
      <c r="L9" s="19"/>
      <c r="M9" s="19"/>
      <c r="N9" s="19"/>
      <c r="P9" s="19"/>
      <c r="Q9" s="19"/>
      <c r="R9" s="19"/>
    </row>
    <row r="10" spans="3:18" x14ac:dyDescent="0.2">
      <c r="C10">
        <v>2</v>
      </c>
      <c r="D10" s="20">
        <v>0.5</v>
      </c>
      <c r="E10" s="20">
        <v>0</v>
      </c>
      <c r="F10" s="20">
        <v>0.5</v>
      </c>
      <c r="H10" s="19">
        <f t="shared" si="0"/>
        <v>2</v>
      </c>
      <c r="I10" s="19">
        <f t="shared" si="0"/>
        <v>0</v>
      </c>
      <c r="J10" s="19">
        <f t="shared" si="0"/>
        <v>2.2000000000000002</v>
      </c>
      <c r="L10" s="19"/>
      <c r="M10" s="19"/>
      <c r="N10" s="19"/>
      <c r="P10" s="19"/>
      <c r="Q10" s="19"/>
      <c r="R10" s="19"/>
    </row>
    <row r="11" spans="3:18" x14ac:dyDescent="0.2">
      <c r="C11">
        <v>2</v>
      </c>
      <c r="D11" s="20">
        <v>0</v>
      </c>
      <c r="E11" s="20">
        <v>0.52</v>
      </c>
      <c r="F11" s="20">
        <v>0.5</v>
      </c>
      <c r="H11" s="19">
        <f t="shared" si="0"/>
        <v>0</v>
      </c>
      <c r="I11" s="19">
        <f t="shared" si="0"/>
        <v>2.1898239999999998</v>
      </c>
      <c r="J11" s="19">
        <f t="shared" si="0"/>
        <v>2.2000000000000002</v>
      </c>
      <c r="L11" s="19"/>
      <c r="M11" s="19"/>
      <c r="N11" s="19"/>
      <c r="P11" s="19"/>
      <c r="Q11" s="19"/>
      <c r="R11" s="19"/>
    </row>
    <row r="12" spans="3:18" x14ac:dyDescent="0.2">
      <c r="C12">
        <v>-2</v>
      </c>
      <c r="D12" s="20">
        <v>0.5</v>
      </c>
      <c r="E12" s="20">
        <v>0.5</v>
      </c>
      <c r="F12" s="20">
        <v>0.5</v>
      </c>
      <c r="H12" s="19">
        <f t="shared" si="0"/>
        <v>2</v>
      </c>
      <c r="I12" s="19">
        <f t="shared" si="0"/>
        <v>2.1055999999999999</v>
      </c>
      <c r="J12" s="19">
        <f t="shared" si="0"/>
        <v>2.2000000000000002</v>
      </c>
      <c r="L12" s="19"/>
      <c r="M12" s="19"/>
      <c r="N12" s="19"/>
      <c r="P12" s="19"/>
      <c r="Q12" s="19"/>
      <c r="R12" s="19"/>
    </row>
    <row r="13" spans="3:18" x14ac:dyDescent="0.2">
      <c r="C13">
        <v>-2</v>
      </c>
      <c r="D13" s="20">
        <v>0.5</v>
      </c>
      <c r="E13" s="20">
        <v>0</v>
      </c>
      <c r="F13" s="20">
        <v>0.04</v>
      </c>
      <c r="H13" s="19">
        <f t="shared" si="0"/>
        <v>2</v>
      </c>
      <c r="I13" s="19">
        <f t="shared" si="0"/>
        <v>0</v>
      </c>
      <c r="J13" s="19">
        <f t="shared" si="0"/>
        <v>0.17600000000000002</v>
      </c>
      <c r="L13" s="19"/>
      <c r="M13" s="19"/>
      <c r="N13" s="19"/>
      <c r="P13" s="19"/>
      <c r="Q13" s="19"/>
      <c r="R13" s="19"/>
    </row>
    <row r="14" spans="3:18" x14ac:dyDescent="0.2">
      <c r="C14">
        <v>-2</v>
      </c>
      <c r="D14" s="20">
        <v>0</v>
      </c>
      <c r="E14" s="20">
        <v>0.5</v>
      </c>
      <c r="F14" s="20">
        <v>0</v>
      </c>
      <c r="H14" s="19">
        <f t="shared" si="0"/>
        <v>0</v>
      </c>
      <c r="I14" s="19">
        <f t="shared" si="0"/>
        <v>2.1055999999999999</v>
      </c>
      <c r="J14" s="19">
        <f t="shared" si="0"/>
        <v>0</v>
      </c>
      <c r="L14" s="19"/>
      <c r="M14" s="19"/>
      <c r="N14" s="19"/>
      <c r="P14" s="19"/>
      <c r="Q14" s="19"/>
      <c r="R14" s="19"/>
    </row>
    <row r="15" spans="3:18" x14ac:dyDescent="0.2">
      <c r="C15">
        <v>-2</v>
      </c>
      <c r="D15" s="20">
        <v>0</v>
      </c>
      <c r="E15" s="20">
        <v>0</v>
      </c>
      <c r="F15" s="20">
        <v>0.5</v>
      </c>
      <c r="H15" s="19">
        <f t="shared" si="0"/>
        <v>0</v>
      </c>
      <c r="I15" s="19">
        <f t="shared" si="0"/>
        <v>0</v>
      </c>
      <c r="J15" s="19">
        <f t="shared" si="0"/>
        <v>2.2000000000000002</v>
      </c>
      <c r="L15" s="19"/>
      <c r="M15" s="19"/>
      <c r="N15" s="19"/>
      <c r="P15" s="19"/>
      <c r="Q15" s="19"/>
      <c r="R15" s="19"/>
    </row>
    <row r="16" spans="3:18" x14ac:dyDescent="0.2">
      <c r="L16" s="19"/>
      <c r="M16" s="19"/>
      <c r="N16" s="19"/>
    </row>
    <row r="17" spans="1:23" x14ac:dyDescent="0.2">
      <c r="H17" s="19"/>
      <c r="I17" t="s">
        <v>56</v>
      </c>
      <c r="L17" s="19"/>
      <c r="M17" s="19"/>
      <c r="N17" s="19"/>
    </row>
    <row r="18" spans="1:23" x14ac:dyDescent="0.2">
      <c r="C18" t="s">
        <v>55</v>
      </c>
      <c r="D18" s="19">
        <v>-192.52019942000001</v>
      </c>
      <c r="G18" t="s">
        <v>60</v>
      </c>
      <c r="H18">
        <v>-192.51866868401899</v>
      </c>
      <c r="I18" s="22">
        <f>(D18-H18)/D18</f>
        <v>7.9510409070447098E-6</v>
      </c>
      <c r="L18" s="19"/>
    </row>
    <row r="19" spans="1:23" x14ac:dyDescent="0.2">
      <c r="H19">
        <f>D18/H18</f>
        <v>1.0000079511041267</v>
      </c>
      <c r="I19" s="22"/>
    </row>
    <row r="20" spans="1:23" x14ac:dyDescent="0.2">
      <c r="H20">
        <f>D18/H19</f>
        <v>-192.51866868401899</v>
      </c>
      <c r="I20" s="22">
        <f>(D18-H20)/D18</f>
        <v>7.9510409070447098E-6</v>
      </c>
    </row>
    <row r="22" spans="1:23" x14ac:dyDescent="0.2">
      <c r="C22" t="s">
        <v>47</v>
      </c>
      <c r="G22" t="s">
        <v>51</v>
      </c>
      <c r="K22" t="s">
        <v>54</v>
      </c>
      <c r="O22" t="s">
        <v>57</v>
      </c>
      <c r="S22" t="s">
        <v>58</v>
      </c>
    </row>
    <row r="23" spans="1:23" x14ac:dyDescent="0.2">
      <c r="C23" t="s">
        <v>48</v>
      </c>
      <c r="D23" t="s">
        <v>49</v>
      </c>
      <c r="E23" t="s">
        <v>50</v>
      </c>
    </row>
    <row r="24" spans="1:23" x14ac:dyDescent="0.2">
      <c r="C24" s="6">
        <v>-7.8976309999999996</v>
      </c>
      <c r="D24" s="6">
        <v>-4.8381829999999999</v>
      </c>
      <c r="E24" s="6">
        <v>-8.7959429999999994</v>
      </c>
      <c r="F24" s="6"/>
      <c r="G24" s="6">
        <v>-1.9743919999999999</v>
      </c>
      <c r="H24" s="6">
        <v>-1.148876</v>
      </c>
      <c r="I24" s="6">
        <v>-1.9990619999999999</v>
      </c>
      <c r="K24" s="6">
        <f>C24/G24</f>
        <v>4.0000319085571663</v>
      </c>
      <c r="L24" s="6">
        <f t="shared" ref="L24:M24" si="1">D24/H24</f>
        <v>4.2112316733920805</v>
      </c>
      <c r="M24" s="6">
        <f t="shared" si="1"/>
        <v>4.4000351164696241</v>
      </c>
      <c r="O24" s="7">
        <f t="shared" ref="O24:Q31" si="2">G24*D$6</f>
        <v>-7.8975679999999997</v>
      </c>
      <c r="P24" s="7">
        <f t="shared" si="2"/>
        <v>-4.8381466112</v>
      </c>
      <c r="Q24" s="7">
        <f t="shared" si="2"/>
        <v>-8.7958727999999997</v>
      </c>
      <c r="S24" s="16">
        <f>(C24-O24)/C24</f>
        <v>7.9770756572349648E-6</v>
      </c>
      <c r="T24" s="16">
        <f t="shared" ref="T24:U24" si="3">(D24-P24)/D24</f>
        <v>7.5211706543340695E-6</v>
      </c>
      <c r="U24" s="16">
        <f t="shared" si="3"/>
        <v>7.9809521275532574E-6</v>
      </c>
    </row>
    <row r="25" spans="1:23" x14ac:dyDescent="0.2">
      <c r="C25" s="6">
        <v>-5.0881020000000001</v>
      </c>
      <c r="D25" s="6">
        <v>0.57968299999999995</v>
      </c>
      <c r="E25" s="6">
        <v>-6.8415309999999998</v>
      </c>
      <c r="F25" s="6"/>
      <c r="G25" s="6">
        <v>-1.2720149999999999</v>
      </c>
      <c r="H25" s="6">
        <v>0.137652</v>
      </c>
      <c r="I25" s="6">
        <v>-1.554881</v>
      </c>
      <c r="K25" s="6">
        <f t="shared" ref="K25:K31" si="4">C25/G25</f>
        <v>4.0000330184785557</v>
      </c>
      <c r="L25" s="6">
        <f t="shared" ref="L25:L31" si="5">D25/H25</f>
        <v>4.2112210501845233</v>
      </c>
      <c r="M25" s="6">
        <f t="shared" ref="M25:M31" si="6">E25/I25</f>
        <v>4.4000351152274675</v>
      </c>
      <c r="O25" s="7">
        <f t="shared" si="2"/>
        <v>-5.0880599999999996</v>
      </c>
      <c r="P25" s="7">
        <f t="shared" si="2"/>
        <v>0.57968010240000001</v>
      </c>
      <c r="Q25" s="7">
        <f t="shared" si="2"/>
        <v>-6.8414764000000003</v>
      </c>
      <c r="S25" s="16">
        <f t="shared" ref="S25:S31" si="7">(C25-O25)/C25</f>
        <v>8.2545515008428685E-6</v>
      </c>
      <c r="T25" s="16">
        <f t="shared" ref="T25:T31" si="8">(D25-P25)/D25</f>
        <v>4.9985940590638778E-6</v>
      </c>
      <c r="U25" s="16">
        <f t="shared" ref="U25:U31" si="9">(E25-Q25)/E25</f>
        <v>7.980669823678448E-6</v>
      </c>
    </row>
    <row r="26" spans="1:23" x14ac:dyDescent="0.2">
      <c r="C26" s="6">
        <v>-4.3519569999999996</v>
      </c>
      <c r="D26" s="6">
        <v>-4.7496929999999997</v>
      </c>
      <c r="E26" s="6">
        <v>18.352879000000001</v>
      </c>
      <c r="F26" s="6"/>
      <c r="G26" s="6">
        <v>-1.0879810000000001</v>
      </c>
      <c r="H26" s="6">
        <v>-1.1278630000000001</v>
      </c>
      <c r="I26" s="6">
        <v>4.1710760000000002</v>
      </c>
      <c r="K26" s="6">
        <f t="shared" si="4"/>
        <v>4.0000303314120371</v>
      </c>
      <c r="L26" s="6">
        <f t="shared" si="5"/>
        <v>4.2112322152601864</v>
      </c>
      <c r="M26" s="6">
        <f t="shared" si="6"/>
        <v>4.4000346673136619</v>
      </c>
      <c r="O26" s="7">
        <f t="shared" si="2"/>
        <v>-4.3519240000000003</v>
      </c>
      <c r="P26" s="7">
        <f t="shared" si="2"/>
        <v>-4.7496566655999999</v>
      </c>
      <c r="Q26" s="7">
        <f t="shared" si="2"/>
        <v>18.352734400000003</v>
      </c>
      <c r="S26" s="16">
        <f t="shared" si="7"/>
        <v>7.5827955099932293E-6</v>
      </c>
      <c r="T26" s="16">
        <f t="shared" si="8"/>
        <v>7.6498417897404718E-6</v>
      </c>
      <c r="U26" s="16">
        <f t="shared" si="9"/>
        <v>7.8788728459833448E-6</v>
      </c>
    </row>
    <row r="27" spans="1:23" x14ac:dyDescent="0.2">
      <c r="C27" s="6">
        <v>2.1599819999999998</v>
      </c>
      <c r="D27" s="6">
        <v>0.24160899999999999</v>
      </c>
      <c r="E27" s="6">
        <v>3.0034550000000002</v>
      </c>
      <c r="F27" s="6"/>
      <c r="G27" s="6">
        <v>0.539991</v>
      </c>
      <c r="H27" s="6">
        <v>5.7371999999999999E-2</v>
      </c>
      <c r="I27" s="6">
        <v>0.68259800000000004</v>
      </c>
      <c r="K27" s="6">
        <f t="shared" si="4"/>
        <v>4.000033333888898</v>
      </c>
      <c r="L27" s="6">
        <f t="shared" si="5"/>
        <v>4.2112703060726489</v>
      </c>
      <c r="M27" s="6">
        <f t="shared" si="6"/>
        <v>4.4000348667883591</v>
      </c>
      <c r="O27" s="7">
        <f t="shared" si="2"/>
        <v>2.159964</v>
      </c>
      <c r="P27" s="7">
        <f t="shared" si="2"/>
        <v>0.24160496639999998</v>
      </c>
      <c r="Q27" s="7">
        <f t="shared" si="2"/>
        <v>3.0034312000000005</v>
      </c>
      <c r="S27" s="16">
        <f t="shared" si="7"/>
        <v>8.3334027782877221E-6</v>
      </c>
      <c r="T27" s="16">
        <f t="shared" si="8"/>
        <v>1.6694742331653704E-5</v>
      </c>
      <c r="U27" s="16">
        <f t="shared" si="9"/>
        <v>7.9242072878352365E-6</v>
      </c>
    </row>
    <row r="28" spans="1:23" x14ac:dyDescent="0.2">
      <c r="C28" s="6">
        <v>2.0551840000000001</v>
      </c>
      <c r="D28" s="6">
        <v>-6.1022629999999998</v>
      </c>
      <c r="E28" s="6">
        <v>-5.1861969999999999</v>
      </c>
      <c r="F28" s="6"/>
      <c r="G28" s="6">
        <v>0.51379200000000003</v>
      </c>
      <c r="H28" s="6">
        <v>-1.449044</v>
      </c>
      <c r="I28" s="6">
        <v>-1.1786719999999999</v>
      </c>
      <c r="K28" s="6">
        <f t="shared" si="4"/>
        <v>4.0000311410064775</v>
      </c>
      <c r="L28" s="6">
        <f t="shared" si="5"/>
        <v>4.2112337513560663</v>
      </c>
      <c r="M28" s="6">
        <f t="shared" si="6"/>
        <v>4.4000341061805148</v>
      </c>
      <c r="O28" s="7">
        <f t="shared" si="2"/>
        <v>2.0551680000000001</v>
      </c>
      <c r="P28" s="7">
        <f t="shared" si="2"/>
        <v>-6.1022140927999997</v>
      </c>
      <c r="Q28" s="7">
        <f t="shared" si="2"/>
        <v>-5.1861568</v>
      </c>
      <c r="S28" s="16">
        <f t="shared" si="7"/>
        <v>7.785191009669208E-6</v>
      </c>
      <c r="T28" s="16">
        <f t="shared" si="8"/>
        <v>8.0146004851083925E-6</v>
      </c>
      <c r="U28" s="16">
        <f t="shared" si="9"/>
        <v>7.7513445786835195E-6</v>
      </c>
    </row>
    <row r="29" spans="1:23" x14ac:dyDescent="0.2">
      <c r="C29" s="6">
        <v>24.410112000000002</v>
      </c>
      <c r="D29" s="6">
        <v>10.405001</v>
      </c>
      <c r="E29" s="6">
        <v>2.160066</v>
      </c>
      <c r="F29" s="6"/>
      <c r="G29" s="6">
        <v>6.1024799999999999</v>
      </c>
      <c r="H29" s="6">
        <v>2.4707729999999999</v>
      </c>
      <c r="I29" s="6">
        <v>0.49092000000000002</v>
      </c>
      <c r="K29" s="6">
        <f t="shared" si="4"/>
        <v>4.0000314626184768</v>
      </c>
      <c r="L29" s="6">
        <f t="shared" si="5"/>
        <v>4.2112330837353333</v>
      </c>
      <c r="M29" s="6">
        <f t="shared" si="6"/>
        <v>4.4000366658518697</v>
      </c>
      <c r="O29" s="7">
        <f t="shared" si="2"/>
        <v>24.40992</v>
      </c>
      <c r="P29" s="7">
        <f t="shared" si="2"/>
        <v>10.4049192576</v>
      </c>
      <c r="Q29" s="7">
        <f t="shared" si="2"/>
        <v>2.1600480000000002</v>
      </c>
      <c r="S29" s="16">
        <f t="shared" si="7"/>
        <v>7.865592751150357E-6</v>
      </c>
      <c r="T29" s="16">
        <f t="shared" si="8"/>
        <v>7.8560684425504627E-6</v>
      </c>
      <c r="U29" s="16">
        <f t="shared" si="9"/>
        <v>8.3330787114150523E-6</v>
      </c>
    </row>
    <row r="30" spans="1:23" s="25" customFormat="1" x14ac:dyDescent="0.2">
      <c r="A30"/>
      <c r="B30"/>
      <c r="C30" s="6">
        <v>-6.1387609999999997</v>
      </c>
      <c r="D30" s="6">
        <v>-6.1022629999999998</v>
      </c>
      <c r="E30" s="6">
        <v>3.2654679999999998</v>
      </c>
      <c r="F30" s="6"/>
      <c r="G30" s="6">
        <v>-1.534678</v>
      </c>
      <c r="H30" s="6">
        <v>-1.449044</v>
      </c>
      <c r="I30" s="6">
        <v>0.74214599999999997</v>
      </c>
      <c r="J30"/>
      <c r="K30" s="6">
        <f t="shared" si="4"/>
        <v>4.0000319285218131</v>
      </c>
      <c r="L30" s="6">
        <f t="shared" si="5"/>
        <v>4.2112337513560663</v>
      </c>
      <c r="M30" s="6">
        <f t="shared" si="6"/>
        <v>4.4000344945603693</v>
      </c>
      <c r="N30"/>
      <c r="O30" s="7">
        <f t="shared" si="2"/>
        <v>-6.1387119999999999</v>
      </c>
      <c r="P30" s="7">
        <f t="shared" si="2"/>
        <v>-6.1022140927999997</v>
      </c>
      <c r="Q30" s="7">
        <f t="shared" si="2"/>
        <v>3.2654424</v>
      </c>
      <c r="R30"/>
      <c r="S30" s="16">
        <f t="shared" si="7"/>
        <v>7.982066739484352E-6</v>
      </c>
      <c r="T30" s="16">
        <f t="shared" si="8"/>
        <v>8.0146004851083925E-6</v>
      </c>
      <c r="U30" s="16">
        <f t="shared" si="9"/>
        <v>7.8396113512207042E-6</v>
      </c>
      <c r="V30"/>
      <c r="W30"/>
    </row>
    <row r="31" spans="1:23" x14ac:dyDescent="0.2">
      <c r="C31" s="6">
        <v>-5.1488269999999998</v>
      </c>
      <c r="D31" s="6">
        <v>10.566108</v>
      </c>
      <c r="E31" s="6">
        <v>-5.9581970000000002</v>
      </c>
      <c r="F31" s="6"/>
      <c r="G31" s="6">
        <v>-1.2871969999999999</v>
      </c>
      <c r="H31" s="6">
        <v>2.509029</v>
      </c>
      <c r="I31" s="6">
        <v>-1.354125</v>
      </c>
      <c r="K31" s="6">
        <f t="shared" si="4"/>
        <v>4.000030298392554</v>
      </c>
      <c r="L31" s="6">
        <f t="shared" si="5"/>
        <v>4.211233907619242</v>
      </c>
      <c r="M31" s="6">
        <f t="shared" si="6"/>
        <v>4.4000347087602698</v>
      </c>
      <c r="O31" s="7">
        <f t="shared" si="2"/>
        <v>-5.1487879999999997</v>
      </c>
      <c r="P31" s="7">
        <f t="shared" si="2"/>
        <v>10.566022924799999</v>
      </c>
      <c r="Q31" s="7">
        <f t="shared" si="2"/>
        <v>-5.9581500000000007</v>
      </c>
      <c r="S31" s="16">
        <f t="shared" si="7"/>
        <v>7.5745407643570609E-6</v>
      </c>
      <c r="T31" s="16">
        <f t="shared" si="8"/>
        <v>8.0517064562682689E-6</v>
      </c>
      <c r="U31" s="16">
        <f t="shared" si="9"/>
        <v>7.8882923809776914E-6</v>
      </c>
    </row>
    <row r="32" spans="1:23" x14ac:dyDescent="0.2">
      <c r="A32" s="25"/>
      <c r="B32" s="23" t="s">
        <v>66</v>
      </c>
      <c r="C32" s="24">
        <f>SUM(C24:C31)</f>
        <v>0</v>
      </c>
      <c r="D32" s="24">
        <f t="shared" ref="D32:E32" si="10">SUM(D24:D31)</f>
        <v>-9.9999999747524271E-7</v>
      </c>
      <c r="E32" s="24">
        <f t="shared" si="10"/>
        <v>0</v>
      </c>
      <c r="F32" s="24"/>
      <c r="G32" s="24">
        <f t="shared" ref="G32" si="11">SUM(G24:G31)</f>
        <v>0</v>
      </c>
      <c r="H32" s="24">
        <f t="shared" ref="H32:I32" si="12">SUM(H24:H31)</f>
        <v>-1.000000000139778E-6</v>
      </c>
      <c r="I32" s="24">
        <f t="shared" si="12"/>
        <v>0</v>
      </c>
      <c r="J32" s="24"/>
      <c r="K32" s="24"/>
      <c r="L32" s="24"/>
      <c r="M32" s="24"/>
      <c r="N32" s="24"/>
      <c r="O32" s="24">
        <f t="shared" ref="O32" si="13">SUM(O24:O31)</f>
        <v>0</v>
      </c>
      <c r="P32" s="24">
        <f t="shared" ref="P32" si="14">SUM(P24:P31)</f>
        <v>-4.2112000002703098E-6</v>
      </c>
      <c r="Q32" s="24">
        <f t="shared" ref="Q32" si="15">SUM(Q24:Q31)</f>
        <v>0</v>
      </c>
      <c r="R32" s="24"/>
      <c r="S32" s="23"/>
      <c r="T32" s="23"/>
      <c r="U32" s="23"/>
      <c r="V32" s="25"/>
      <c r="W32" s="25"/>
    </row>
    <row r="33" spans="1:21" x14ac:dyDescent="0.2">
      <c r="K33" s="6"/>
      <c r="L33" s="6"/>
      <c r="M33" s="6"/>
    </row>
    <row r="38" spans="1:21" x14ac:dyDescent="0.2">
      <c r="S38" s="19"/>
      <c r="T38" s="19"/>
      <c r="U38" s="19"/>
    </row>
    <row r="41" spans="1:21" x14ac:dyDescent="0.2">
      <c r="L41" s="31" t="s">
        <v>91</v>
      </c>
      <c r="M41" s="31" t="s">
        <v>103</v>
      </c>
    </row>
    <row r="42" spans="1:21" x14ac:dyDescent="0.2">
      <c r="L42" s="31" t="s">
        <v>95</v>
      </c>
      <c r="M42" s="31" t="s">
        <v>102</v>
      </c>
    </row>
    <row r="43" spans="1:21" x14ac:dyDescent="0.2">
      <c r="G43" s="26" t="s">
        <v>85</v>
      </c>
    </row>
    <row r="44" spans="1:21" x14ac:dyDescent="0.2">
      <c r="C44" t="s">
        <v>87</v>
      </c>
      <c r="G44" t="s">
        <v>86</v>
      </c>
      <c r="I44" t="s">
        <v>105</v>
      </c>
      <c r="K44" t="s">
        <v>90</v>
      </c>
      <c r="M44" t="s">
        <v>105</v>
      </c>
      <c r="Q44" t="s">
        <v>105</v>
      </c>
      <c r="U44" t="s">
        <v>105</v>
      </c>
    </row>
    <row r="45" spans="1:21" x14ac:dyDescent="0.2">
      <c r="C45" s="33" t="s">
        <v>0</v>
      </c>
      <c r="E45" s="33" t="s">
        <v>93</v>
      </c>
      <c r="G45" t="s">
        <v>89</v>
      </c>
      <c r="I45" s="30" t="s">
        <v>104</v>
      </c>
      <c r="K45" t="s">
        <v>91</v>
      </c>
      <c r="M45" s="30" t="s">
        <v>104</v>
      </c>
      <c r="O45" t="s">
        <v>95</v>
      </c>
      <c r="Q45" s="30" t="s">
        <v>104</v>
      </c>
      <c r="S45" t="s">
        <v>92</v>
      </c>
      <c r="U45" s="30" t="s">
        <v>104</v>
      </c>
    </row>
    <row r="46" spans="1:21" x14ac:dyDescent="0.2">
      <c r="C46" s="19" t="s">
        <v>27</v>
      </c>
      <c r="D46" s="19">
        <v>79.400058999999999</v>
      </c>
      <c r="E46" s="19">
        <f>D46/$H$19</f>
        <v>79.399427686882859</v>
      </c>
      <c r="F46" s="19"/>
      <c r="G46" s="19">
        <v>78.867613601050806</v>
      </c>
      <c r="H46" s="21">
        <f>(E46-G46)/E46</f>
        <v>6.69795867961793E-3</v>
      </c>
      <c r="I46" s="19">
        <f>E46-G46</f>
        <v>0.53181408583205325</v>
      </c>
      <c r="K46" s="19">
        <v>78.912414933792107</v>
      </c>
      <c r="L46" s="21">
        <f t="shared" ref="L46:L51" si="16">(E46-K46)/E46</f>
        <v>6.1337060893098747E-3</v>
      </c>
      <c r="M46" s="19">
        <f t="shared" ref="M46:M51" si="17">E46-K46</f>
        <v>0.48701275309075243</v>
      </c>
      <c r="O46" s="19">
        <v>79.486810199279603</v>
      </c>
      <c r="P46" s="21">
        <f>(E46-O46)/E46</f>
        <v>-1.1005433533015192E-3</v>
      </c>
      <c r="Q46" s="19">
        <f t="shared" ref="Q46:Q51" si="18">E46-O46</f>
        <v>-8.738251239674355E-2</v>
      </c>
      <c r="R46" s="19" t="s">
        <v>27</v>
      </c>
      <c r="S46" s="19">
        <v>79.399428055698706</v>
      </c>
      <c r="T46" s="35">
        <f t="shared" ref="T46:T51" si="19">(E46-S46)/E46</f>
        <v>-4.6450693404289721E-9</v>
      </c>
      <c r="U46" s="36">
        <f t="shared" ref="U46:U51" si="20">E46-S46</f>
        <v>-3.6881584719594684E-7</v>
      </c>
    </row>
    <row r="47" spans="1:21" x14ac:dyDescent="0.2">
      <c r="C47" s="19" t="s">
        <v>28</v>
      </c>
      <c r="D47" s="19">
        <v>61.889170999999997</v>
      </c>
      <c r="E47" s="19">
        <f t="shared" ref="E47:E51" si="21">D47/$H$19</f>
        <v>61.888678916669669</v>
      </c>
      <c r="F47" s="19"/>
      <c r="G47" s="19">
        <v>61.429245549290599</v>
      </c>
      <c r="H47" s="21">
        <f t="shared" ref="H47:H51" si="22">(E47-G47)/E47</f>
        <v>7.4235445871720165E-3</v>
      </c>
      <c r="I47" s="19">
        <f t="shared" ref="I47:I48" si="23">E47-G47</f>
        <v>0.45943336737907003</v>
      </c>
      <c r="K47" s="19">
        <v>61.4546697220715</v>
      </c>
      <c r="L47" s="21">
        <f t="shared" si="16"/>
        <v>7.0127396834975628E-3</v>
      </c>
      <c r="M47" s="19">
        <f t="shared" si="17"/>
        <v>0.43400919459816834</v>
      </c>
      <c r="O47" s="19">
        <v>61.995438183118097</v>
      </c>
      <c r="P47" s="21">
        <f>(D47-O47)/D47</f>
        <v>-1.7170561731728357E-3</v>
      </c>
      <c r="Q47" s="19">
        <f t="shared" si="18"/>
        <v>-0.10675926644842804</v>
      </c>
      <c r="R47" s="19" t="s">
        <v>28</v>
      </c>
      <c r="S47" s="19">
        <v>61.888678879575501</v>
      </c>
      <c r="T47" s="35">
        <f t="shared" si="19"/>
        <v>5.9936919622078169E-10</v>
      </c>
      <c r="U47" s="36">
        <f t="shared" si="20"/>
        <v>3.7094167737450334E-8</v>
      </c>
    </row>
    <row r="48" spans="1:21" x14ac:dyDescent="0.2">
      <c r="A48" s="25"/>
      <c r="C48" s="19" t="s">
        <v>29</v>
      </c>
      <c r="D48" s="19">
        <v>51.230969000000002</v>
      </c>
      <c r="E48" s="19">
        <f t="shared" si="21"/>
        <v>51.230561660469775</v>
      </c>
      <c r="F48" s="19"/>
      <c r="G48" s="19">
        <v>50.765416388374803</v>
      </c>
      <c r="H48" s="21">
        <f t="shared" si="22"/>
        <v>9.0794490050239811E-3</v>
      </c>
      <c r="I48" s="19">
        <f t="shared" si="23"/>
        <v>0.46514527209497203</v>
      </c>
      <c r="K48" s="19">
        <v>50.8213578408064</v>
      </c>
      <c r="L48" s="21">
        <f t="shared" si="16"/>
        <v>7.9874943080923237E-3</v>
      </c>
      <c r="M48" s="19">
        <f t="shared" si="17"/>
        <v>0.40920381966337516</v>
      </c>
      <c r="O48" s="19">
        <v>51.306803772640599</v>
      </c>
      <c r="P48" s="21">
        <f>(D48-O48)/D48</f>
        <v>-1.4802525527205475E-3</v>
      </c>
      <c r="Q48" s="19">
        <f t="shared" si="18"/>
        <v>-7.6242112170824328E-2</v>
      </c>
      <c r="R48" s="19" t="s">
        <v>29</v>
      </c>
      <c r="S48" s="19">
        <v>51.230561748748499</v>
      </c>
      <c r="T48" s="35">
        <f t="shared" si="19"/>
        <v>-1.7231652730990652E-9</v>
      </c>
      <c r="U48" s="36">
        <f t="shared" si="20"/>
        <v>-8.8278724774681905E-8</v>
      </c>
    </row>
    <row r="49" spans="1:21" x14ac:dyDescent="0.2">
      <c r="A49" s="25"/>
      <c r="C49" s="19" t="s">
        <v>30</v>
      </c>
      <c r="D49" s="19">
        <v>0.28902899999999998</v>
      </c>
      <c r="E49" s="19">
        <f t="shared" si="21"/>
        <v>0.28902670191859764</v>
      </c>
      <c r="F49" s="19"/>
      <c r="G49" s="19">
        <v>0.28816041160299999</v>
      </c>
      <c r="H49" s="21">
        <f t="shared" si="22"/>
        <v>2.9972674145575503E-3</v>
      </c>
      <c r="I49" s="19">
        <f>E49-G49</f>
        <v>8.6629031559765091E-4</v>
      </c>
      <c r="K49" s="19">
        <v>0.32174769362121602</v>
      </c>
      <c r="L49" s="21">
        <f t="shared" si="16"/>
        <v>-0.11321096454207205</v>
      </c>
      <c r="M49" s="19">
        <f t="shared" si="17"/>
        <v>-3.2720991702618385E-2</v>
      </c>
      <c r="O49" s="19">
        <v>0.25543964724169299</v>
      </c>
      <c r="P49" s="21">
        <f>(D49-O49)/D49</f>
        <v>0.11621447245192348</v>
      </c>
      <c r="Q49" s="19">
        <f t="shared" si="18"/>
        <v>3.3587054676904649E-2</v>
      </c>
      <c r="R49" s="19" t="s">
        <v>30</v>
      </c>
      <c r="S49" s="32">
        <v>0.28902692925990597</v>
      </c>
      <c r="T49" s="16">
        <f t="shared" si="19"/>
        <v>-7.865754507286602E-7</v>
      </c>
      <c r="U49" s="34">
        <f t="shared" si="20"/>
        <v>-2.2734130833423905E-7</v>
      </c>
    </row>
    <row r="50" spans="1:21" x14ac:dyDescent="0.2">
      <c r="A50" s="25"/>
      <c r="C50" s="19" t="s">
        <v>31</v>
      </c>
      <c r="D50" s="19">
        <v>1.0367519999999999</v>
      </c>
      <c r="E50" s="19">
        <f t="shared" si="21"/>
        <v>1.0367437567424374</v>
      </c>
      <c r="F50" s="19"/>
      <c r="G50" s="19">
        <v>1.0209306932493101</v>
      </c>
      <c r="H50" s="21">
        <f t="shared" si="22"/>
        <v>1.525262475928831E-2</v>
      </c>
      <c r="I50" s="19">
        <f t="shared" ref="I50:I51" si="24">E50-G50</f>
        <v>1.5813063493127277E-2</v>
      </c>
      <c r="K50" s="19">
        <v>0.97226979574706995</v>
      </c>
      <c r="L50" s="21">
        <f t="shared" si="16"/>
        <v>6.2188906927157832E-2</v>
      </c>
      <c r="M50" s="19">
        <f t="shared" si="17"/>
        <v>6.4473960995367396E-2</v>
      </c>
      <c r="O50" s="19">
        <v>1.0854045860736199</v>
      </c>
      <c r="P50" s="21">
        <f>(D50-O50)/D50</f>
        <v>-4.6927892180212823E-2</v>
      </c>
      <c r="Q50" s="19">
        <f t="shared" si="18"/>
        <v>-4.8660829331182542E-2</v>
      </c>
      <c r="R50" s="19" t="s">
        <v>31</v>
      </c>
      <c r="S50" s="32">
        <v>1.0367436885713699</v>
      </c>
      <c r="T50" s="16">
        <f t="shared" si="19"/>
        <v>6.5754982380518801E-8</v>
      </c>
      <c r="U50" s="34">
        <f t="shared" si="20"/>
        <v>6.8171067457711843E-8</v>
      </c>
    </row>
    <row r="51" spans="1:21" x14ac:dyDescent="0.2">
      <c r="A51" s="25"/>
      <c r="C51" s="19" t="s">
        <v>32</v>
      </c>
      <c r="D51" s="19">
        <v>0.18586</v>
      </c>
      <c r="E51" s="19">
        <f t="shared" si="21"/>
        <v>0.185858522219537</v>
      </c>
      <c r="F51" s="19"/>
      <c r="G51" s="19">
        <v>0.18468974714991401</v>
      </c>
      <c r="H51" s="21">
        <f t="shared" si="22"/>
        <v>6.2885201908708926E-3</v>
      </c>
      <c r="I51" s="19">
        <f t="shared" si="24"/>
        <v>1.1687750696229848E-3</v>
      </c>
      <c r="K51" s="19">
        <v>7.4861306831214502E-2</v>
      </c>
      <c r="L51" s="21">
        <f t="shared" si="16"/>
        <v>0.59721348293737131</v>
      </c>
      <c r="M51" s="19">
        <f t="shared" si="17"/>
        <v>0.1109972153883225</v>
      </c>
      <c r="O51" s="19">
        <v>0.295687417774948</v>
      </c>
      <c r="P51" s="21">
        <f>(D51-O51)/D51</f>
        <v>-0.59091476258984188</v>
      </c>
      <c r="Q51" s="19">
        <f t="shared" si="18"/>
        <v>-0.109828895555411</v>
      </c>
      <c r="R51" s="19" t="s">
        <v>32</v>
      </c>
      <c r="S51" s="32">
        <v>0.18585897745624899</v>
      </c>
      <c r="T51" s="16">
        <f t="shared" si="19"/>
        <v>-2.4493722782102419E-6</v>
      </c>
      <c r="U51" s="34">
        <f t="shared" si="20"/>
        <v>-4.5523671199365623E-7</v>
      </c>
    </row>
    <row r="52" spans="1:21" x14ac:dyDescent="0.2">
      <c r="A52" s="25"/>
      <c r="E52" t="s">
        <v>88</v>
      </c>
      <c r="S52" s="19"/>
    </row>
    <row r="53" spans="1:21" x14ac:dyDescent="0.2">
      <c r="A53" s="25"/>
      <c r="C53" t="s">
        <v>61</v>
      </c>
      <c r="D53" s="19">
        <f>SUM(D46:D48)</f>
        <v>192.52019899999999</v>
      </c>
      <c r="E53" s="16">
        <f>(ABS(D18)-D53)/ABS(D18)</f>
        <v>2.1815893698709168E-9</v>
      </c>
      <c r="G53" s="19">
        <f>SUM(G46:G48)</f>
        <v>191.06227553871619</v>
      </c>
      <c r="H53" s="16">
        <f>(ABS(H18)-G53)/ABS(H18)</f>
        <v>7.5649450271920203E-3</v>
      </c>
      <c r="K53" s="19">
        <f>SUM(K46:K48)</f>
        <v>191.18844249667001</v>
      </c>
      <c r="L53" s="16">
        <f>(ABS(H18)-K53)/ABS(H18)</f>
        <v>6.909595814483244E-3</v>
      </c>
      <c r="O53" s="19">
        <f>SUM(O46:O48)</f>
        <v>192.78905215503829</v>
      </c>
      <c r="P53" s="16">
        <f>(ABS(H18)-O53)/ABS(H18)</f>
        <v>-1.404453255715586E-3</v>
      </c>
      <c r="S53" s="19">
        <f>SUM(S46:S48)</f>
        <v>192.51866868402271</v>
      </c>
      <c r="T53" s="16">
        <f>(ABS(H18)-S53)/ABS(H18)</f>
        <v>-1.9339651374246139E-14</v>
      </c>
    </row>
    <row r="54" spans="1:21" x14ac:dyDescent="0.2">
      <c r="A54" s="25"/>
      <c r="C54" t="s">
        <v>62</v>
      </c>
      <c r="D54" s="19">
        <f>SUM(D46:D51)</f>
        <v>194.03183999999999</v>
      </c>
      <c r="F54" t="s">
        <v>66</v>
      </c>
      <c r="G54" s="19">
        <f>-H18-G53</f>
        <v>1.4563931453027976</v>
      </c>
      <c r="K54" s="19">
        <f>-H18-K53</f>
        <v>1.330226187348984</v>
      </c>
      <c r="S54" s="19"/>
    </row>
    <row r="55" spans="1:21" x14ac:dyDescent="0.2">
      <c r="A55" s="25"/>
      <c r="F55" t="s">
        <v>94</v>
      </c>
      <c r="S55" s="19"/>
    </row>
    <row r="56" spans="1:21" x14ac:dyDescent="0.2">
      <c r="A56" s="25"/>
      <c r="B56" s="25"/>
      <c r="C56" s="25"/>
      <c r="D56" s="25" t="s">
        <v>61</v>
      </c>
      <c r="E56" s="27">
        <f>SUM(E46:E48)</f>
        <v>192.51866826402232</v>
      </c>
      <c r="F56" s="29">
        <f>(-H18-E56)/-H18</f>
        <v>2.1815892954658288E-9</v>
      </c>
      <c r="G56" s="25"/>
      <c r="H56" s="25"/>
      <c r="I56" s="25"/>
      <c r="K56" s="25" t="s">
        <v>97</v>
      </c>
      <c r="L56" s="25"/>
      <c r="M56" s="25"/>
      <c r="O56" s="25" t="s">
        <v>98</v>
      </c>
      <c r="P56" s="25"/>
      <c r="Q56" s="25"/>
      <c r="S56" s="28" t="s">
        <v>99</v>
      </c>
    </row>
    <row r="57" spans="1:21" x14ac:dyDescent="0.2">
      <c r="A57" s="25"/>
      <c r="B57" s="25"/>
      <c r="C57" s="25"/>
      <c r="D57" s="25"/>
      <c r="E57" s="25"/>
      <c r="F57" s="25"/>
      <c r="G57" s="25"/>
      <c r="H57" s="25"/>
      <c r="I57" s="25"/>
      <c r="K57" s="28">
        <f>K46-G46</f>
        <v>4.4801332741300826E-2</v>
      </c>
      <c r="L57" s="25"/>
      <c r="M57" s="25"/>
      <c r="O57" s="28">
        <f>O46-G46</f>
        <v>0.6191965982287968</v>
      </c>
      <c r="P57" s="28"/>
      <c r="Q57" s="25"/>
      <c r="S57" s="28">
        <f>S46-G46</f>
        <v>0.53181445464790045</v>
      </c>
    </row>
    <row r="58" spans="1:21" x14ac:dyDescent="0.2">
      <c r="A58" s="25"/>
      <c r="B58" s="25"/>
      <c r="C58" s="25"/>
      <c r="D58" s="25"/>
      <c r="E58" s="25"/>
      <c r="F58" s="25"/>
      <c r="G58" s="25"/>
      <c r="H58" s="25"/>
      <c r="I58" s="25"/>
      <c r="K58" s="25" t="s">
        <v>96</v>
      </c>
      <c r="L58" s="25"/>
      <c r="M58" s="25"/>
      <c r="O58" s="25" t="s">
        <v>96</v>
      </c>
      <c r="P58" s="25"/>
      <c r="Q58" s="25"/>
      <c r="S58" s="28" t="s">
        <v>96</v>
      </c>
      <c r="T58" s="19"/>
    </row>
    <row r="59" spans="1:21" x14ac:dyDescent="0.2">
      <c r="A59" s="25"/>
      <c r="B59" s="25"/>
      <c r="C59" s="27"/>
      <c r="D59" s="27"/>
      <c r="E59" s="27"/>
      <c r="F59" s="27"/>
      <c r="G59" s="27"/>
      <c r="H59" s="27"/>
      <c r="I59" s="27"/>
      <c r="K59" s="27">
        <f>E46-K46</f>
        <v>0.48701275309075243</v>
      </c>
      <c r="L59" s="27"/>
      <c r="M59" s="27"/>
      <c r="O59" s="19">
        <f>E46-O46</f>
        <v>-8.738251239674355E-2</v>
      </c>
      <c r="P59" s="27"/>
      <c r="Q59" s="27"/>
      <c r="S59" s="28">
        <f>E46-G46</f>
        <v>0.53181408583205325</v>
      </c>
    </row>
    <row r="60" spans="1:21" x14ac:dyDescent="0.2">
      <c r="A60" s="25"/>
      <c r="B60" s="25"/>
      <c r="C60" s="25"/>
      <c r="D60" s="25"/>
      <c r="E60" s="25"/>
      <c r="F60" s="25"/>
      <c r="G60" s="25"/>
      <c r="H60" s="25"/>
      <c r="I60" s="25"/>
      <c r="K60" s="25"/>
      <c r="L60" s="25"/>
      <c r="M60" s="25"/>
      <c r="P60" s="25"/>
      <c r="Q60" s="25"/>
      <c r="S60" s="25"/>
    </row>
    <row r="61" spans="1:21" x14ac:dyDescent="0.2">
      <c r="A61" s="25"/>
      <c r="B61" s="27"/>
      <c r="C61" s="27"/>
      <c r="D61" s="27"/>
      <c r="E61" s="27"/>
      <c r="F61" s="28"/>
      <c r="G61" s="28"/>
      <c r="H61" s="28"/>
      <c r="I61" s="25"/>
      <c r="K61" s="25"/>
      <c r="L61" s="25"/>
      <c r="M61" s="25"/>
      <c r="O61" t="s">
        <v>100</v>
      </c>
      <c r="P61" s="25"/>
      <c r="Q61" s="25"/>
      <c r="S61" s="25"/>
    </row>
    <row r="62" spans="1:21" x14ac:dyDescent="0.2">
      <c r="A62" s="25"/>
      <c r="B62" s="27"/>
      <c r="C62" s="27"/>
      <c r="D62" s="27"/>
      <c r="E62" s="27"/>
      <c r="F62" s="28"/>
      <c r="G62" s="28"/>
      <c r="H62" s="28"/>
      <c r="I62" s="25"/>
      <c r="K62" s="25"/>
      <c r="L62" s="25"/>
      <c r="M62" s="25"/>
      <c r="O62" s="27">
        <f>O57-2*K57</f>
        <v>0.52959393274619515</v>
      </c>
      <c r="P62" s="25"/>
      <c r="Q62" s="25"/>
      <c r="S62" s="25"/>
    </row>
    <row r="63" spans="1:21" x14ac:dyDescent="0.2">
      <c r="A63" s="25"/>
      <c r="B63" s="27"/>
      <c r="C63" s="27"/>
      <c r="D63" s="27"/>
      <c r="E63" s="27"/>
      <c r="F63" s="28"/>
      <c r="G63" s="28"/>
      <c r="H63" s="28"/>
      <c r="I63" s="25"/>
      <c r="K63" s="25"/>
      <c r="L63" s="25"/>
      <c r="M63" s="25"/>
      <c r="O63" s="28">
        <f>G46+O62</f>
        <v>79.397207533797001</v>
      </c>
      <c r="P63" s="25" t="s">
        <v>101</v>
      </c>
      <c r="Q63" s="25"/>
      <c r="S63" s="25"/>
    </row>
    <row r="64" spans="1:21" x14ac:dyDescent="0.2">
      <c r="A64" s="25"/>
      <c r="B64" s="27"/>
      <c r="C64" s="27"/>
      <c r="D64" s="27"/>
      <c r="E64" s="27"/>
      <c r="F64" s="27"/>
      <c r="G64" s="28"/>
      <c r="H64" s="28"/>
      <c r="I64" s="25"/>
      <c r="K64" s="25"/>
      <c r="L64" s="25"/>
      <c r="M64" s="25"/>
      <c r="O64" s="25"/>
      <c r="P64" s="25"/>
      <c r="Q64" s="25"/>
      <c r="S64" s="25"/>
    </row>
    <row r="65" spans="1:17" x14ac:dyDescent="0.2">
      <c r="A65" s="25"/>
      <c r="B65" s="27"/>
      <c r="C65" s="27"/>
      <c r="D65" s="27"/>
      <c r="E65" s="27"/>
      <c r="F65" s="28"/>
      <c r="G65" s="28"/>
      <c r="H65" s="28"/>
      <c r="I65" s="25"/>
      <c r="J65" s="25"/>
      <c r="K65" s="25"/>
      <c r="L65" s="25"/>
      <c r="M65" s="25"/>
      <c r="O65" s="25"/>
      <c r="P65" s="25"/>
      <c r="Q65" s="25"/>
    </row>
    <row r="66" spans="1:17" x14ac:dyDescent="0.2">
      <c r="A66" s="25"/>
      <c r="B66" s="27"/>
      <c r="C66" s="27"/>
      <c r="D66" s="27"/>
      <c r="E66" s="27"/>
      <c r="F66" s="28"/>
      <c r="G66" s="28"/>
      <c r="H66" s="28"/>
      <c r="I66" s="25"/>
      <c r="J66" s="25"/>
      <c r="K66" s="25"/>
      <c r="L66" s="25"/>
      <c r="M66" s="25"/>
      <c r="N66" s="25"/>
      <c r="O66" s="25"/>
      <c r="P66" s="25"/>
    </row>
    <row r="67" spans="1:17" x14ac:dyDescent="0.2">
      <c r="A67" s="25"/>
      <c r="B67" s="27"/>
      <c r="C67" s="27"/>
      <c r="D67" s="27"/>
      <c r="E67" s="27"/>
      <c r="F67" s="28"/>
      <c r="G67" s="28"/>
      <c r="H67" s="28"/>
      <c r="I67" s="25"/>
      <c r="J67" s="25"/>
      <c r="K67" s="25"/>
      <c r="L67" s="25"/>
      <c r="M67" s="25"/>
      <c r="N67" s="25"/>
      <c r="O67" s="25"/>
      <c r="P67" s="25"/>
    </row>
    <row r="68" spans="1:17" x14ac:dyDescent="0.2">
      <c r="A68" s="25"/>
      <c r="B68" s="27"/>
      <c r="C68" s="27"/>
      <c r="D68" s="27"/>
      <c r="E68" s="27"/>
      <c r="F68" s="28"/>
      <c r="G68" s="28"/>
      <c r="H68" s="28"/>
      <c r="I68" s="25"/>
      <c r="J68" s="25"/>
      <c r="K68" s="25"/>
      <c r="L68" s="25"/>
      <c r="M68" s="25"/>
      <c r="N68" s="25"/>
      <c r="O68" s="25"/>
      <c r="P68" s="25"/>
    </row>
    <row r="69" spans="1:17" x14ac:dyDescent="0.2">
      <c r="A69" s="25"/>
      <c r="B69" s="25"/>
      <c r="C69" s="27"/>
      <c r="D69" s="27"/>
      <c r="E69" s="27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</row>
    <row r="70" spans="1:17" x14ac:dyDescent="0.2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</row>
    <row r="71" spans="1:17" x14ac:dyDescent="0.2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</row>
    <row r="72" spans="1:17" x14ac:dyDescent="0.2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</row>
  </sheetData>
  <pageMargins left="0.7" right="0.7" top="0.75" bottom="0.75" header="0.3" footer="0.3"/>
  <ignoredErrors>
    <ignoredError sqref="G53 K53 O53 S53" formulaRange="1"/>
  </ignoredErrors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EC43B-18CA-D24E-A264-E98DB9E2B980}">
  <dimension ref="C2:U14"/>
  <sheetViews>
    <sheetView topLeftCell="B1" workbookViewId="0">
      <selection activeCell="G27" sqref="G27"/>
    </sheetView>
  </sheetViews>
  <sheetFormatPr baseColWidth="10" defaultRowHeight="16" x14ac:dyDescent="0.2"/>
  <cols>
    <col min="19" max="20" width="12.83203125" bestFit="1" customWidth="1"/>
    <col min="21" max="21" width="12.1640625" bestFit="1" customWidth="1"/>
  </cols>
  <sheetData>
    <row r="2" spans="3:21" x14ac:dyDescent="0.2">
      <c r="C2" t="s">
        <v>69</v>
      </c>
      <c r="K2" t="s">
        <v>69</v>
      </c>
      <c r="O2" t="s">
        <v>70</v>
      </c>
      <c r="S2" t="s">
        <v>56</v>
      </c>
    </row>
    <row r="3" spans="3:21" x14ac:dyDescent="0.2">
      <c r="C3" t="s">
        <v>68</v>
      </c>
      <c r="D3">
        <v>1E-3</v>
      </c>
    </row>
    <row r="5" spans="3:21" x14ac:dyDescent="0.2">
      <c r="C5" t="s">
        <v>52</v>
      </c>
      <c r="D5" s="6">
        <v>4</v>
      </c>
      <c r="E5" s="6">
        <v>4.2111999999999998</v>
      </c>
      <c r="F5" s="6">
        <v>4.4000000000000004</v>
      </c>
    </row>
    <row r="6" spans="3:21" x14ac:dyDescent="0.2">
      <c r="D6" t="s">
        <v>79</v>
      </c>
      <c r="E6" t="s">
        <v>80</v>
      </c>
      <c r="F6" t="s">
        <v>81</v>
      </c>
      <c r="G6" t="s">
        <v>82</v>
      </c>
      <c r="H6" t="s">
        <v>83</v>
      </c>
      <c r="I6" t="s">
        <v>84</v>
      </c>
    </row>
    <row r="7" spans="3:21" x14ac:dyDescent="0.2">
      <c r="C7" t="s">
        <v>71</v>
      </c>
      <c r="D7" s="7">
        <v>-192.52819099000001</v>
      </c>
      <c r="E7" s="7">
        <v>-192.51239514</v>
      </c>
      <c r="F7" s="7">
        <v>-192.52504838999999</v>
      </c>
      <c r="G7" s="7">
        <v>-192.51537206</v>
      </c>
      <c r="H7" s="7">
        <v>-192.52896471</v>
      </c>
      <c r="I7" s="7">
        <v>-192.51137301</v>
      </c>
      <c r="J7" s="7"/>
      <c r="K7" s="7">
        <f>(D7-E7)/(2*$D$3*D$5)</f>
        <v>-1.9744812500022135</v>
      </c>
      <c r="L7" s="7">
        <f>(F7-G7)/(2*$D$3*E$5)</f>
        <v>-1.1488803666402314</v>
      </c>
      <c r="M7" s="7">
        <f>(H7-I7)/(2*$D$3*F$5)</f>
        <v>-1.9990568181814761</v>
      </c>
      <c r="N7" s="7"/>
      <c r="O7" s="7">
        <v>-1.9743919999999999</v>
      </c>
      <c r="P7" s="7">
        <v>-1.148876</v>
      </c>
      <c r="Q7" s="7">
        <v>-1.9990619999999999</v>
      </c>
      <c r="R7" s="7"/>
      <c r="S7" s="18">
        <f>(O7-K7)/O7</f>
        <v>-4.5203790439590193E-5</v>
      </c>
      <c r="T7" s="18">
        <f t="shared" ref="T7:U7" si="0">(P7-L7)/P7</f>
        <v>-3.8007933244330283E-6</v>
      </c>
      <c r="U7" s="18">
        <f t="shared" si="0"/>
        <v>2.5921249685227592E-6</v>
      </c>
    </row>
    <row r="8" spans="3:21" x14ac:dyDescent="0.2">
      <c r="C8" t="s">
        <v>72</v>
      </c>
      <c r="D8" s="7">
        <v>-192.52536520000001</v>
      </c>
      <c r="E8" s="7">
        <v>-192.51518905</v>
      </c>
      <c r="F8" s="7">
        <v>-192.51963900000001</v>
      </c>
      <c r="G8" s="7">
        <v>-192.52079809</v>
      </c>
      <c r="H8" s="7">
        <v>-192.52702052999999</v>
      </c>
      <c r="I8" s="7">
        <v>-192.5133376</v>
      </c>
      <c r="J8" s="7"/>
      <c r="K8" s="7">
        <f t="shared" ref="K8:K14" si="1">(D8-E8)/(2*$D$3*D$5)</f>
        <v>-1.2720187500008251</v>
      </c>
      <c r="L8" s="7">
        <f t="shared" ref="L8:L14" si="2">(F8-G8)/(2*$D$3*E$5)</f>
        <v>0.13761991831157067</v>
      </c>
      <c r="M8" s="7">
        <f t="shared" ref="M8:M14" si="3">(H8-I8)/(2*$D$3*F$5)</f>
        <v>-1.5548784090894814</v>
      </c>
      <c r="N8" s="7"/>
      <c r="O8" s="7">
        <v>-1.2720149999999999</v>
      </c>
      <c r="P8" s="7">
        <v>0.137652</v>
      </c>
      <c r="Q8" s="7">
        <v>-1.554881</v>
      </c>
      <c r="R8" s="7"/>
      <c r="S8" s="18">
        <f t="shared" ref="S8:S14" si="4">(O8-K8)/O8</f>
        <v>-2.9480790912039798E-6</v>
      </c>
      <c r="T8" s="18">
        <f t="shared" ref="T8:T14" si="5">(P8-L8)/P8</f>
        <v>2.3306372903648826E-4</v>
      </c>
      <c r="U8" s="18">
        <f t="shared" ref="U8:U14" si="6">(Q8-M8)/Q8</f>
        <v>1.6663079158945048E-6</v>
      </c>
    </row>
    <row r="9" spans="3:21" x14ac:dyDescent="0.2">
      <c r="C9" t="s">
        <v>73</v>
      </c>
      <c r="D9" s="7">
        <v>-192.52462664999999</v>
      </c>
      <c r="E9" s="7">
        <v>-192.51592278000001</v>
      </c>
      <c r="F9" s="7">
        <v>-192.52496901999999</v>
      </c>
      <c r="G9" s="7">
        <v>-192.51546966999999</v>
      </c>
      <c r="H9" s="7">
        <v>-192.50182810000001</v>
      </c>
      <c r="I9" s="7">
        <v>-192.53853412999999</v>
      </c>
      <c r="J9" s="7"/>
      <c r="K9" s="7">
        <f t="shared" si="1"/>
        <v>-1.087983749997079</v>
      </c>
      <c r="L9" s="7">
        <f t="shared" si="2"/>
        <v>-1.1278673537232482</v>
      </c>
      <c r="M9" s="7">
        <f t="shared" si="3"/>
        <v>4.171139772724592</v>
      </c>
      <c r="N9" s="7"/>
      <c r="O9" s="7">
        <v>-1.0879810000000001</v>
      </c>
      <c r="P9" s="7">
        <v>-1.1278630000000001</v>
      </c>
      <c r="Q9" s="7">
        <v>4.1710760000000002</v>
      </c>
      <c r="R9" s="7"/>
      <c r="S9" s="18">
        <f t="shared" si="4"/>
        <v>-2.5276149849524232E-6</v>
      </c>
      <c r="T9" s="18">
        <f t="shared" si="5"/>
        <v>-3.860152561206937E-6</v>
      </c>
      <c r="U9" s="18">
        <f t="shared" si="6"/>
        <v>-1.5289274180521513E-5</v>
      </c>
    </row>
    <row r="10" spans="3:21" x14ac:dyDescent="0.2">
      <c r="C10" t="s">
        <v>74</v>
      </c>
      <c r="D10" s="7">
        <v>-192.51811373000001</v>
      </c>
      <c r="E10" s="7">
        <v>-192.52243365999999</v>
      </c>
      <c r="F10" s="7">
        <v>-192.51998560000001</v>
      </c>
      <c r="G10" s="7">
        <v>-192.52046854</v>
      </c>
      <c r="H10" s="7">
        <v>-192.51717047</v>
      </c>
      <c r="I10" s="7">
        <v>-192.52317733999999</v>
      </c>
      <c r="J10" s="7"/>
      <c r="K10" s="7">
        <f t="shared" si="1"/>
        <v>0.5399912499974846</v>
      </c>
      <c r="L10" s="7">
        <f t="shared" si="2"/>
        <v>5.7339950605943726E-2</v>
      </c>
      <c r="M10" s="7">
        <f t="shared" si="3"/>
        <v>0.68259886363558109</v>
      </c>
      <c r="N10" s="7"/>
      <c r="O10" s="7">
        <v>0.539991</v>
      </c>
      <c r="P10" s="7">
        <v>5.7371999999999999E-2</v>
      </c>
      <c r="Q10" s="7">
        <v>0.68259800000000004</v>
      </c>
      <c r="R10" s="7"/>
      <c r="S10" s="18">
        <f t="shared" si="4"/>
        <v>-4.6296602092004791E-7</v>
      </c>
      <c r="T10" s="18">
        <f t="shared" si="5"/>
        <v>5.5862431249168571E-4</v>
      </c>
      <c r="U10" s="18">
        <f t="shared" si="6"/>
        <v>-1.2652184463620587E-6</v>
      </c>
    </row>
    <row r="11" spans="3:21" x14ac:dyDescent="0.2">
      <c r="C11" t="s">
        <v>75</v>
      </c>
      <c r="D11" s="7">
        <v>-192.51822000999999</v>
      </c>
      <c r="E11" s="7">
        <v>-192.52233036000001</v>
      </c>
      <c r="F11" s="7">
        <v>-192.52632445</v>
      </c>
      <c r="G11" s="7">
        <v>-192.51412002999999</v>
      </c>
      <c r="H11" s="7">
        <v>-192.52536355000001</v>
      </c>
      <c r="I11" s="7">
        <v>-192.5149912</v>
      </c>
      <c r="J11" s="7"/>
      <c r="K11" s="7">
        <f t="shared" si="1"/>
        <v>0.51379375000237815</v>
      </c>
      <c r="L11" s="7">
        <f t="shared" si="2"/>
        <v>-1.4490430281175835</v>
      </c>
      <c r="M11" s="7">
        <f t="shared" si="3"/>
        <v>-1.1786761363649392</v>
      </c>
      <c r="N11" s="7"/>
      <c r="O11" s="7">
        <v>0.51379200000000003</v>
      </c>
      <c r="P11" s="7">
        <v>-1.449044</v>
      </c>
      <c r="Q11" s="7">
        <v>-1.1786719999999999</v>
      </c>
      <c r="R11" s="7"/>
      <c r="S11" s="18">
        <f t="shared" si="4"/>
        <v>-3.4060522120240983E-6</v>
      </c>
      <c r="T11" s="18">
        <f t="shared" si="5"/>
        <v>6.7070593891213805E-7</v>
      </c>
      <c r="U11" s="18">
        <f t="shared" si="6"/>
        <v>-3.5093435147635787E-6</v>
      </c>
    </row>
    <row r="12" spans="3:21" x14ac:dyDescent="0.2">
      <c r="C12" t="s">
        <v>76</v>
      </c>
      <c r="D12" s="7">
        <v>-192.49587088999999</v>
      </c>
      <c r="E12" s="7">
        <v>-192.54469148000001</v>
      </c>
      <c r="F12" s="7">
        <v>-192.50980415999999</v>
      </c>
      <c r="G12" s="7">
        <v>-192.53061428000001</v>
      </c>
      <c r="H12" s="7">
        <v>-192.51802455999999</v>
      </c>
      <c r="I12" s="7">
        <v>-192.5223441</v>
      </c>
      <c r="J12" s="7"/>
      <c r="K12" s="7">
        <f t="shared" si="1"/>
        <v>6.1025737500024491</v>
      </c>
      <c r="L12" s="7">
        <f t="shared" si="2"/>
        <v>2.4708064209751934</v>
      </c>
      <c r="M12" s="7">
        <f t="shared" si="3"/>
        <v>0.49085681818313143</v>
      </c>
      <c r="N12" s="7"/>
      <c r="O12" s="7">
        <v>6.1024799999999999</v>
      </c>
      <c r="P12" s="7">
        <v>2.4707729999999999</v>
      </c>
      <c r="Q12" s="7">
        <v>0.49092000000000002</v>
      </c>
      <c r="R12" s="7"/>
      <c r="S12" s="18">
        <f t="shared" si="4"/>
        <v>-1.5362607079278513E-5</v>
      </c>
      <c r="T12" s="18">
        <f t="shared" si="5"/>
        <v>-1.3526525987431164E-5</v>
      </c>
      <c r="U12" s="18">
        <f t="shared" si="6"/>
        <v>1.2870084100993241E-4</v>
      </c>
    </row>
    <row r="13" spans="3:21" x14ac:dyDescent="0.2">
      <c r="C13" t="s">
        <v>77</v>
      </c>
      <c r="D13" s="7">
        <v>-192.52641899</v>
      </c>
      <c r="E13" s="7">
        <v>-192.51414156999999</v>
      </c>
      <c r="F13" s="7">
        <v>-192.52632069000001</v>
      </c>
      <c r="G13" s="7">
        <v>-192.51411628</v>
      </c>
      <c r="H13" s="7">
        <v>-192.51690987000001</v>
      </c>
      <c r="I13" s="7">
        <v>-192.52344074999999</v>
      </c>
      <c r="J13" s="7"/>
      <c r="K13" s="7">
        <f t="shared" si="1"/>
        <v>-1.5346775000004698</v>
      </c>
      <c r="L13" s="7">
        <f t="shared" si="2"/>
        <v>-1.4490418408066112</v>
      </c>
      <c r="M13" s="7">
        <f t="shared" si="3"/>
        <v>0.74214545454380365</v>
      </c>
      <c r="N13" s="7"/>
      <c r="O13" s="7">
        <v>-1.534678</v>
      </c>
      <c r="P13" s="7">
        <v>-1.449044</v>
      </c>
      <c r="Q13" s="7">
        <v>0.74214599999999997</v>
      </c>
      <c r="R13" s="7"/>
      <c r="S13" s="18">
        <f t="shared" si="4"/>
        <v>3.2580093688937027E-7</v>
      </c>
      <c r="T13" s="18">
        <f t="shared" si="5"/>
        <v>1.490081314819312E-6</v>
      </c>
      <c r="U13" s="18">
        <f t="shared" si="6"/>
        <v>7.3497155050543058E-7</v>
      </c>
    </row>
    <row r="14" spans="3:21" x14ac:dyDescent="0.2">
      <c r="C14" t="s">
        <v>78</v>
      </c>
      <c r="D14" s="7">
        <v>-192.5254262</v>
      </c>
      <c r="E14" s="7">
        <v>-192.51512862999999</v>
      </c>
      <c r="F14" s="7">
        <v>-192.50965907</v>
      </c>
      <c r="G14" s="7">
        <v>-192.53079141000001</v>
      </c>
      <c r="H14" s="7">
        <v>-192.52612958</v>
      </c>
      <c r="I14" s="7">
        <v>-192.51421323</v>
      </c>
      <c r="J14" s="7"/>
      <c r="K14" s="7">
        <f t="shared" si="1"/>
        <v>-1.2871962500007328</v>
      </c>
      <c r="L14" s="7">
        <f t="shared" si="2"/>
        <v>2.5090639247730215</v>
      </c>
      <c r="M14" s="7">
        <f t="shared" si="3"/>
        <v>-1.3541306818189789</v>
      </c>
      <c r="N14" s="7"/>
      <c r="O14" s="7">
        <v>-1.2871969999999999</v>
      </c>
      <c r="P14" s="7">
        <v>2.509029</v>
      </c>
      <c r="Q14" s="7">
        <v>-1.354125</v>
      </c>
      <c r="R14" s="7"/>
      <c r="S14" s="18">
        <f t="shared" si="4"/>
        <v>5.8266082591521945E-7</v>
      </c>
      <c r="T14" s="18">
        <f t="shared" si="5"/>
        <v>-1.3919637047472518E-5</v>
      </c>
      <c r="U14" s="18">
        <f t="shared" si="6"/>
        <v>-4.1959338900502746E-6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19550-65CE-814B-9C93-EA4162F3BE7F}">
  <dimension ref="A3:W72"/>
  <sheetViews>
    <sheetView tabSelected="1" topLeftCell="A29" zoomScale="94" zoomScaleNormal="110" workbookViewId="0">
      <selection activeCell="F38" sqref="F38"/>
    </sheetView>
  </sheetViews>
  <sheetFormatPr baseColWidth="10" defaultRowHeight="16" x14ac:dyDescent="0.2"/>
  <cols>
    <col min="3" max="22" width="12" customWidth="1"/>
  </cols>
  <sheetData>
    <row r="3" spans="3:18" x14ac:dyDescent="0.2">
      <c r="C3" t="s">
        <v>59</v>
      </c>
    </row>
    <row r="5" spans="3:18" x14ac:dyDescent="0.2">
      <c r="C5" t="s">
        <v>67</v>
      </c>
      <c r="D5">
        <f>D6*E6*F6</f>
        <v>53.526400000000002</v>
      </c>
    </row>
    <row r="6" spans="3:18" x14ac:dyDescent="0.2">
      <c r="C6" t="s">
        <v>52</v>
      </c>
      <c r="D6" s="6">
        <v>3.89</v>
      </c>
      <c r="E6" s="6">
        <v>4.3</v>
      </c>
      <c r="F6" s="6">
        <v>3.2</v>
      </c>
    </row>
    <row r="7" spans="3:18" x14ac:dyDescent="0.2">
      <c r="C7" t="s">
        <v>53</v>
      </c>
      <c r="D7" t="s">
        <v>39</v>
      </c>
      <c r="E7" t="s">
        <v>40</v>
      </c>
      <c r="F7" t="s">
        <v>41</v>
      </c>
      <c r="H7" t="s">
        <v>63</v>
      </c>
      <c r="I7" t="s">
        <v>64</v>
      </c>
      <c r="J7" t="s">
        <v>65</v>
      </c>
    </row>
    <row r="8" spans="3:18" x14ac:dyDescent="0.2">
      <c r="C8">
        <v>2</v>
      </c>
      <c r="D8" s="20">
        <v>0.05</v>
      </c>
      <c r="E8" s="20">
        <v>0</v>
      </c>
      <c r="F8" s="20">
        <v>0</v>
      </c>
      <c r="H8" s="19">
        <f t="shared" ref="H8:J15" si="0">D8*D$6</f>
        <v>0.19450000000000001</v>
      </c>
      <c r="I8" s="19">
        <f t="shared" si="0"/>
        <v>0</v>
      </c>
      <c r="J8" s="19">
        <f t="shared" si="0"/>
        <v>0</v>
      </c>
      <c r="L8" s="19"/>
      <c r="M8" s="19"/>
      <c r="N8" s="19"/>
      <c r="P8" s="19"/>
      <c r="Q8" s="19"/>
      <c r="R8" s="19"/>
    </row>
    <row r="9" spans="3:18" x14ac:dyDescent="0.2">
      <c r="C9">
        <v>2</v>
      </c>
      <c r="D9" s="20">
        <v>0.5</v>
      </c>
      <c r="E9" s="20">
        <v>0.52</v>
      </c>
      <c r="F9" s="20">
        <v>0</v>
      </c>
      <c r="H9" s="19">
        <f t="shared" si="0"/>
        <v>1.9450000000000001</v>
      </c>
      <c r="I9" s="19">
        <f t="shared" si="0"/>
        <v>2.2359999999999998</v>
      </c>
      <c r="J9" s="19">
        <f t="shared" si="0"/>
        <v>0</v>
      </c>
      <c r="L9" s="19"/>
      <c r="M9" s="19"/>
      <c r="N9" s="19"/>
      <c r="P9" s="19"/>
      <c r="Q9" s="19"/>
      <c r="R9" s="19"/>
    </row>
    <row r="10" spans="3:18" x14ac:dyDescent="0.2">
      <c r="C10">
        <v>2</v>
      </c>
      <c r="D10" s="20">
        <v>0.5</v>
      </c>
      <c r="E10" s="20">
        <v>0</v>
      </c>
      <c r="F10" s="20">
        <v>0.5</v>
      </c>
      <c r="H10" s="19">
        <f t="shared" si="0"/>
        <v>1.9450000000000001</v>
      </c>
      <c r="I10" s="19">
        <f t="shared" si="0"/>
        <v>0</v>
      </c>
      <c r="J10" s="19">
        <f t="shared" si="0"/>
        <v>1.6</v>
      </c>
      <c r="L10" s="19"/>
      <c r="M10" s="19"/>
      <c r="N10" s="19"/>
      <c r="P10" s="19"/>
      <c r="Q10" s="19"/>
      <c r="R10" s="19"/>
    </row>
    <row r="11" spans="3:18" x14ac:dyDescent="0.2">
      <c r="C11">
        <v>2</v>
      </c>
      <c r="D11" s="20">
        <v>0</v>
      </c>
      <c r="E11" s="20">
        <v>0.52</v>
      </c>
      <c r="F11" s="20">
        <v>0.5</v>
      </c>
      <c r="H11" s="19">
        <f t="shared" si="0"/>
        <v>0</v>
      </c>
      <c r="I11" s="19">
        <f t="shared" si="0"/>
        <v>2.2359999999999998</v>
      </c>
      <c r="J11" s="19">
        <f t="shared" si="0"/>
        <v>1.6</v>
      </c>
      <c r="L11" s="19"/>
      <c r="M11" s="19"/>
      <c r="N11" s="19"/>
      <c r="P11" s="19"/>
      <c r="Q11" s="19"/>
      <c r="R11" s="19"/>
    </row>
    <row r="12" spans="3:18" x14ac:dyDescent="0.2">
      <c r="C12">
        <v>-2</v>
      </c>
      <c r="D12" s="20">
        <v>0.5</v>
      </c>
      <c r="E12" s="20">
        <v>0.5</v>
      </c>
      <c r="F12" s="20">
        <v>0.5</v>
      </c>
      <c r="H12" s="19">
        <f t="shared" si="0"/>
        <v>1.9450000000000001</v>
      </c>
      <c r="I12" s="19">
        <f t="shared" si="0"/>
        <v>2.15</v>
      </c>
      <c r="J12" s="19">
        <f t="shared" si="0"/>
        <v>1.6</v>
      </c>
      <c r="L12" s="19"/>
      <c r="M12" s="19"/>
      <c r="N12" s="19"/>
      <c r="P12" s="19"/>
      <c r="Q12" s="19"/>
      <c r="R12" s="19"/>
    </row>
    <row r="13" spans="3:18" x14ac:dyDescent="0.2">
      <c r="C13">
        <v>-2</v>
      </c>
      <c r="D13" s="20">
        <v>0.5</v>
      </c>
      <c r="E13" s="20">
        <v>0</v>
      </c>
      <c r="F13" s="20">
        <v>0.04</v>
      </c>
      <c r="H13" s="19">
        <f t="shared" si="0"/>
        <v>1.9450000000000001</v>
      </c>
      <c r="I13" s="19">
        <f t="shared" si="0"/>
        <v>0</v>
      </c>
      <c r="J13" s="19">
        <f t="shared" si="0"/>
        <v>0.128</v>
      </c>
      <c r="L13" s="19"/>
      <c r="M13" s="19"/>
      <c r="N13" s="19"/>
      <c r="P13" s="19"/>
      <c r="Q13" s="19"/>
      <c r="R13" s="19"/>
    </row>
    <row r="14" spans="3:18" x14ac:dyDescent="0.2">
      <c r="C14">
        <v>-2</v>
      </c>
      <c r="D14" s="20">
        <v>-0.2</v>
      </c>
      <c r="E14" s="20">
        <v>0.5</v>
      </c>
      <c r="F14" s="20">
        <v>0.32</v>
      </c>
      <c r="H14" s="19">
        <f t="shared" si="0"/>
        <v>-0.77800000000000002</v>
      </c>
      <c r="I14" s="19">
        <f t="shared" si="0"/>
        <v>2.15</v>
      </c>
      <c r="J14" s="19">
        <f t="shared" si="0"/>
        <v>1.024</v>
      </c>
      <c r="L14" s="19"/>
      <c r="M14" s="19"/>
      <c r="N14" s="19"/>
      <c r="P14" s="19"/>
      <c r="Q14" s="19"/>
      <c r="R14" s="19"/>
    </row>
    <row r="15" spans="3:18" x14ac:dyDescent="0.2">
      <c r="C15">
        <v>-2</v>
      </c>
      <c r="D15" s="20">
        <v>0</v>
      </c>
      <c r="E15" s="20">
        <v>0</v>
      </c>
      <c r="F15" s="20">
        <v>0.5</v>
      </c>
      <c r="H15" s="19">
        <f t="shared" si="0"/>
        <v>0</v>
      </c>
      <c r="I15" s="19">
        <f t="shared" si="0"/>
        <v>0</v>
      </c>
      <c r="J15" s="19">
        <f t="shared" si="0"/>
        <v>1.6</v>
      </c>
      <c r="L15" s="19"/>
      <c r="M15" s="19"/>
      <c r="N15" s="19"/>
      <c r="P15" s="19"/>
      <c r="Q15" s="19"/>
      <c r="R15" s="19"/>
    </row>
    <row r="16" spans="3:18" x14ac:dyDescent="0.2">
      <c r="L16" s="19"/>
      <c r="M16" s="19"/>
      <c r="N16" s="19"/>
    </row>
    <row r="17" spans="1:23" x14ac:dyDescent="0.2">
      <c r="H17" s="19"/>
      <c r="I17" t="s">
        <v>56</v>
      </c>
      <c r="L17" s="19"/>
      <c r="M17" s="19"/>
      <c r="N17" s="19"/>
    </row>
    <row r="18" spans="1:23" x14ac:dyDescent="0.2">
      <c r="C18" t="s">
        <v>55</v>
      </c>
      <c r="D18" s="19">
        <v>-221.77839109000001</v>
      </c>
      <c r="G18" t="s">
        <v>60</v>
      </c>
      <c r="H18">
        <v>-221.77662772182899</v>
      </c>
      <c r="I18" s="22">
        <f>(D18-H18)/D18</f>
        <v>7.9510368993114404E-6</v>
      </c>
      <c r="L18" s="19"/>
    </row>
    <row r="19" spans="1:23" x14ac:dyDescent="0.2">
      <c r="H19">
        <f>D18/H18</f>
        <v>1.0000079511001188</v>
      </c>
    </row>
    <row r="22" spans="1:23" x14ac:dyDescent="0.2">
      <c r="C22" t="s">
        <v>47</v>
      </c>
      <c r="G22" t="s">
        <v>51</v>
      </c>
      <c r="K22" t="s">
        <v>54</v>
      </c>
      <c r="O22" t="s">
        <v>57</v>
      </c>
      <c r="S22" t="s">
        <v>58</v>
      </c>
    </row>
    <row r="23" spans="1:23" x14ac:dyDescent="0.2">
      <c r="C23" t="s">
        <v>48</v>
      </c>
      <c r="D23" t="s">
        <v>49</v>
      </c>
      <c r="E23" t="s">
        <v>50</v>
      </c>
    </row>
    <row r="24" spans="1:23" x14ac:dyDescent="0.2">
      <c r="C24" s="6">
        <v>11.590095</v>
      </c>
      <c r="D24" s="6">
        <v>-8.5264740000000003</v>
      </c>
      <c r="E24" s="6">
        <v>-8.4428839999999994</v>
      </c>
      <c r="F24" s="6"/>
      <c r="G24" s="6">
        <v>2.9794350000000001</v>
      </c>
      <c r="H24" s="6">
        <v>-1.982885</v>
      </c>
      <c r="I24" s="6">
        <v>-2.6383800000000002</v>
      </c>
      <c r="K24" s="6">
        <f>C24/G24</f>
        <v>3.8900311636266607</v>
      </c>
      <c r="L24" s="6">
        <f t="shared" ref="L24:M31" si="1">D24/H24</f>
        <v>4.3000345456241789</v>
      </c>
      <c r="M24" s="6">
        <f t="shared" si="1"/>
        <v>3.2000257733912472</v>
      </c>
      <c r="O24" s="7">
        <f t="shared" ref="O24:Q31" si="2">G24*D$6</f>
        <v>11.59000215</v>
      </c>
      <c r="P24" s="7">
        <f t="shared" si="2"/>
        <v>-8.5264054999999992</v>
      </c>
      <c r="Q24" s="7">
        <f t="shared" si="2"/>
        <v>-8.4428160000000005</v>
      </c>
      <c r="S24" s="16">
        <f>(C24-O24)/C24</f>
        <v>8.0111509008079846E-6</v>
      </c>
      <c r="T24" s="16">
        <f t="shared" ref="T24:U31" si="3">(D24-P24)/D24</f>
        <v>8.0338015457664082E-6</v>
      </c>
      <c r="U24" s="16">
        <f t="shared" si="3"/>
        <v>8.0541198953872596E-6</v>
      </c>
    </row>
    <row r="25" spans="1:23" x14ac:dyDescent="0.2">
      <c r="C25" s="6">
        <v>-61.492097000000001</v>
      </c>
      <c r="D25" s="6">
        <v>11.28121</v>
      </c>
      <c r="E25" s="6">
        <v>-31.598338999999999</v>
      </c>
      <c r="F25" s="6"/>
      <c r="G25" s="6">
        <v>-15.807611</v>
      </c>
      <c r="H25" s="6">
        <v>2.623516</v>
      </c>
      <c r="I25" s="6">
        <v>-9.8744029999999992</v>
      </c>
      <c r="K25" s="6">
        <f t="shared" ref="K25:K31" si="4">C25/G25</f>
        <v>3.8900310110110885</v>
      </c>
      <c r="L25" s="6">
        <f t="shared" si="1"/>
        <v>4.3000347625095481</v>
      </c>
      <c r="M25" s="6">
        <f t="shared" si="1"/>
        <v>3.2000252572231456</v>
      </c>
      <c r="O25" s="7">
        <f t="shared" si="2"/>
        <v>-61.491606789999999</v>
      </c>
      <c r="P25" s="7">
        <f t="shared" si="2"/>
        <v>11.2811188</v>
      </c>
      <c r="Q25" s="7">
        <f t="shared" si="2"/>
        <v>-31.598089599999998</v>
      </c>
      <c r="S25" s="16">
        <f t="shared" ref="S25:S31" si="5">(C25-O25)/C25</f>
        <v>7.9719187329451122E-6</v>
      </c>
      <c r="T25" s="16">
        <f t="shared" si="3"/>
        <v>8.0842391906504702E-6</v>
      </c>
      <c r="U25" s="16">
        <f t="shared" si="3"/>
        <v>7.8928199359240834E-6</v>
      </c>
    </row>
    <row r="26" spans="1:23" x14ac:dyDescent="0.2">
      <c r="C26" s="6">
        <v>-24.786448</v>
      </c>
      <c r="D26" s="6">
        <v>-8.4853719999999999</v>
      </c>
      <c r="E26" s="6">
        <v>28.823709000000001</v>
      </c>
      <c r="F26" s="6"/>
      <c r="G26" s="6">
        <v>-6.3717870000000003</v>
      </c>
      <c r="H26" s="6">
        <v>-1.9733270000000001</v>
      </c>
      <c r="I26" s="6">
        <v>9.0073380000000007</v>
      </c>
      <c r="K26" s="6">
        <f t="shared" si="4"/>
        <v>3.890030850058233</v>
      </c>
      <c r="L26" s="6">
        <f t="shared" si="1"/>
        <v>4.3000333953774517</v>
      </c>
      <c r="M26" s="6">
        <f t="shared" si="1"/>
        <v>3.2000252460826939</v>
      </c>
      <c r="O26" s="7">
        <f t="shared" si="2"/>
        <v>-24.786251430000004</v>
      </c>
      <c r="P26" s="7">
        <f t="shared" si="2"/>
        <v>-8.4853061000000007</v>
      </c>
      <c r="Q26" s="7">
        <f t="shared" si="2"/>
        <v>28.823481600000004</v>
      </c>
      <c r="S26" s="16">
        <f t="shared" si="5"/>
        <v>7.9305433354710112E-6</v>
      </c>
      <c r="T26" s="16">
        <f t="shared" si="3"/>
        <v>7.7663065330753863E-6</v>
      </c>
      <c r="U26" s="16">
        <f t="shared" si="3"/>
        <v>7.8893385995687089E-6</v>
      </c>
    </row>
    <row r="27" spans="1:23" x14ac:dyDescent="0.2">
      <c r="C27" s="6">
        <v>183.24982399999999</v>
      </c>
      <c r="D27" s="6">
        <v>23.726818000000002</v>
      </c>
      <c r="E27" s="6">
        <v>103.01253</v>
      </c>
      <c r="F27" s="6"/>
      <c r="G27" s="6">
        <v>47.107548999999999</v>
      </c>
      <c r="H27" s="6">
        <v>5.5178209999999996</v>
      </c>
      <c r="I27" s="6">
        <v>32.191160000000004</v>
      </c>
      <c r="K27" s="6">
        <f t="shared" si="4"/>
        <v>3.8900309587323254</v>
      </c>
      <c r="L27" s="6">
        <f t="shared" si="1"/>
        <v>4.3000340170512965</v>
      </c>
      <c r="M27" s="6">
        <f t="shared" si="1"/>
        <v>3.2000254107028137</v>
      </c>
      <c r="O27" s="7">
        <f t="shared" si="2"/>
        <v>183.24836561000001</v>
      </c>
      <c r="P27" s="7">
        <f t="shared" si="2"/>
        <v>23.726630299999997</v>
      </c>
      <c r="Q27" s="7">
        <f t="shared" si="2"/>
        <v>103.01171200000002</v>
      </c>
      <c r="S27" s="16">
        <f t="shared" si="5"/>
        <v>7.9584796762590393E-6</v>
      </c>
      <c r="T27" s="16">
        <f t="shared" si="3"/>
        <v>7.9108795795967598E-6</v>
      </c>
      <c r="U27" s="16">
        <f t="shared" si="3"/>
        <v>7.9407815726990842E-6</v>
      </c>
    </row>
    <row r="28" spans="1:23" x14ac:dyDescent="0.2">
      <c r="C28" s="6">
        <v>102.554462</v>
      </c>
      <c r="D28" s="6">
        <v>-13.303361000000001</v>
      </c>
      <c r="E28" s="6">
        <v>-39.589776000000001</v>
      </c>
      <c r="F28" s="6"/>
      <c r="G28" s="6">
        <v>26.363405</v>
      </c>
      <c r="H28" s="6">
        <v>-3.0937800000000002</v>
      </c>
      <c r="I28" s="6">
        <v>-12.371707000000001</v>
      </c>
      <c r="K28" s="6">
        <f t="shared" si="4"/>
        <v>3.8900309728580202</v>
      </c>
      <c r="L28" s="6">
        <f t="shared" si="1"/>
        <v>4.3000345855232114</v>
      </c>
      <c r="M28" s="6">
        <f t="shared" si="1"/>
        <v>3.2000253481593122</v>
      </c>
      <c r="O28" s="7">
        <f t="shared" si="2"/>
        <v>102.55364545</v>
      </c>
      <c r="P28" s="7">
        <f t="shared" si="2"/>
        <v>-13.303254000000001</v>
      </c>
      <c r="Q28" s="7">
        <f t="shared" si="2"/>
        <v>-39.589462400000002</v>
      </c>
      <c r="S28" s="16">
        <f t="shared" si="5"/>
        <v>7.9621109025577173E-6</v>
      </c>
      <c r="T28" s="16">
        <f t="shared" si="3"/>
        <v>8.0430802411403558E-6</v>
      </c>
      <c r="U28" s="16">
        <f t="shared" si="3"/>
        <v>7.9212370385313535E-6</v>
      </c>
    </row>
    <row r="29" spans="1:23" x14ac:dyDescent="0.2">
      <c r="C29" s="6">
        <v>38.599438999999997</v>
      </c>
      <c r="D29" s="6">
        <v>12.170413999999999</v>
      </c>
      <c r="E29" s="6">
        <v>-10.261335000000001</v>
      </c>
      <c r="F29" s="6"/>
      <c r="G29" s="6">
        <v>9.9226559999999999</v>
      </c>
      <c r="H29" s="6">
        <v>2.8303060000000002</v>
      </c>
      <c r="I29" s="6">
        <v>-3.206642</v>
      </c>
      <c r="K29" s="6">
        <f t="shared" si="4"/>
        <v>3.8900309554216128</v>
      </c>
      <c r="L29" s="6">
        <f t="shared" si="1"/>
        <v>4.3000346958950724</v>
      </c>
      <c r="M29" s="6">
        <f t="shared" si="1"/>
        <v>3.2000251353284841</v>
      </c>
      <c r="O29" s="7">
        <f t="shared" si="2"/>
        <v>38.599131839999998</v>
      </c>
      <c r="P29" s="7">
        <f t="shared" si="2"/>
        <v>12.170315800000001</v>
      </c>
      <c r="Q29" s="7">
        <f t="shared" si="2"/>
        <v>-10.2612544</v>
      </c>
      <c r="S29" s="16">
        <f t="shared" si="5"/>
        <v>7.9576286069447463E-6</v>
      </c>
      <c r="T29" s="16">
        <f t="shared" si="3"/>
        <v>8.0687477022779911E-6</v>
      </c>
      <c r="U29" s="16">
        <f t="shared" si="3"/>
        <v>7.854728453990667E-6</v>
      </c>
    </row>
    <row r="30" spans="1:23" s="25" customFormat="1" x14ac:dyDescent="0.2">
      <c r="A30"/>
      <c r="B30"/>
      <c r="C30" s="6">
        <v>-218.86935299999999</v>
      </c>
      <c r="D30" s="6">
        <v>-29.104402</v>
      </c>
      <c r="E30" s="6">
        <v>-33.421838000000001</v>
      </c>
      <c r="F30" s="6"/>
      <c r="G30" s="6">
        <v>-56.264167999999998</v>
      </c>
      <c r="H30" s="6">
        <v>-6.7684119999999997</v>
      </c>
      <c r="I30" s="6">
        <v>-10.444241</v>
      </c>
      <c r="J30"/>
      <c r="K30" s="6">
        <f t="shared" si="4"/>
        <v>3.8900309163018281</v>
      </c>
      <c r="L30" s="6">
        <f t="shared" si="1"/>
        <v>4.3000340404809876</v>
      </c>
      <c r="M30" s="6">
        <f t="shared" si="1"/>
        <v>3.2000255451784385</v>
      </c>
      <c r="N30"/>
      <c r="O30" s="7">
        <f t="shared" si="2"/>
        <v>-218.86761351999999</v>
      </c>
      <c r="P30" s="7">
        <f t="shared" si="2"/>
        <v>-29.104171599999997</v>
      </c>
      <c r="Q30" s="7">
        <f t="shared" si="2"/>
        <v>-33.421571200000002</v>
      </c>
      <c r="R30"/>
      <c r="S30" s="16">
        <f t="shared" si="5"/>
        <v>7.9475722669938364E-6</v>
      </c>
      <c r="T30" s="16">
        <f t="shared" si="3"/>
        <v>7.9163282586281145E-6</v>
      </c>
      <c r="U30" s="16">
        <f t="shared" si="3"/>
        <v>7.9828045363204796E-6</v>
      </c>
      <c r="V30"/>
      <c r="W30"/>
    </row>
    <row r="31" spans="1:23" x14ac:dyDescent="0.2">
      <c r="C31" s="6">
        <v>-30.845922000000002</v>
      </c>
      <c r="D31" s="6">
        <v>12.241166</v>
      </c>
      <c r="E31" s="6">
        <v>-8.5220660000000006</v>
      </c>
      <c r="F31" s="6"/>
      <c r="G31" s="6">
        <v>-7.9294799999999999</v>
      </c>
      <c r="H31" s="6">
        <v>2.8467600000000002</v>
      </c>
      <c r="I31" s="6">
        <v>-2.6631239999999998</v>
      </c>
      <c r="K31" s="6">
        <f t="shared" si="4"/>
        <v>3.890030872137896</v>
      </c>
      <c r="L31" s="6">
        <f t="shared" si="1"/>
        <v>4.300034425100816</v>
      </c>
      <c r="M31" s="6">
        <f t="shared" si="1"/>
        <v>3.200025984520436</v>
      </c>
      <c r="O31" s="7">
        <f t="shared" si="2"/>
        <v>-30.845677200000001</v>
      </c>
      <c r="P31" s="7">
        <f t="shared" si="2"/>
        <v>12.241068</v>
      </c>
      <c r="Q31" s="7">
        <f t="shared" si="2"/>
        <v>-8.5219968000000001</v>
      </c>
      <c r="S31" s="16">
        <f t="shared" si="5"/>
        <v>7.9362192513105019E-6</v>
      </c>
      <c r="T31" s="16">
        <f t="shared" si="3"/>
        <v>8.0057733061938215E-6</v>
      </c>
      <c r="U31" s="16">
        <f t="shared" si="3"/>
        <v>8.1200966996072993E-6</v>
      </c>
    </row>
    <row r="32" spans="1:23" x14ac:dyDescent="0.2">
      <c r="A32" s="25"/>
      <c r="B32" s="23" t="s">
        <v>66</v>
      </c>
      <c r="C32" s="24">
        <f>SUM(C24:C31)</f>
        <v>0</v>
      </c>
      <c r="D32" s="24">
        <f t="shared" ref="D32:E32" si="6">SUM(D24:D31)</f>
        <v>-1.0000000010279564E-6</v>
      </c>
      <c r="E32" s="24">
        <f t="shared" si="6"/>
        <v>9.9999999925159955E-7</v>
      </c>
      <c r="F32" s="24"/>
      <c r="G32" s="24">
        <f t="shared" ref="G32:I32" si="7">SUM(G24:G31)</f>
        <v>-9.9999999925159955E-7</v>
      </c>
      <c r="H32" s="24">
        <f t="shared" si="7"/>
        <v>-1.000000000139778E-6</v>
      </c>
      <c r="I32" s="24">
        <f t="shared" si="7"/>
        <v>1.0000000045806701E-6</v>
      </c>
      <c r="J32" s="24"/>
      <c r="K32" s="24"/>
      <c r="L32" s="24"/>
      <c r="M32" s="24"/>
      <c r="N32" s="24"/>
      <c r="O32" s="24">
        <f t="shared" ref="O32:Q32" si="8">SUM(O24:O31)</f>
        <v>-3.8899999772468163E-6</v>
      </c>
      <c r="P32" s="24">
        <f t="shared" si="8"/>
        <v>-4.3000000022885843E-6</v>
      </c>
      <c r="Q32" s="24">
        <f t="shared" si="8"/>
        <v>3.2000000196319434E-6</v>
      </c>
      <c r="R32" s="24"/>
      <c r="S32" s="23"/>
      <c r="T32" s="23"/>
      <c r="U32" s="23"/>
      <c r="V32" s="25"/>
      <c r="W32" s="25"/>
    </row>
    <row r="33" spans="1:21" x14ac:dyDescent="0.2">
      <c r="K33" s="6"/>
      <c r="L33" s="6"/>
      <c r="M33" s="6"/>
    </row>
    <row r="34" spans="1:21" x14ac:dyDescent="0.2">
      <c r="K34" s="18">
        <f>(D$6-K24)/D$6</f>
        <v>-8.0112150798348321E-6</v>
      </c>
      <c r="L34" s="18">
        <f t="shared" ref="L34:M34" si="9">(E$6-L24)/E$6</f>
        <v>-8.0338660881485417E-6</v>
      </c>
      <c r="M34" s="18">
        <f t="shared" si="9"/>
        <v>-8.0541847646831144E-6</v>
      </c>
    </row>
    <row r="35" spans="1:21" x14ac:dyDescent="0.2">
      <c r="K35" s="18">
        <f t="shared" ref="K35:K44" si="10">(D$6-K25)/D$6</f>
        <v>-7.9719822849299928E-6</v>
      </c>
      <c r="L35" s="18">
        <f t="shared" ref="L35:L44" si="11">(E$6-L25)/E$6</f>
        <v>-8.0843045461066127E-6</v>
      </c>
      <c r="M35" s="18">
        <f t="shared" ref="M35:M44" si="12">(F$6-M25)/F$6</f>
        <v>-7.8928822329349391E-6</v>
      </c>
    </row>
    <row r="36" spans="1:21" x14ac:dyDescent="0.2">
      <c r="K36" s="18">
        <f t="shared" si="10"/>
        <v>-7.9306062295346188E-6</v>
      </c>
      <c r="L36" s="18">
        <f t="shared" si="11"/>
        <v>-7.7663668492649259E-6</v>
      </c>
      <c r="M36" s="18">
        <f t="shared" si="12"/>
        <v>-7.8894008417873529E-6</v>
      </c>
    </row>
    <row r="37" spans="1:21" x14ac:dyDescent="0.2">
      <c r="K37" s="18">
        <f t="shared" si="10"/>
        <v>-7.9585430142111421E-6</v>
      </c>
      <c r="L37" s="18">
        <f t="shared" si="11"/>
        <v>-7.9109421620200969E-6</v>
      </c>
      <c r="M37" s="18">
        <f t="shared" si="12"/>
        <v>-7.9408446292117407E-6</v>
      </c>
    </row>
    <row r="38" spans="1:21" x14ac:dyDescent="0.2">
      <c r="K38" s="18">
        <f t="shared" si="10"/>
        <v>-7.962174298230694E-6</v>
      </c>
      <c r="L38" s="18">
        <f t="shared" si="11"/>
        <v>-8.0431449329211763E-6</v>
      </c>
      <c r="M38" s="18">
        <f t="shared" si="12"/>
        <v>-7.9212997849964495E-6</v>
      </c>
      <c r="S38" s="19"/>
      <c r="T38" s="19"/>
      <c r="U38" s="19"/>
    </row>
    <row r="39" spans="1:21" x14ac:dyDescent="0.2">
      <c r="K39" s="18">
        <f t="shared" si="10"/>
        <v>-7.9576919312823598E-6</v>
      </c>
      <c r="L39" s="18">
        <f t="shared" si="11"/>
        <v>-8.0688128075686311E-6</v>
      </c>
      <c r="M39" s="18">
        <f t="shared" si="12"/>
        <v>-7.8547901512238116E-6</v>
      </c>
    </row>
    <row r="40" spans="1:21" x14ac:dyDescent="0.2">
      <c r="K40" s="18">
        <f t="shared" si="10"/>
        <v>-7.947635431347936E-6</v>
      </c>
      <c r="L40" s="18">
        <f t="shared" si="11"/>
        <v>-7.9163909273866468E-6</v>
      </c>
      <c r="M40" s="18">
        <f t="shared" si="12"/>
        <v>-7.982868261979803E-6</v>
      </c>
      <c r="N40" s="25"/>
    </row>
    <row r="41" spans="1:21" x14ac:dyDescent="0.2">
      <c r="K41" s="18">
        <f t="shared" si="10"/>
        <v>-7.9362822354438323E-6</v>
      </c>
      <c r="L41" s="18">
        <f t="shared" si="11"/>
        <v>-8.0058373991147267E-6</v>
      </c>
      <c r="M41" s="18">
        <f t="shared" si="12"/>
        <v>-8.1201626361826484E-6</v>
      </c>
      <c r="N41" s="25"/>
    </row>
    <row r="42" spans="1:21" x14ac:dyDescent="0.2">
      <c r="K42" s="41"/>
      <c r="L42" s="41"/>
      <c r="M42" s="41"/>
      <c r="N42" s="25"/>
    </row>
    <row r="43" spans="1:21" x14ac:dyDescent="0.2">
      <c r="G43" s="26"/>
      <c r="K43" s="41"/>
      <c r="L43" s="41"/>
      <c r="M43" s="41"/>
      <c r="N43" s="25"/>
    </row>
    <row r="44" spans="1:21" x14ac:dyDescent="0.2">
      <c r="C44" t="s">
        <v>87</v>
      </c>
      <c r="I44" t="s">
        <v>105</v>
      </c>
      <c r="K44" s="41"/>
      <c r="L44" s="41"/>
      <c r="M44" s="41"/>
      <c r="N44" s="25"/>
    </row>
    <row r="45" spans="1:21" x14ac:dyDescent="0.2">
      <c r="C45" s="33" t="s">
        <v>0</v>
      </c>
      <c r="E45" s="33" t="s">
        <v>93</v>
      </c>
      <c r="G45" s="39" t="s">
        <v>106</v>
      </c>
      <c r="I45" s="30" t="s">
        <v>104</v>
      </c>
      <c r="M45" s="30"/>
      <c r="Q45" s="30"/>
    </row>
    <row r="46" spans="1:21" x14ac:dyDescent="0.2">
      <c r="C46" s="19" t="s">
        <v>27</v>
      </c>
      <c r="D46" s="19">
        <v>72.146089000000003</v>
      </c>
      <c r="E46" s="19">
        <f>D46/H$19</f>
        <v>72.145515363784227</v>
      </c>
      <c r="F46" s="19"/>
      <c r="G46" s="37">
        <v>72.145514957797602</v>
      </c>
      <c r="H46" s="38">
        <f>(E46-G46)/D46</f>
        <v>5.6272852940256653E-9</v>
      </c>
      <c r="I46" s="40">
        <f t="shared" ref="I46:I51" si="13">E46-G46</f>
        <v>4.0598662565116683E-7</v>
      </c>
      <c r="K46" s="19"/>
      <c r="L46" s="21"/>
      <c r="M46" s="19"/>
      <c r="O46" s="19"/>
      <c r="P46" s="21"/>
      <c r="Q46" s="19"/>
    </row>
    <row r="47" spans="1:21" x14ac:dyDescent="0.2">
      <c r="C47" s="19" t="s">
        <v>28</v>
      </c>
      <c r="D47" s="19">
        <v>21.916841000000002</v>
      </c>
      <c r="E47" s="19">
        <f t="shared" ref="E47:E51" si="14">D47/H$19</f>
        <v>21.916666738388496</v>
      </c>
      <c r="F47" s="19"/>
      <c r="G47" s="37">
        <v>21.916666661632998</v>
      </c>
      <c r="H47" s="38">
        <f t="shared" ref="H47:H51" si="15">(E47-G47)/D47</f>
        <v>3.5021241408601025E-9</v>
      </c>
      <c r="I47" s="40">
        <f t="shared" si="13"/>
        <v>7.675549795749248E-8</v>
      </c>
      <c r="K47" s="19"/>
      <c r="L47" s="21"/>
      <c r="M47" s="19"/>
      <c r="O47" s="19"/>
      <c r="P47" s="21"/>
      <c r="Q47" s="19"/>
    </row>
    <row r="48" spans="1:21" x14ac:dyDescent="0.2">
      <c r="A48" s="25"/>
      <c r="C48" s="19" t="s">
        <v>29</v>
      </c>
      <c r="D48" s="19">
        <v>127.715462</v>
      </c>
      <c r="E48" s="19">
        <f t="shared" si="14"/>
        <v>127.71444652964904</v>
      </c>
      <c r="F48" s="19"/>
      <c r="G48" s="37">
        <v>127.714446101929</v>
      </c>
      <c r="H48" s="38">
        <f t="shared" si="15"/>
        <v>3.3490074909052528E-9</v>
      </c>
      <c r="I48" s="40">
        <f t="shared" si="13"/>
        <v>4.2772003894242516E-7</v>
      </c>
      <c r="K48" s="19"/>
      <c r="L48" s="21"/>
      <c r="M48" s="19"/>
      <c r="O48" s="19"/>
      <c r="P48" s="21"/>
      <c r="Q48" s="19"/>
    </row>
    <row r="49" spans="1:20" x14ac:dyDescent="0.2">
      <c r="A49" s="25"/>
      <c r="C49" s="19" t="s">
        <v>30</v>
      </c>
      <c r="D49" s="19">
        <v>2.118703</v>
      </c>
      <c r="E49" s="19">
        <f t="shared" si="14"/>
        <v>2.1186861541142683</v>
      </c>
      <c r="F49" s="19"/>
      <c r="G49" s="37">
        <v>2.1186857751411599</v>
      </c>
      <c r="H49" s="38">
        <f>(E49-G49)/D49</f>
        <v>1.7887033173137218E-7</v>
      </c>
      <c r="I49" s="40">
        <f t="shared" si="13"/>
        <v>3.7897310845025345E-7</v>
      </c>
      <c r="K49" s="19"/>
      <c r="L49" s="21"/>
      <c r="M49" s="19"/>
      <c r="O49" s="19"/>
      <c r="P49" s="21"/>
      <c r="Q49" s="19"/>
    </row>
    <row r="50" spans="1:20" x14ac:dyDescent="0.2">
      <c r="A50" s="25"/>
      <c r="C50" s="19" t="s">
        <v>31</v>
      </c>
      <c r="D50" s="19">
        <v>42.673124999999999</v>
      </c>
      <c r="E50" s="19">
        <f t="shared" si="14"/>
        <v>42.672785704408518</v>
      </c>
      <c r="F50" s="19"/>
      <c r="G50" s="37">
        <v>42.672785391697602</v>
      </c>
      <c r="H50" s="38">
        <f t="shared" si="15"/>
        <v>7.3280528837927002E-9</v>
      </c>
      <c r="I50" s="40">
        <f t="shared" si="13"/>
        <v>3.1271091671669637E-7</v>
      </c>
      <c r="K50" s="19"/>
      <c r="L50" s="21"/>
      <c r="M50" s="19"/>
      <c r="O50" s="19"/>
      <c r="P50" s="21"/>
      <c r="Q50" s="19"/>
    </row>
    <row r="51" spans="1:20" x14ac:dyDescent="0.2">
      <c r="A51" s="25"/>
      <c r="C51" s="19" t="s">
        <v>32</v>
      </c>
      <c r="D51" s="19">
        <v>2.7942770000000001</v>
      </c>
      <c r="E51" s="19">
        <f t="shared" si="14"/>
        <v>2.7942547826004662</v>
      </c>
      <c r="F51" s="19"/>
      <c r="G51" s="37">
        <v>2.7942547393551398</v>
      </c>
      <c r="H51" s="38">
        <f t="shared" si="15"/>
        <v>1.54763920795837E-8</v>
      </c>
      <c r="I51" s="40">
        <f t="shared" si="13"/>
        <v>4.3245326430962905E-8</v>
      </c>
      <c r="K51" s="19"/>
      <c r="L51" s="21"/>
      <c r="M51" s="19"/>
      <c r="O51" s="19"/>
      <c r="P51" s="21"/>
      <c r="Q51" s="19"/>
    </row>
    <row r="52" spans="1:20" x14ac:dyDescent="0.2">
      <c r="A52" s="25"/>
      <c r="E52" t="s">
        <v>88</v>
      </c>
      <c r="G52" s="19"/>
    </row>
    <row r="53" spans="1:20" x14ac:dyDescent="0.2">
      <c r="A53" s="25"/>
      <c r="C53" t="s">
        <v>61</v>
      </c>
      <c r="D53" s="19">
        <f>SUM(D46:D48)</f>
        <v>221.778392</v>
      </c>
      <c r="E53" s="16">
        <f>(ABS(D18)-D53)/ABS(D18)</f>
        <v>-4.1031949887033603E-9</v>
      </c>
      <c r="G53" s="19">
        <f>SUM(G46:G48)</f>
        <v>221.7766277213596</v>
      </c>
      <c r="H53" s="16">
        <f>(ABS(H18)-G53)/ABS(H18)</f>
        <v>2.1164742924663098E-12</v>
      </c>
      <c r="K53" s="19"/>
      <c r="L53" s="16"/>
      <c r="O53" s="19"/>
      <c r="P53" s="16"/>
    </row>
    <row r="54" spans="1:20" x14ac:dyDescent="0.2">
      <c r="A54" s="25"/>
      <c r="D54" s="19"/>
      <c r="K54" s="19"/>
      <c r="S54" s="19"/>
    </row>
    <row r="55" spans="1:20" x14ac:dyDescent="0.2">
      <c r="A55" s="25"/>
      <c r="S55" s="19"/>
    </row>
    <row r="56" spans="1:20" x14ac:dyDescent="0.2">
      <c r="A56" s="25"/>
      <c r="B56" s="25"/>
      <c r="C56" s="25"/>
      <c r="D56" s="25"/>
      <c r="E56" s="27"/>
      <c r="F56" s="29"/>
      <c r="G56" s="25"/>
      <c r="H56" s="25"/>
      <c r="I56" s="25"/>
      <c r="K56" s="25"/>
      <c r="L56" s="25"/>
      <c r="M56" s="25"/>
      <c r="O56" s="25"/>
      <c r="P56" s="25"/>
      <c r="Q56" s="25"/>
      <c r="S56" s="28"/>
    </row>
    <row r="57" spans="1:20" x14ac:dyDescent="0.2">
      <c r="A57" s="25"/>
      <c r="B57" s="25"/>
      <c r="C57" s="25"/>
      <c r="D57" s="25"/>
      <c r="E57" s="25"/>
      <c r="F57" s="25"/>
      <c r="G57" s="25"/>
      <c r="H57" s="25"/>
      <c r="I57" s="25"/>
      <c r="K57" s="28"/>
      <c r="L57" s="25"/>
      <c r="M57" s="25"/>
      <c r="O57" s="28"/>
      <c r="P57" s="28"/>
      <c r="Q57" s="25"/>
      <c r="S57" s="28"/>
    </row>
    <row r="58" spans="1:20" x14ac:dyDescent="0.2">
      <c r="A58" s="25"/>
      <c r="B58" s="25"/>
      <c r="C58" s="25"/>
      <c r="D58" s="25"/>
      <c r="E58" s="25"/>
      <c r="F58" s="25"/>
      <c r="G58" s="25"/>
      <c r="H58" s="25"/>
      <c r="I58" s="25"/>
      <c r="K58" s="25"/>
      <c r="L58" s="25"/>
      <c r="M58" s="25"/>
      <c r="O58" s="25"/>
      <c r="P58" s="25"/>
      <c r="Q58" s="25"/>
      <c r="S58" s="28"/>
      <c r="T58" s="19"/>
    </row>
    <row r="59" spans="1:20" x14ac:dyDescent="0.2">
      <c r="A59" s="25"/>
      <c r="B59" s="25"/>
      <c r="C59" s="27"/>
      <c r="D59" s="27"/>
      <c r="E59" s="27"/>
      <c r="F59" s="27"/>
      <c r="G59" s="27"/>
      <c r="H59" s="27"/>
      <c r="I59" s="27"/>
      <c r="K59" s="27"/>
      <c r="L59" s="27"/>
      <c r="M59" s="27"/>
      <c r="O59" s="19"/>
      <c r="P59" s="27"/>
      <c r="Q59" s="27"/>
      <c r="S59" s="28"/>
    </row>
    <row r="60" spans="1:20" x14ac:dyDescent="0.2">
      <c r="A60" s="25"/>
      <c r="B60" s="25"/>
      <c r="C60" s="25"/>
      <c r="D60" s="25"/>
      <c r="E60" s="25"/>
      <c r="F60" s="25"/>
      <c r="G60" s="25"/>
      <c r="H60" s="25"/>
      <c r="I60" s="25"/>
      <c r="K60" s="25"/>
      <c r="L60" s="25"/>
      <c r="M60" s="25"/>
      <c r="P60" s="25"/>
      <c r="Q60" s="25"/>
      <c r="S60" s="25"/>
    </row>
    <row r="61" spans="1:20" x14ac:dyDescent="0.2">
      <c r="A61" s="25"/>
      <c r="B61" s="27"/>
      <c r="C61" s="27"/>
      <c r="D61" s="27"/>
      <c r="E61" s="27"/>
      <c r="F61" s="28"/>
      <c r="G61" s="28"/>
      <c r="H61" s="28"/>
      <c r="I61" s="25"/>
      <c r="K61" s="25"/>
      <c r="L61" s="25"/>
      <c r="M61" s="25"/>
      <c r="P61" s="25"/>
      <c r="Q61" s="25"/>
      <c r="S61" s="25"/>
    </row>
    <row r="62" spans="1:20" x14ac:dyDescent="0.2">
      <c r="A62" s="25"/>
      <c r="B62" s="27"/>
      <c r="C62" s="27"/>
      <c r="D62" s="27"/>
      <c r="E62" s="27"/>
      <c r="F62" s="28"/>
      <c r="G62" s="28"/>
      <c r="H62" s="28"/>
      <c r="I62" s="25"/>
      <c r="K62" s="25"/>
      <c r="L62" s="25"/>
      <c r="M62" s="25"/>
      <c r="O62" s="27"/>
      <c r="P62" s="25"/>
      <c r="Q62" s="25"/>
      <c r="S62" s="25"/>
    </row>
    <row r="63" spans="1:20" x14ac:dyDescent="0.2">
      <c r="A63" s="25"/>
      <c r="B63" s="27"/>
      <c r="C63" s="27"/>
      <c r="D63" s="27"/>
      <c r="E63" s="27"/>
      <c r="F63" s="28"/>
      <c r="G63" s="28"/>
      <c r="H63" s="28"/>
      <c r="I63" s="25"/>
      <c r="K63" s="25"/>
      <c r="L63" s="25"/>
      <c r="M63" s="25"/>
      <c r="O63" s="28"/>
      <c r="P63" s="25"/>
      <c r="Q63" s="25"/>
      <c r="S63" s="25"/>
    </row>
    <row r="64" spans="1:20" x14ac:dyDescent="0.2">
      <c r="A64" s="25"/>
      <c r="B64" s="27"/>
      <c r="C64" s="27"/>
      <c r="D64" s="27"/>
      <c r="E64" s="27"/>
      <c r="F64" s="27"/>
      <c r="G64" s="28"/>
      <c r="H64" s="28"/>
      <c r="I64" s="25"/>
      <c r="K64" s="25"/>
      <c r="L64" s="25"/>
      <c r="M64" s="25"/>
      <c r="O64" s="25"/>
      <c r="P64" s="25"/>
      <c r="Q64" s="25"/>
      <c r="S64" s="25"/>
    </row>
    <row r="65" spans="1:17" x14ac:dyDescent="0.2">
      <c r="A65" s="25"/>
      <c r="B65" s="27"/>
      <c r="C65" s="27"/>
      <c r="D65" s="27"/>
      <c r="E65" s="27"/>
      <c r="F65" s="28"/>
      <c r="G65" s="28"/>
      <c r="H65" s="28"/>
      <c r="I65" s="25"/>
      <c r="J65" s="25"/>
      <c r="K65" s="25"/>
      <c r="L65" s="25"/>
      <c r="M65" s="25"/>
      <c r="O65" s="25"/>
      <c r="P65" s="25"/>
      <c r="Q65" s="25"/>
    </row>
    <row r="66" spans="1:17" x14ac:dyDescent="0.2">
      <c r="A66" s="25"/>
      <c r="B66" s="27"/>
      <c r="C66" s="27"/>
      <c r="D66" s="27"/>
      <c r="E66" s="27"/>
      <c r="F66" s="28"/>
      <c r="G66" s="28"/>
      <c r="H66" s="28"/>
      <c r="I66" s="25"/>
      <c r="J66" s="25"/>
      <c r="K66" s="25"/>
      <c r="L66" s="25"/>
      <c r="M66" s="25"/>
      <c r="N66" s="25"/>
      <c r="O66" s="25"/>
      <c r="P66" s="25"/>
    </row>
    <row r="67" spans="1:17" x14ac:dyDescent="0.2">
      <c r="A67" s="25"/>
      <c r="B67" s="27"/>
      <c r="C67" s="27"/>
      <c r="D67" s="27"/>
      <c r="E67" s="27"/>
      <c r="F67" s="28"/>
      <c r="G67" s="28"/>
      <c r="H67" s="28"/>
      <c r="I67" s="25"/>
      <c r="J67" s="25"/>
      <c r="K67" s="25"/>
      <c r="L67" s="25"/>
      <c r="M67" s="25"/>
      <c r="N67" s="25"/>
      <c r="O67" s="25"/>
      <c r="P67" s="25"/>
    </row>
    <row r="68" spans="1:17" x14ac:dyDescent="0.2">
      <c r="A68" s="25"/>
      <c r="B68" s="27"/>
      <c r="C68" s="27"/>
      <c r="D68" s="27"/>
      <c r="E68" s="27"/>
      <c r="F68" s="28"/>
      <c r="G68" s="28"/>
      <c r="H68" s="28"/>
      <c r="I68" s="25"/>
      <c r="J68" s="25"/>
      <c r="K68" s="25"/>
      <c r="L68" s="25"/>
      <c r="M68" s="25"/>
      <c r="N68" s="25"/>
      <c r="O68" s="25"/>
      <c r="P68" s="25"/>
    </row>
    <row r="69" spans="1:17" x14ac:dyDescent="0.2">
      <c r="A69" s="25"/>
      <c r="B69" s="25"/>
      <c r="C69" s="27"/>
      <c r="D69" s="27"/>
      <c r="E69" s="27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</row>
    <row r="70" spans="1:17" x14ac:dyDescent="0.2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</row>
    <row r="71" spans="1:17" x14ac:dyDescent="0.2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</row>
    <row r="72" spans="1:17" x14ac:dyDescent="0.2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7DBC6-6491-634F-8545-EB1CE76A2D50}">
  <dimension ref="B3:AD56"/>
  <sheetViews>
    <sheetView workbookViewId="0">
      <selection activeCell="AA16" sqref="AA16"/>
    </sheetView>
  </sheetViews>
  <sheetFormatPr baseColWidth="10" defaultRowHeight="16" x14ac:dyDescent="0.2"/>
  <cols>
    <col min="3" max="4" width="10.83203125" style="6"/>
    <col min="5" max="5" width="10.83203125" style="16"/>
    <col min="6" max="6" width="24.1640625" bestFit="1" customWidth="1"/>
    <col min="9" max="9" width="12.1640625" bestFit="1" customWidth="1"/>
    <col min="12" max="12" width="19" bestFit="1" customWidth="1"/>
    <col min="22" max="22" width="17.5" style="15" bestFit="1" customWidth="1"/>
    <col min="23" max="30" width="10.83203125" style="6"/>
  </cols>
  <sheetData>
    <row r="3" spans="2:27" x14ac:dyDescent="0.2">
      <c r="H3" s="1">
        <v>8</v>
      </c>
      <c r="I3" s="4"/>
      <c r="J3" s="4"/>
      <c r="K3" s="2"/>
    </row>
    <row r="4" spans="2:27" x14ac:dyDescent="0.2">
      <c r="C4" s="6" t="s">
        <v>43</v>
      </c>
      <c r="D4" s="6" t="s">
        <v>44</v>
      </c>
      <c r="F4" t="s">
        <v>42</v>
      </c>
      <c r="H4" s="1" t="s">
        <v>3</v>
      </c>
      <c r="I4" s="4">
        <v>-57.38783815</v>
      </c>
      <c r="J4" s="4">
        <v>-76.0729668945296</v>
      </c>
      <c r="K4" s="8">
        <f>(I4-J4)/I4</f>
        <v>-0.32559387749875712</v>
      </c>
    </row>
    <row r="5" spans="2:27" x14ac:dyDescent="0.2">
      <c r="B5" t="s">
        <v>34</v>
      </c>
      <c r="C5" s="6" t="s">
        <v>22</v>
      </c>
      <c r="D5" s="6" t="s">
        <v>15</v>
      </c>
      <c r="F5" t="s">
        <v>25</v>
      </c>
      <c r="H5" s="1" t="s">
        <v>2</v>
      </c>
      <c r="I5" s="4">
        <v>-133.83079028</v>
      </c>
      <c r="J5" s="4">
        <v>-115.144141151466</v>
      </c>
      <c r="K5" s="8">
        <f t="shared" ref="K5:K6" si="0">(I5-J5)/I5</f>
        <v>0.13962892313075265</v>
      </c>
      <c r="L5" s="6"/>
      <c r="M5" s="6"/>
      <c r="N5" s="6"/>
      <c r="O5" s="6"/>
      <c r="P5" s="6" t="s">
        <v>39</v>
      </c>
      <c r="Q5" s="6" t="s">
        <v>40</v>
      </c>
      <c r="R5" s="6" t="s">
        <v>41</v>
      </c>
      <c r="T5" t="s">
        <v>36</v>
      </c>
      <c r="U5" t="s">
        <v>37</v>
      </c>
      <c r="V5" s="15" t="s">
        <v>38</v>
      </c>
      <c r="W5" s="6" t="s">
        <v>46</v>
      </c>
      <c r="X5" s="6" t="s">
        <v>45</v>
      </c>
    </row>
    <row r="6" spans="2:27" x14ac:dyDescent="0.2">
      <c r="B6">
        <f>ABS(C6)</f>
        <v>4.6545589999999999</v>
      </c>
      <c r="C6" s="6">
        <v>-4.6545589999999999</v>
      </c>
      <c r="D6" s="4">
        <v>-1.105272</v>
      </c>
      <c r="E6" s="16">
        <f>(C6-D6)/C6</f>
        <v>0.76253990979596553</v>
      </c>
      <c r="F6">
        <f>C6/D6</f>
        <v>4.2112339767948521</v>
      </c>
      <c r="H6" s="1" t="s">
        <v>1</v>
      </c>
      <c r="I6" s="4">
        <v>-191.21862844</v>
      </c>
      <c r="J6" s="4">
        <v>-191.21710804599601</v>
      </c>
      <c r="K6" s="8">
        <f t="shared" si="0"/>
        <v>7.9510768192058602E-6</v>
      </c>
      <c r="L6" s="6">
        <v>4.2111999999999998</v>
      </c>
      <c r="M6" s="6">
        <v>4.2111999999999998</v>
      </c>
      <c r="N6" s="6">
        <v>4.2111999999999998</v>
      </c>
      <c r="O6" s="6">
        <v>2</v>
      </c>
      <c r="P6" s="6">
        <v>0</v>
      </c>
      <c r="Q6" s="6">
        <v>0</v>
      </c>
      <c r="R6" s="6">
        <v>0</v>
      </c>
      <c r="T6" s="19">
        <f>P6*L$6</f>
        <v>0</v>
      </c>
      <c r="U6" s="19">
        <f t="shared" ref="U6:V6" si="1">Q6*M$6</f>
        <v>0</v>
      </c>
      <c r="V6" s="19">
        <f t="shared" si="1"/>
        <v>0</v>
      </c>
      <c r="W6" s="6">
        <f>SQRT(T6*T6+U6*U6+V6*V6)</f>
        <v>0</v>
      </c>
      <c r="X6" s="6" t="e">
        <f>C6/W6</f>
        <v>#DIV/0!</v>
      </c>
      <c r="Z6" s="6">
        <f>U6*C6</f>
        <v>0</v>
      </c>
      <c r="AA6" s="6">
        <f>Q6*C6</f>
        <v>0</v>
      </c>
    </row>
    <row r="7" spans="2:27" x14ac:dyDescent="0.2">
      <c r="B7">
        <f t="shared" ref="B7:B13" si="2">ABS(C7)</f>
        <v>2.4303000000000002E-2</v>
      </c>
      <c r="C7" s="6">
        <v>2.4303000000000002E-2</v>
      </c>
      <c r="D7" s="4">
        <v>5.7710000000000001E-3</v>
      </c>
      <c r="E7" s="16">
        <f t="shared" ref="E7:E12" si="3">(C7-D7)/C7</f>
        <v>0.76253960416409494</v>
      </c>
      <c r="F7">
        <f t="shared" ref="F7:F13" si="4">C7/D7</f>
        <v>4.2112285565759837</v>
      </c>
      <c r="H7" s="1"/>
      <c r="I7" s="4"/>
      <c r="J7" s="4"/>
      <c r="K7" s="2"/>
      <c r="L7" s="6"/>
      <c r="M7" s="6"/>
      <c r="N7" s="6"/>
      <c r="O7" s="6">
        <v>2</v>
      </c>
      <c r="P7" s="6">
        <v>0.5</v>
      </c>
      <c r="Q7" s="17">
        <v>0.52</v>
      </c>
      <c r="R7" s="6">
        <v>0</v>
      </c>
      <c r="T7" s="19">
        <f t="shared" ref="T7:T13" si="5">P7*L$6</f>
        <v>2.1055999999999999</v>
      </c>
      <c r="U7" s="19">
        <f t="shared" ref="U7:U13" si="6">Q7*M$6</f>
        <v>2.1898239999999998</v>
      </c>
      <c r="V7" s="19">
        <f t="shared" ref="V7:V13" si="7">R7*N$6</f>
        <v>0</v>
      </c>
      <c r="W7" s="6">
        <f t="shared" ref="W7:W13" si="8">SQRT(T7*T7+U7*U7+V7*V7)</f>
        <v>3.037907258455399</v>
      </c>
      <c r="X7" s="6">
        <f t="shared" ref="X7:X13" si="9">C7/W7</f>
        <v>7.9999150508487469E-3</v>
      </c>
      <c r="Z7" s="6">
        <f t="shared" ref="Z7:Z13" si="10">U7*C7</f>
        <v>5.3219292671999999E-2</v>
      </c>
      <c r="AA7" s="6">
        <f t="shared" ref="AA7:AA13" si="11">Q7*C7</f>
        <v>1.2637560000000001E-2</v>
      </c>
    </row>
    <row r="8" spans="2:27" x14ac:dyDescent="0.2">
      <c r="B8">
        <f t="shared" si="2"/>
        <v>4.6545589999999999</v>
      </c>
      <c r="C8" s="6">
        <v>-4.6545589999999999</v>
      </c>
      <c r="D8" s="4">
        <v>-1.105272</v>
      </c>
      <c r="E8" s="16">
        <f t="shared" si="3"/>
        <v>0.76253990979596553</v>
      </c>
      <c r="F8">
        <f t="shared" si="4"/>
        <v>4.2112339767948521</v>
      </c>
      <c r="H8" s="1" t="s">
        <v>23</v>
      </c>
      <c r="I8" s="4"/>
      <c r="J8" s="4"/>
      <c r="K8" s="2"/>
      <c r="L8" s="6"/>
      <c r="M8" s="6"/>
      <c r="N8" s="6"/>
      <c r="O8" s="6">
        <v>2</v>
      </c>
      <c r="P8" s="6">
        <v>0.5</v>
      </c>
      <c r="Q8" s="6">
        <v>0</v>
      </c>
      <c r="R8" s="6">
        <v>0.5</v>
      </c>
      <c r="T8" s="19">
        <f t="shared" si="5"/>
        <v>2.1055999999999999</v>
      </c>
      <c r="U8" s="19">
        <f t="shared" si="6"/>
        <v>0</v>
      </c>
      <c r="V8" s="19">
        <f t="shared" si="7"/>
        <v>2.1055999999999999</v>
      </c>
      <c r="W8" s="6">
        <f t="shared" si="8"/>
        <v>2.9777680769327888</v>
      </c>
      <c r="X8" s="6">
        <f t="shared" si="9"/>
        <v>-1.5631032638359021</v>
      </c>
      <c r="Z8" s="6">
        <f t="shared" si="10"/>
        <v>0</v>
      </c>
      <c r="AA8" s="6">
        <f t="shared" si="11"/>
        <v>0</v>
      </c>
    </row>
    <row r="9" spans="2:27" x14ac:dyDescent="0.2">
      <c r="B9">
        <f t="shared" si="2"/>
        <v>2.4303000000000002E-2</v>
      </c>
      <c r="C9" s="6">
        <v>2.4303000000000002E-2</v>
      </c>
      <c r="D9" s="4">
        <v>5.7710000000000001E-3</v>
      </c>
      <c r="E9" s="16">
        <f t="shared" si="3"/>
        <v>0.76253960416409494</v>
      </c>
      <c r="F9">
        <f t="shared" si="4"/>
        <v>4.2112285565759837</v>
      </c>
      <c r="H9" s="4">
        <v>-1.105272</v>
      </c>
      <c r="I9" s="4"/>
      <c r="J9" s="4"/>
      <c r="K9" s="2"/>
      <c r="L9" s="6"/>
      <c r="M9" s="6"/>
      <c r="N9" s="6"/>
      <c r="O9" s="6">
        <v>2</v>
      </c>
      <c r="P9" s="6">
        <v>0</v>
      </c>
      <c r="Q9" s="6">
        <v>0.52</v>
      </c>
      <c r="R9" s="6">
        <v>0.5</v>
      </c>
      <c r="T9" s="19">
        <f t="shared" si="5"/>
        <v>0</v>
      </c>
      <c r="U9" s="19">
        <f t="shared" si="6"/>
        <v>2.1898239999999998</v>
      </c>
      <c r="V9" s="19">
        <f t="shared" si="7"/>
        <v>2.1055999999999999</v>
      </c>
      <c r="W9" s="6">
        <f t="shared" si="8"/>
        <v>3.037907258455399</v>
      </c>
      <c r="X9" s="6">
        <f t="shared" si="9"/>
        <v>7.9999150508487469E-3</v>
      </c>
      <c r="Z9" s="6">
        <f t="shared" si="10"/>
        <v>5.3219292671999999E-2</v>
      </c>
      <c r="AA9" s="6">
        <f t="shared" si="11"/>
        <v>1.2637560000000001E-2</v>
      </c>
    </row>
    <row r="10" spans="2:27" x14ac:dyDescent="0.2">
      <c r="B10">
        <f t="shared" si="2"/>
        <v>5.9154900000000001</v>
      </c>
      <c r="C10" s="6">
        <v>-5.9154900000000001</v>
      </c>
      <c r="D10" s="4">
        <v>-1.404693</v>
      </c>
      <c r="E10" s="16">
        <f t="shared" si="3"/>
        <v>0.76253987412707991</v>
      </c>
      <c r="F10">
        <f t="shared" si="4"/>
        <v>4.2112333442253931</v>
      </c>
      <c r="H10" s="4">
        <v>5.7710000000000001E-3</v>
      </c>
      <c r="I10" s="4"/>
      <c r="J10" s="4"/>
      <c r="K10" s="2"/>
      <c r="L10" s="6"/>
      <c r="M10" s="6"/>
      <c r="N10" s="6"/>
      <c r="O10" s="6">
        <v>-2</v>
      </c>
      <c r="P10" s="6">
        <v>0.5</v>
      </c>
      <c r="Q10" s="6">
        <v>0.5</v>
      </c>
      <c r="R10" s="6">
        <v>0.5</v>
      </c>
      <c r="T10" s="19">
        <f t="shared" si="5"/>
        <v>2.1055999999999999</v>
      </c>
      <c r="U10" s="19">
        <f t="shared" si="6"/>
        <v>2.1055999999999999</v>
      </c>
      <c r="V10" s="19">
        <f t="shared" si="7"/>
        <v>2.1055999999999999</v>
      </c>
      <c r="W10" s="6">
        <f t="shared" si="8"/>
        <v>3.6470061804170282</v>
      </c>
      <c r="X10" s="6">
        <f t="shared" si="9"/>
        <v>-1.6220126063300433</v>
      </c>
      <c r="Z10" s="6">
        <f t="shared" si="10"/>
        <v>-12.455655744</v>
      </c>
      <c r="AA10" s="6">
        <f t="shared" si="11"/>
        <v>-2.9577450000000001</v>
      </c>
    </row>
    <row r="11" spans="2:27" x14ac:dyDescent="0.2">
      <c r="B11">
        <f t="shared" si="2"/>
        <v>10.545745</v>
      </c>
      <c r="C11" s="6">
        <v>10.545745</v>
      </c>
      <c r="D11" s="4">
        <v>2.504194</v>
      </c>
      <c r="E11" s="16">
        <f t="shared" si="3"/>
        <v>0.76253986797518813</v>
      </c>
      <c r="F11">
        <f t="shared" si="4"/>
        <v>4.2112332351247543</v>
      </c>
      <c r="H11" s="4">
        <v>-1.105272</v>
      </c>
      <c r="I11" s="4"/>
      <c r="J11" s="4"/>
      <c r="K11" s="3"/>
      <c r="L11" s="6"/>
      <c r="M11" s="6"/>
      <c r="N11" s="6"/>
      <c r="O11" s="6">
        <v>-2</v>
      </c>
      <c r="P11" s="6">
        <v>0.5</v>
      </c>
      <c r="Q11" s="6">
        <v>0</v>
      </c>
      <c r="R11" s="6">
        <v>0</v>
      </c>
      <c r="T11" s="19">
        <f t="shared" si="5"/>
        <v>2.1055999999999999</v>
      </c>
      <c r="U11" s="19">
        <f t="shared" si="6"/>
        <v>0</v>
      </c>
      <c r="V11" s="19">
        <f t="shared" si="7"/>
        <v>0</v>
      </c>
      <c r="W11" s="6">
        <f t="shared" si="8"/>
        <v>2.1055999999999999</v>
      </c>
      <c r="X11" s="6">
        <f t="shared" si="9"/>
        <v>5.008427526595745</v>
      </c>
      <c r="Z11" s="6">
        <f t="shared" si="10"/>
        <v>0</v>
      </c>
      <c r="AA11" s="6">
        <f t="shared" si="11"/>
        <v>0</v>
      </c>
    </row>
    <row r="12" spans="2:27" x14ac:dyDescent="0.2">
      <c r="B12">
        <f t="shared" si="2"/>
        <v>5.9154900000000001</v>
      </c>
      <c r="C12" s="6">
        <v>-5.9154900000000001</v>
      </c>
      <c r="D12" s="4">
        <v>-1.404693</v>
      </c>
      <c r="E12" s="16">
        <f t="shared" si="3"/>
        <v>0.76253987412707991</v>
      </c>
      <c r="F12">
        <f t="shared" si="4"/>
        <v>4.2112333442253931</v>
      </c>
      <c r="H12" s="4">
        <v>5.7710000000000001E-3</v>
      </c>
      <c r="I12" s="4"/>
      <c r="J12" s="4"/>
      <c r="L12" s="6"/>
      <c r="M12" s="6"/>
      <c r="N12" s="6"/>
      <c r="O12" s="6">
        <v>-2</v>
      </c>
      <c r="P12" s="6">
        <v>0</v>
      </c>
      <c r="Q12" s="6">
        <v>0.5</v>
      </c>
      <c r="R12" s="6">
        <v>0</v>
      </c>
      <c r="T12" s="19">
        <f t="shared" si="5"/>
        <v>0</v>
      </c>
      <c r="U12" s="19">
        <f t="shared" si="6"/>
        <v>2.1055999999999999</v>
      </c>
      <c r="V12" s="19">
        <f t="shared" si="7"/>
        <v>0</v>
      </c>
      <c r="W12" s="6">
        <f t="shared" si="8"/>
        <v>2.1055999999999999</v>
      </c>
      <c r="X12" s="6">
        <f t="shared" si="9"/>
        <v>-2.809408244680851</v>
      </c>
      <c r="Z12" s="6">
        <f t="shared" si="10"/>
        <v>-12.455655744</v>
      </c>
      <c r="AA12" s="6">
        <f t="shared" si="11"/>
        <v>-2.9577450000000001</v>
      </c>
    </row>
    <row r="13" spans="2:27" x14ac:dyDescent="0.2">
      <c r="B13">
        <f t="shared" si="2"/>
        <v>10.545745</v>
      </c>
      <c r="C13" s="6">
        <v>10.545745</v>
      </c>
      <c r="D13" s="4">
        <v>2.504194</v>
      </c>
      <c r="E13" s="16">
        <f>(C13-D13)/C13</f>
        <v>0.76253986797518813</v>
      </c>
      <c r="F13">
        <f t="shared" si="4"/>
        <v>4.2112332351247543</v>
      </c>
      <c r="H13" s="4">
        <v>-1.404693</v>
      </c>
      <c r="I13" s="4"/>
      <c r="J13" s="4"/>
      <c r="L13" s="6"/>
      <c r="M13" s="6"/>
      <c r="N13" s="6"/>
      <c r="O13" s="6">
        <v>-2</v>
      </c>
      <c r="P13" s="6">
        <v>0</v>
      </c>
      <c r="Q13" s="6">
        <v>0</v>
      </c>
      <c r="R13" s="6">
        <v>0.5</v>
      </c>
      <c r="T13" s="19">
        <f t="shared" si="5"/>
        <v>0</v>
      </c>
      <c r="U13" s="19">
        <f t="shared" si="6"/>
        <v>0</v>
      </c>
      <c r="V13" s="19">
        <f t="shared" si="7"/>
        <v>2.1055999999999999</v>
      </c>
      <c r="W13" s="6">
        <f t="shared" si="8"/>
        <v>2.1055999999999999</v>
      </c>
      <c r="X13" s="6">
        <f t="shared" si="9"/>
        <v>5.008427526595745</v>
      </c>
      <c r="Z13" s="6">
        <f t="shared" si="10"/>
        <v>0</v>
      </c>
      <c r="AA13" s="6">
        <f t="shared" si="11"/>
        <v>0</v>
      </c>
    </row>
    <row r="14" spans="2:27" x14ac:dyDescent="0.2">
      <c r="H14" s="4">
        <v>2.504194</v>
      </c>
      <c r="I14" s="4"/>
      <c r="J14" s="4"/>
      <c r="Z14" s="6">
        <f>SUM(Z6:Z13)</f>
        <v>-24.804872902656001</v>
      </c>
      <c r="AA14" s="6">
        <f>SUM(AA6:AA13)</f>
        <v>-5.8902148800000003</v>
      </c>
    </row>
    <row r="15" spans="2:27" x14ac:dyDescent="0.2">
      <c r="B15" t="s">
        <v>33</v>
      </c>
      <c r="C15" s="6">
        <f>MAX(C6:C13)</f>
        <v>10.545745</v>
      </c>
      <c r="D15" s="6">
        <f>MAX(D6:D13)</f>
        <v>2.504194</v>
      </c>
      <c r="F15" s="18">
        <f>(F6-L$6)/F6</f>
        <v>8.0681327704678561E-6</v>
      </c>
      <c r="H15" s="4">
        <v>-1.404693</v>
      </c>
      <c r="I15" s="4"/>
      <c r="J15" s="4"/>
    </row>
    <row r="16" spans="2:27" x14ac:dyDescent="0.2">
      <c r="B16" t="s">
        <v>35</v>
      </c>
      <c r="C16" s="6">
        <f>SUM(B6:B13)</f>
        <v>42.280193999999995</v>
      </c>
      <c r="F16" s="18">
        <f t="shared" ref="F16:F20" si="12">(F7-L$6)/F7</f>
        <v>6.7810558368513389E-6</v>
      </c>
      <c r="H16" s="4">
        <v>2.504194</v>
      </c>
      <c r="I16" s="4"/>
      <c r="J16" s="4"/>
      <c r="L16" t="s">
        <v>19</v>
      </c>
      <c r="M16">
        <v>5.0000000000000001E-3</v>
      </c>
      <c r="V16" s="15" t="s">
        <v>19</v>
      </c>
      <c r="W16" s="6">
        <v>5.0000000000000001E-4</v>
      </c>
    </row>
    <row r="17" spans="2:30" x14ac:dyDescent="0.2">
      <c r="F17" s="18">
        <f t="shared" si="12"/>
        <v>8.0681327704678561E-6</v>
      </c>
      <c r="L17" t="s">
        <v>20</v>
      </c>
      <c r="M17">
        <f>M16*M6</f>
        <v>2.1055999999999998E-2</v>
      </c>
      <c r="V17" s="15" t="s">
        <v>20</v>
      </c>
      <c r="W17" s="6">
        <f>W16*M6</f>
        <v>2.1056E-3</v>
      </c>
      <c r="AA17" s="13"/>
      <c r="AB17" s="13"/>
      <c r="AC17" s="13"/>
      <c r="AD17" s="13"/>
    </row>
    <row r="18" spans="2:30" x14ac:dyDescent="0.2">
      <c r="C18" s="6">
        <f>C6/$C$15</f>
        <v>-0.44136843817103483</v>
      </c>
      <c r="D18" s="6">
        <f>D6/$D$15</f>
        <v>-0.44136836043852834</v>
      </c>
      <c r="F18" s="18">
        <f t="shared" si="12"/>
        <v>6.7810558368513389E-6</v>
      </c>
      <c r="H18" t="s">
        <v>22</v>
      </c>
      <c r="L18" t="s">
        <v>16</v>
      </c>
      <c r="R18" t="s">
        <v>17</v>
      </c>
      <c r="V18" s="15" t="s">
        <v>16</v>
      </c>
      <c r="AA18" s="13"/>
      <c r="AB18" s="13" t="s">
        <v>17</v>
      </c>
      <c r="AC18" s="13"/>
      <c r="AD18" s="13"/>
    </row>
    <row r="19" spans="2:30" x14ac:dyDescent="0.2">
      <c r="C19" s="6">
        <f t="shared" ref="C19:C24" si="13">C7/$C$15</f>
        <v>2.3045313536407337E-3</v>
      </c>
      <c r="D19" s="6">
        <f t="shared" ref="D19:D24" si="14">D7/$D$15</f>
        <v>2.3045339139060312E-3</v>
      </c>
      <c r="F19" s="18">
        <f t="shared" si="12"/>
        <v>7.9179239590162412E-6</v>
      </c>
      <c r="H19">
        <v>-4.6545589999999999</v>
      </c>
      <c r="J19" s="4"/>
      <c r="L19" s="14">
        <v>-191.21710804599601</v>
      </c>
      <c r="M19" t="s">
        <v>18</v>
      </c>
      <c r="N19" s="6">
        <v>0.5</v>
      </c>
      <c r="O19" s="6">
        <v>0.52</v>
      </c>
      <c r="P19" s="6">
        <v>0</v>
      </c>
      <c r="R19" s="4">
        <v>0</v>
      </c>
      <c r="S19" s="4">
        <v>-0.10137400000000001</v>
      </c>
      <c r="T19" s="4">
        <v>0</v>
      </c>
      <c r="V19" s="14">
        <v>-191.21710804599601</v>
      </c>
      <c r="W19" s="6" t="s">
        <v>18</v>
      </c>
      <c r="X19" s="6">
        <v>0.5</v>
      </c>
      <c r="Y19" s="6">
        <v>0.52</v>
      </c>
      <c r="Z19" s="6">
        <v>0</v>
      </c>
      <c r="AA19" s="13"/>
      <c r="AB19" s="12">
        <v>0</v>
      </c>
      <c r="AC19" s="12">
        <v>-0.10137400000000001</v>
      </c>
      <c r="AD19" s="12">
        <v>0</v>
      </c>
    </row>
    <row r="20" spans="2:30" x14ac:dyDescent="0.2">
      <c r="C20" s="6">
        <f t="shared" si="13"/>
        <v>-0.44136843817103483</v>
      </c>
      <c r="D20" s="6">
        <f t="shared" si="14"/>
        <v>-0.44136836043852834</v>
      </c>
      <c r="F20" s="18">
        <f t="shared" si="12"/>
        <v>7.8920171120658164E-6</v>
      </c>
      <c r="H20">
        <v>2.4303000000000002E-2</v>
      </c>
      <c r="J20" s="4"/>
      <c r="L20" s="15"/>
      <c r="R20">
        <v>0</v>
      </c>
      <c r="S20">
        <f>(L23-L22)/(M17*2)</f>
        <v>-4.9527562928945515E-3</v>
      </c>
      <c r="T20">
        <v>0</v>
      </c>
      <c r="AA20" s="13"/>
      <c r="AB20" s="13">
        <v>0</v>
      </c>
      <c r="AC20" s="13">
        <f>(V23-V22)/(W17*2)</f>
        <v>5.7629174583369311E-3</v>
      </c>
      <c r="AD20" s="13">
        <v>0</v>
      </c>
    </row>
    <row r="21" spans="2:30" x14ac:dyDescent="0.2">
      <c r="C21" s="6">
        <f t="shared" si="13"/>
        <v>2.3045313536407337E-3</v>
      </c>
      <c r="D21" s="6">
        <f t="shared" si="14"/>
        <v>2.3045339139060312E-3</v>
      </c>
      <c r="H21">
        <v>-4.6545589999999999</v>
      </c>
      <c r="J21" s="4"/>
      <c r="L21" s="15"/>
      <c r="AA21" s="13"/>
      <c r="AB21" s="13"/>
      <c r="AC21" s="13"/>
      <c r="AD21" s="13"/>
    </row>
    <row r="22" spans="2:30" x14ac:dyDescent="0.2">
      <c r="C22" s="6">
        <f t="shared" si="13"/>
        <v>-0.56093618800758027</v>
      </c>
      <c r="D22" s="6">
        <f t="shared" si="14"/>
        <v>-0.56093617347537772</v>
      </c>
      <c r="H22">
        <v>2.4303000000000002E-2</v>
      </c>
      <c r="J22" s="4"/>
      <c r="L22" s="15">
        <v>-191.21782421172199</v>
      </c>
      <c r="N22" s="6">
        <v>0.5</v>
      </c>
      <c r="O22" s="6">
        <v>0.51500000000000001</v>
      </c>
      <c r="P22" s="6">
        <v>0</v>
      </c>
      <c r="V22" s="15">
        <v>-191.21712837489099</v>
      </c>
      <c r="X22" s="6">
        <v>0.5</v>
      </c>
      <c r="Y22" s="6">
        <f>Y19-W16</f>
        <v>0.51950000000000007</v>
      </c>
      <c r="Z22" s="6">
        <v>0</v>
      </c>
    </row>
    <row r="23" spans="2:30" x14ac:dyDescent="0.2">
      <c r="C23" s="6">
        <f t="shared" si="13"/>
        <v>1</v>
      </c>
      <c r="D23" s="6">
        <f t="shared" si="14"/>
        <v>1</v>
      </c>
      <c r="H23">
        <v>-5.9154900000000001</v>
      </c>
      <c r="J23" s="4"/>
      <c r="L23" s="15">
        <v>-191.218032782195</v>
      </c>
      <c r="N23" s="6">
        <v>0.5</v>
      </c>
      <c r="O23" s="6">
        <v>0.52500000000000002</v>
      </c>
      <c r="P23" s="6">
        <v>0</v>
      </c>
      <c r="V23" s="15">
        <v>-191.21710410609299</v>
      </c>
      <c r="X23" s="6">
        <v>0.5</v>
      </c>
      <c r="Y23" s="6">
        <f>Y19+W16</f>
        <v>0.52049999999999996</v>
      </c>
      <c r="Z23" s="6">
        <v>0</v>
      </c>
    </row>
    <row r="24" spans="2:30" x14ac:dyDescent="0.2">
      <c r="C24" s="6">
        <f t="shared" si="13"/>
        <v>-0.56093618800758027</v>
      </c>
      <c r="D24" s="6">
        <f t="shared" si="14"/>
        <v>-0.56093617347537772</v>
      </c>
      <c r="H24">
        <v>10.545745</v>
      </c>
      <c r="J24" s="4"/>
      <c r="L24" s="15"/>
      <c r="N24" s="6"/>
      <c r="O24" s="6"/>
      <c r="P24" s="6"/>
    </row>
    <row r="25" spans="2:30" x14ac:dyDescent="0.2">
      <c r="H25">
        <v>-5.9154900000000001</v>
      </c>
      <c r="J25" s="4"/>
      <c r="L25" s="15">
        <f>L23-L22</f>
        <v>-2.0857047300637532E-4</v>
      </c>
      <c r="V25" s="15">
        <f>V23-V22</f>
        <v>2.4268798000548486E-5</v>
      </c>
    </row>
    <row r="26" spans="2:30" x14ac:dyDescent="0.2">
      <c r="H26">
        <v>10.545745</v>
      </c>
      <c r="J26" s="4"/>
    </row>
    <row r="28" spans="2:30" x14ac:dyDescent="0.2">
      <c r="C28" s="6">
        <f>SUM(C30:C32)</f>
        <v>191.218628</v>
      </c>
      <c r="D28" s="6">
        <f>I6/3</f>
        <v>-63.739542813333337</v>
      </c>
    </row>
    <row r="29" spans="2:30" x14ac:dyDescent="0.2">
      <c r="B29" t="s">
        <v>26</v>
      </c>
      <c r="L29" t="s">
        <v>19</v>
      </c>
      <c r="M29">
        <v>1E-3</v>
      </c>
    </row>
    <row r="30" spans="2:30" x14ac:dyDescent="0.2">
      <c r="B30" t="s">
        <v>27</v>
      </c>
      <c r="C30" s="6">
        <v>63.405757000000001</v>
      </c>
      <c r="L30" t="s">
        <v>20</v>
      </c>
      <c r="M30">
        <f>M29*$M$6</f>
        <v>4.2112E-3</v>
      </c>
    </row>
    <row r="31" spans="2:30" x14ac:dyDescent="0.2">
      <c r="B31" t="s">
        <v>28</v>
      </c>
      <c r="C31" s="6">
        <v>64.407114000000007</v>
      </c>
      <c r="L31" t="s">
        <v>16</v>
      </c>
      <c r="R31" t="s">
        <v>17</v>
      </c>
    </row>
    <row r="32" spans="2:30" x14ac:dyDescent="0.2">
      <c r="B32" t="s">
        <v>29</v>
      </c>
      <c r="C32" s="6">
        <v>63.405757000000001</v>
      </c>
      <c r="I32" s="11"/>
      <c r="L32" s="14">
        <v>-191.21710804599601</v>
      </c>
      <c r="M32" t="s">
        <v>18</v>
      </c>
      <c r="N32" s="6">
        <v>0.5</v>
      </c>
      <c r="O32" s="6">
        <v>0.52</v>
      </c>
      <c r="P32" s="6">
        <v>0</v>
      </c>
      <c r="R32" s="4">
        <v>0</v>
      </c>
      <c r="S32" s="4">
        <v>-0.10137400000000001</v>
      </c>
      <c r="T32" s="4">
        <v>0</v>
      </c>
    </row>
    <row r="33" spans="2:23" x14ac:dyDescent="0.2">
      <c r="B33" t="s">
        <v>30</v>
      </c>
      <c r="C33" s="6">
        <v>0</v>
      </c>
      <c r="I33" s="11"/>
      <c r="L33" s="14"/>
      <c r="R33">
        <v>0</v>
      </c>
      <c r="S33">
        <f>(L36-L35)/(M30*2)</f>
        <v>5.7383678052463898E-3</v>
      </c>
      <c r="T33">
        <v>0</v>
      </c>
    </row>
    <row r="34" spans="2:23" x14ac:dyDescent="0.2">
      <c r="B34" t="s">
        <v>31</v>
      </c>
      <c r="C34" s="6">
        <v>0</v>
      </c>
      <c r="I34" s="11"/>
      <c r="L34" s="15"/>
    </row>
    <row r="35" spans="2:23" x14ac:dyDescent="0.2">
      <c r="B35" t="s">
        <v>32</v>
      </c>
      <c r="C35" s="6">
        <v>0</v>
      </c>
      <c r="I35" s="11"/>
      <c r="L35" s="15">
        <v>-191.21716499061</v>
      </c>
      <c r="N35" s="6">
        <v>0.5</v>
      </c>
      <c r="O35" s="6">
        <f>O32-M29</f>
        <v>0.51900000000000002</v>
      </c>
      <c r="P35" s="6">
        <v>0</v>
      </c>
      <c r="S35">
        <f>I10/S33</f>
        <v>0</v>
      </c>
    </row>
    <row r="36" spans="2:23" x14ac:dyDescent="0.2">
      <c r="I36" s="11"/>
      <c r="L36" s="15">
        <v>-191.217116659781</v>
      </c>
      <c r="N36" s="6">
        <v>0.5</v>
      </c>
      <c r="O36" s="6">
        <f>O32+M29</f>
        <v>0.52100000000000002</v>
      </c>
      <c r="P36" s="6">
        <v>0</v>
      </c>
      <c r="R36" t="s">
        <v>24</v>
      </c>
      <c r="S36" s="16" t="e">
        <f>(I10-S33)/I10</f>
        <v>#DIV/0!</v>
      </c>
      <c r="V36" s="4">
        <v>-0.10137400000000001</v>
      </c>
      <c r="W36" s="6">
        <f>V36/S45</f>
        <v>-17.666302040693928</v>
      </c>
    </row>
    <row r="37" spans="2:23" x14ac:dyDescent="0.2">
      <c r="C37" s="13">
        <v>63.405757000000001</v>
      </c>
      <c r="D37" s="13">
        <v>0</v>
      </c>
      <c r="E37" s="13">
        <v>0</v>
      </c>
      <c r="I37" s="11"/>
      <c r="L37" s="15"/>
      <c r="N37" s="6"/>
      <c r="O37" s="6"/>
      <c r="P37" s="6"/>
      <c r="W37" s="6">
        <f>V36/S33</f>
        <v>-17.665999015838143</v>
      </c>
    </row>
    <row r="38" spans="2:23" x14ac:dyDescent="0.2">
      <c r="C38" s="13">
        <v>0</v>
      </c>
      <c r="D38" s="13">
        <v>64.407114000000007</v>
      </c>
      <c r="E38" s="13">
        <v>0</v>
      </c>
      <c r="I38" s="11"/>
      <c r="L38" s="15">
        <f>L36-L35</f>
        <v>4.8330829002907194E-5</v>
      </c>
      <c r="W38" s="10">
        <f>(W36-W37)</f>
        <v>-3.0302485578559413E-4</v>
      </c>
    </row>
    <row r="39" spans="2:23" x14ac:dyDescent="0.2">
      <c r="C39" s="13">
        <v>0</v>
      </c>
      <c r="D39" s="13">
        <v>0</v>
      </c>
      <c r="E39" s="13">
        <v>63.405757000000001</v>
      </c>
      <c r="I39" s="11"/>
    </row>
    <row r="40" spans="2:23" x14ac:dyDescent="0.2">
      <c r="I40" s="11"/>
      <c r="L40" t="s">
        <v>21</v>
      </c>
    </row>
    <row r="41" spans="2:23" x14ac:dyDescent="0.2">
      <c r="I41" s="11"/>
      <c r="L41" t="s">
        <v>19</v>
      </c>
      <c r="M41">
        <v>1E-3</v>
      </c>
      <c r="W41" s="16">
        <f>(S45-S33)/S45</f>
        <v>-1.7152998565996375E-5</v>
      </c>
    </row>
    <row r="42" spans="2:23" x14ac:dyDescent="0.2">
      <c r="I42" s="11"/>
      <c r="L42" t="s">
        <v>20</v>
      </c>
      <c r="M42">
        <f>M41*$M$6</f>
        <v>4.2112E-3</v>
      </c>
    </row>
    <row r="43" spans="2:23" x14ac:dyDescent="0.2">
      <c r="L43" t="s">
        <v>16</v>
      </c>
      <c r="R43" t="s">
        <v>17</v>
      </c>
    </row>
    <row r="44" spans="2:23" x14ac:dyDescent="0.2">
      <c r="L44" s="14">
        <v>-191.21862844</v>
      </c>
      <c r="M44" t="s">
        <v>18</v>
      </c>
      <c r="N44" s="6">
        <v>0.5</v>
      </c>
      <c r="O44" s="6">
        <v>0.52</v>
      </c>
      <c r="P44" s="6">
        <v>0</v>
      </c>
      <c r="R44" s="4">
        <v>0</v>
      </c>
      <c r="S44" s="4">
        <v>-0.10137400000000001</v>
      </c>
      <c r="T44" s="4">
        <v>0</v>
      </c>
    </row>
    <row r="45" spans="2:23" x14ac:dyDescent="0.2">
      <c r="L45" s="14"/>
      <c r="R45">
        <v>0</v>
      </c>
      <c r="S45">
        <f>(L48-L47)/(M42*2)</f>
        <v>5.7382693767199996E-3</v>
      </c>
      <c r="T45">
        <v>0</v>
      </c>
    </row>
    <row r="46" spans="2:23" x14ac:dyDescent="0.2">
      <c r="L46" s="15"/>
    </row>
    <row r="47" spans="2:23" x14ac:dyDescent="0.2">
      <c r="L47" s="15">
        <v>-191.21868538000001</v>
      </c>
      <c r="N47" s="6">
        <v>0.5</v>
      </c>
      <c r="O47" s="6">
        <f>O44-M41</f>
        <v>0.51900000000000002</v>
      </c>
      <c r="P47" s="6">
        <v>0</v>
      </c>
      <c r="S47">
        <f>I10/S45</f>
        <v>0</v>
      </c>
    </row>
    <row r="48" spans="2:23" x14ac:dyDescent="0.2">
      <c r="L48" s="15">
        <v>-191.21863705000001</v>
      </c>
      <c r="N48" s="6">
        <v>0.5</v>
      </c>
      <c r="O48" s="6">
        <f>O44+M41</f>
        <v>0.52100000000000002</v>
      </c>
      <c r="P48" s="6">
        <v>0</v>
      </c>
    </row>
    <row r="49" spans="8:16" x14ac:dyDescent="0.2">
      <c r="L49" s="15"/>
      <c r="N49" s="6"/>
      <c r="O49" s="6"/>
      <c r="P49" s="6"/>
    </row>
    <row r="50" spans="8:16" x14ac:dyDescent="0.2">
      <c r="L50" s="15">
        <f>L48-L47</f>
        <v>4.8329999998486528E-5</v>
      </c>
    </row>
    <row r="56" spans="8:16" x14ac:dyDescent="0.2">
      <c r="H5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CubicTegragonalCell</vt:lpstr>
      <vt:lpstr>DerivativeVal-A</vt:lpstr>
      <vt:lpstr>DerivativeVal_GULP_FDM-A</vt:lpstr>
      <vt:lpstr>DerivativeVal-B</vt:lpstr>
      <vt:lpstr>DerivativeMisc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Jee, Woongkyu</dc:creator>
  <cp:lastModifiedBy>Jee, Woongkyu</cp:lastModifiedBy>
  <dcterms:created xsi:type="dcterms:W3CDTF">2022-07-06T10:39:24Z</dcterms:created>
  <dcterms:modified xsi:type="dcterms:W3CDTF">2022-07-15T12:36:23Z</dcterms:modified>
</cp:coreProperties>
</file>