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4848BCBD-82FF-F347-AA29-0CF4F4A7A9E4}" xr6:coauthVersionLast="45" xr6:coauthVersionMax="45" xr10:uidLastSave="{00000000-0000-0000-0000-000000000000}"/>
  <bookViews>
    <workbookView xWindow="-20" yWindow="460" windowWidth="28800" windowHeight="17040" activeTab="1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" l="1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O59" i="5"/>
  <c r="S57" i="5"/>
  <c r="O57" i="5"/>
  <c r="O62" i="5" s="1"/>
  <c r="O63" i="5" s="1"/>
  <c r="K57" i="5"/>
  <c r="G54" i="5"/>
  <c r="D54" i="5"/>
  <c r="S53" i="5"/>
  <c r="T53" i="5" s="1"/>
  <c r="P53" i="5"/>
  <c r="O53" i="5"/>
  <c r="K53" i="5"/>
  <c r="L53" i="5" s="1"/>
  <c r="H53" i="5"/>
  <c r="G53" i="5"/>
  <c r="D53" i="5"/>
  <c r="E53" i="5" s="1"/>
  <c r="U51" i="5"/>
  <c r="T51" i="5"/>
  <c r="E51" i="5"/>
  <c r="T50" i="5"/>
  <c r="T49" i="5"/>
  <c r="E49" i="5"/>
  <c r="U49" i="5" s="1"/>
  <c r="T48" i="5"/>
  <c r="P48" i="5"/>
  <c r="L48" i="5"/>
  <c r="H48" i="5"/>
  <c r="T47" i="5"/>
  <c r="Q47" i="5"/>
  <c r="P47" i="5"/>
  <c r="L47" i="5"/>
  <c r="I47" i="5"/>
  <c r="H47" i="5"/>
  <c r="E47" i="5"/>
  <c r="U47" i="5" s="1"/>
  <c r="T46" i="5"/>
  <c r="P46" i="5"/>
  <c r="L46" i="5"/>
  <c r="H46" i="5"/>
  <c r="E46" i="5"/>
  <c r="K59" i="5" s="1"/>
  <c r="I32" i="5"/>
  <c r="H32" i="5"/>
  <c r="G32" i="5"/>
  <c r="E32" i="5"/>
  <c r="D32" i="5"/>
  <c r="C32" i="5"/>
  <c r="T31" i="5"/>
  <c r="S31" i="5"/>
  <c r="Q31" i="5"/>
  <c r="U31" i="5" s="1"/>
  <c r="P31" i="5"/>
  <c r="O31" i="5"/>
  <c r="M31" i="5"/>
  <c r="L31" i="5"/>
  <c r="K31" i="5"/>
  <c r="U30" i="5"/>
  <c r="T30" i="5"/>
  <c r="S30" i="5"/>
  <c r="Q30" i="5"/>
  <c r="P30" i="5"/>
  <c r="O30" i="5"/>
  <c r="M30" i="5"/>
  <c r="L30" i="5"/>
  <c r="K30" i="5"/>
  <c r="U29" i="5"/>
  <c r="T29" i="5"/>
  <c r="Q29" i="5"/>
  <c r="P29" i="5"/>
  <c r="O29" i="5"/>
  <c r="S29" i="5" s="1"/>
  <c r="M29" i="5"/>
  <c r="L29" i="5"/>
  <c r="K29" i="5"/>
  <c r="U28" i="5"/>
  <c r="S28" i="5"/>
  <c r="Q28" i="5"/>
  <c r="P28" i="5"/>
  <c r="T28" i="5" s="1"/>
  <c r="O28" i="5"/>
  <c r="M28" i="5"/>
  <c r="L28" i="5"/>
  <c r="K28" i="5"/>
  <c r="T27" i="5"/>
  <c r="S27" i="5"/>
  <c r="Q27" i="5"/>
  <c r="U27" i="5" s="1"/>
  <c r="P27" i="5"/>
  <c r="O27" i="5"/>
  <c r="M27" i="5"/>
  <c r="L27" i="5"/>
  <c r="K27" i="5"/>
  <c r="U26" i="5"/>
  <c r="T26" i="5"/>
  <c r="S26" i="5"/>
  <c r="Q26" i="5"/>
  <c r="P26" i="5"/>
  <c r="O26" i="5"/>
  <c r="M26" i="5"/>
  <c r="L26" i="5"/>
  <c r="K26" i="5"/>
  <c r="U25" i="5"/>
  <c r="T25" i="5"/>
  <c r="Q25" i="5"/>
  <c r="P25" i="5"/>
  <c r="O25" i="5"/>
  <c r="S25" i="5" s="1"/>
  <c r="M25" i="5"/>
  <c r="L25" i="5"/>
  <c r="K25" i="5"/>
  <c r="U24" i="5"/>
  <c r="S24" i="5"/>
  <c r="Q24" i="5"/>
  <c r="P24" i="5"/>
  <c r="P32" i="5" s="1"/>
  <c r="O24" i="5"/>
  <c r="M24" i="5"/>
  <c r="L24" i="5"/>
  <c r="K24" i="5"/>
  <c r="H19" i="5"/>
  <c r="E50" i="5" s="1"/>
  <c r="U50" i="5" s="1"/>
  <c r="I18" i="5"/>
  <c r="U15" i="5"/>
  <c r="P15" i="5"/>
  <c r="N15" i="5"/>
  <c r="L15" i="5"/>
  <c r="J15" i="5"/>
  <c r="R15" i="5" s="1"/>
  <c r="I15" i="5"/>
  <c r="M15" i="5" s="1"/>
  <c r="H15" i="5"/>
  <c r="R14" i="5"/>
  <c r="N14" i="5"/>
  <c r="M14" i="5"/>
  <c r="J14" i="5"/>
  <c r="I14" i="5"/>
  <c r="Q14" i="5" s="1"/>
  <c r="H14" i="5"/>
  <c r="L14" i="5" s="1"/>
  <c r="R13" i="5"/>
  <c r="Q13" i="5"/>
  <c r="N13" i="5"/>
  <c r="M13" i="5"/>
  <c r="L13" i="5"/>
  <c r="J13" i="5"/>
  <c r="I13" i="5"/>
  <c r="T13" i="5" s="1"/>
  <c r="H13" i="5"/>
  <c r="U13" i="5" s="1"/>
  <c r="U12" i="5"/>
  <c r="Q12" i="5"/>
  <c r="P12" i="5"/>
  <c r="M12" i="5"/>
  <c r="L12" i="5"/>
  <c r="J12" i="5"/>
  <c r="N12" i="5" s="1"/>
  <c r="I12" i="5"/>
  <c r="T12" i="5" s="1"/>
  <c r="H12" i="5"/>
  <c r="U11" i="5"/>
  <c r="P11" i="5"/>
  <c r="N11" i="5"/>
  <c r="L11" i="5"/>
  <c r="J11" i="5"/>
  <c r="R11" i="5" s="1"/>
  <c r="I11" i="5"/>
  <c r="M11" i="5" s="1"/>
  <c r="H11" i="5"/>
  <c r="R10" i="5"/>
  <c r="N10" i="5"/>
  <c r="M10" i="5"/>
  <c r="J10" i="5"/>
  <c r="I10" i="5"/>
  <c r="Q10" i="5" s="1"/>
  <c r="H10" i="5"/>
  <c r="L10" i="5" s="1"/>
  <c r="R9" i="5"/>
  <c r="Q9" i="5"/>
  <c r="N9" i="5"/>
  <c r="M9" i="5"/>
  <c r="L9" i="5"/>
  <c r="J9" i="5"/>
  <c r="I9" i="5"/>
  <c r="T9" i="5" s="1"/>
  <c r="H9" i="5"/>
  <c r="U9" i="5" s="1"/>
  <c r="U8" i="5"/>
  <c r="Q8" i="5"/>
  <c r="P8" i="5"/>
  <c r="M8" i="5"/>
  <c r="L8" i="5"/>
  <c r="L16" i="5" s="1"/>
  <c r="L17" i="5" s="1"/>
  <c r="J8" i="5"/>
  <c r="N8" i="5" s="1"/>
  <c r="I8" i="5"/>
  <c r="T8" i="5" s="1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P9" i="3" s="1"/>
  <c r="I9" i="3"/>
  <c r="M9" i="3" s="1"/>
  <c r="J9" i="3"/>
  <c r="N9" i="3" s="1"/>
  <c r="H10" i="3"/>
  <c r="U10" i="3" s="1"/>
  <c r="I10" i="3"/>
  <c r="Q10" i="3" s="1"/>
  <c r="J10" i="3"/>
  <c r="N10" i="3" s="1"/>
  <c r="H11" i="3"/>
  <c r="L11" i="3" s="1"/>
  <c r="I11" i="3"/>
  <c r="Q11" i="3" s="1"/>
  <c r="J11" i="3"/>
  <c r="R11" i="3" s="1"/>
  <c r="H12" i="3"/>
  <c r="U12" i="3" s="1"/>
  <c r="I12" i="3"/>
  <c r="M12" i="3" s="1"/>
  <c r="J12" i="3"/>
  <c r="R12" i="3" s="1"/>
  <c r="H13" i="3"/>
  <c r="P13" i="3" s="1"/>
  <c r="I13" i="3"/>
  <c r="M13" i="3" s="1"/>
  <c r="J13" i="3"/>
  <c r="N13" i="3" s="1"/>
  <c r="H14" i="3"/>
  <c r="U14" i="3" s="1"/>
  <c r="I14" i="3"/>
  <c r="Q14" i="3" s="1"/>
  <c r="J14" i="3"/>
  <c r="N14" i="3" s="1"/>
  <c r="H15" i="3"/>
  <c r="L15" i="3" s="1"/>
  <c r="I15" i="3"/>
  <c r="Q15" i="3" s="1"/>
  <c r="J15" i="3"/>
  <c r="R15" i="3" s="1"/>
  <c r="I8" i="3"/>
  <c r="T8" i="3" s="1"/>
  <c r="J8" i="3"/>
  <c r="N8" i="3" s="1"/>
  <c r="H8" i="3"/>
  <c r="P8" i="3" s="1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Q47" i="3" l="1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M16" i="5"/>
  <c r="M17" i="5" s="1"/>
  <c r="N16" i="5"/>
  <c r="N17" i="5" s="1"/>
  <c r="Q32" i="5"/>
  <c r="T10" i="5"/>
  <c r="T16" i="5" s="1"/>
  <c r="T14" i="5"/>
  <c r="M46" i="5"/>
  <c r="U46" i="5"/>
  <c r="K54" i="5"/>
  <c r="S59" i="5"/>
  <c r="T15" i="5"/>
  <c r="P10" i="5"/>
  <c r="R12" i="5"/>
  <c r="P14" i="5"/>
  <c r="U14" i="5"/>
  <c r="Q15" i="5"/>
  <c r="O32" i="5"/>
  <c r="M47" i="5"/>
  <c r="T11" i="5"/>
  <c r="R8" i="5"/>
  <c r="U10" i="5"/>
  <c r="U16" i="5" s="1"/>
  <c r="Q11" i="5"/>
  <c r="P9" i="5"/>
  <c r="P13" i="5"/>
  <c r="T24" i="5"/>
  <c r="I46" i="5"/>
  <c r="Q46" i="5"/>
  <c r="E48" i="5"/>
  <c r="E56" i="5" s="1"/>
  <c r="F56" i="5" s="1"/>
  <c r="O62" i="3"/>
  <c r="O63" i="3" s="1"/>
  <c r="U46" i="3"/>
  <c r="E56" i="3"/>
  <c r="F56" i="3" s="1"/>
  <c r="I46" i="3"/>
  <c r="M46" i="3"/>
  <c r="G54" i="3"/>
  <c r="K54" i="3"/>
  <c r="Q13" i="3"/>
  <c r="Q9" i="3"/>
  <c r="R14" i="3"/>
  <c r="P12" i="3"/>
  <c r="Q8" i="3"/>
  <c r="R10" i="3"/>
  <c r="N15" i="3"/>
  <c r="M14" i="3"/>
  <c r="L13" i="3"/>
  <c r="N11" i="3"/>
  <c r="M10" i="3"/>
  <c r="L9" i="3"/>
  <c r="R8" i="3"/>
  <c r="P15" i="3"/>
  <c r="R13" i="3"/>
  <c r="Q12" i="3"/>
  <c r="P11" i="3"/>
  <c r="R9" i="3"/>
  <c r="U8" i="3"/>
  <c r="T14" i="3"/>
  <c r="T12" i="3"/>
  <c r="T10" i="3"/>
  <c r="L8" i="3"/>
  <c r="M15" i="3"/>
  <c r="L14" i="3"/>
  <c r="N12" i="3"/>
  <c r="M11" i="3"/>
  <c r="L10" i="3"/>
  <c r="U15" i="3"/>
  <c r="U13" i="3"/>
  <c r="U11" i="3"/>
  <c r="U9" i="3"/>
  <c r="T15" i="3"/>
  <c r="T13" i="3"/>
  <c r="T11" i="3"/>
  <c r="T9" i="3"/>
  <c r="M8" i="3"/>
  <c r="L12" i="3"/>
  <c r="P14" i="3"/>
  <c r="P10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H51" i="3" l="1"/>
  <c r="I51" i="3"/>
  <c r="Q51" i="3"/>
  <c r="M51" i="3"/>
  <c r="U51" i="3"/>
  <c r="L51" i="3"/>
  <c r="T51" i="3"/>
  <c r="U48" i="3"/>
  <c r="M48" i="3"/>
  <c r="U48" i="5"/>
  <c r="M48" i="5"/>
  <c r="Q48" i="5"/>
  <c r="I48" i="5"/>
  <c r="N16" i="3"/>
  <c r="N17" i="3" s="1"/>
  <c r="T16" i="3"/>
  <c r="L16" i="3"/>
  <c r="L17" i="3" s="1"/>
  <c r="U16" i="3"/>
  <c r="M16" i="3"/>
  <c r="M17" i="3" s="1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sharedStrings.xml><?xml version="1.0" encoding="utf-8"?>
<sst xmlns="http://schemas.openxmlformats.org/spreadsheetml/2006/main" count="278" uniqueCount="111">
  <si>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</si>
  <si>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</si>
  <si>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</si>
  <si>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</si>
  <si>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</si>
  <si>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</si>
  <si>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</si>
  <si>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</si>
  <si>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</si>
  <si>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</si>
  <si>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</si>
  <si>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</si>
  <si>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</si>
  <si>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</si>
  <si>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</si>
  <si>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</si>
  <si>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</si>
  <si>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</si>
  <si>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</si>
  <si>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</si>
  <si>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</si>
  <si>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</si>
  <si>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</si>
  <si>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</si>
  <si>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</si>
  <si>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</si>
  <si>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</si>
  <si>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</si>
  <si>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</si>
  <si>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</si>
  <si>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</si>
  <si>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</si>
  <si>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</si>
  <si>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</si>
  <si>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</si>
  <si>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</si>
  <si>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</si>
  <si>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</si>
  <si>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</si>
  <si>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</si>
  <si>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</si>
  <si>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</si>
  <si>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</si>
  <si>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</si>
  <si>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</si>
  <si>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</si>
  <si>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</si>
  <si>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</si>
  <si>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</si>
  <si>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</si>
  <si>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</si>
  <si>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</si>
  <si>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</si>
  <si>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</si>
  <si>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</si>
  <si>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</si>
  <si>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</si>
  <si>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</si>
  <si>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</si>
  <si>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</si>
  <si>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</si>
  <si>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</si>
  <si>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</si>
  <si>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</si>
  <si>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</si>
  <si>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</si>
  <si>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cartx * dx</t>
  </si>
  <si>
    <t>carty * dy</t>
  </si>
  <si>
    <t>cartz * dz</t>
  </si>
  <si>
    <t>SUM</t>
  </si>
  <si>
    <t>* GULP Internal</t>
  </si>
  <si>
    <t>* SelfRaw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</si>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</sst>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6" formatCode="0.000"/>
    <numFmt numFmtId="179" formatCode="0.0000000%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6" fontId="0" fillId="0" borderId="0" xfId="0" applyNumberFormat="1"/>
    <xf numFmtId="168" fontId="0" fillId="0" borderId="0" xfId="0" applyNumberFormat="1"/>
    <xf numFmtId="179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4" fillId="3" borderId="0" xfId="0" applyNumberFormat="1" applyFont="1" applyFill="1"/>
    <xf numFmtId="167" fontId="0" fillId="4" borderId="0" xfId="0" applyNumberFormat="1" applyFont="1" applyFill="1"/>
    <xf numFmtId="0" fontId="0" fillId="4" borderId="0" xfId="0" applyFill="1"/>
    <xf numFmtId="169" fontId="4" fillId="3" borderId="0" xfId="0" applyNumberFormat="1" applyFont="1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tabSelected="1" topLeftCell="E22" zoomScale="94" zoomScaleNormal="110" workbookViewId="0">
      <selection activeCell="S38" sqref="S38"/>
    </sheetView>
  </sheetViews>
  <sheetFormatPr baseColWidth="10" defaultRowHeight="16" x14ac:dyDescent="0.2"/>
  <cols>
    <col min="3" max="22" width="12" customWidth="1"/>
  </cols>
  <sheetData>
    <row r="3" spans="3:21" x14ac:dyDescent="0.2">
      <c r="C3" t="s">
        <v>59</v>
      </c>
    </row>
    <row r="5" spans="3:21" x14ac:dyDescent="0.2">
      <c r="C5" t="s">
        <v>72</v>
      </c>
      <c r="D5">
        <f>D6*E6*F6</f>
        <v>74.11712</v>
      </c>
    </row>
    <row r="6" spans="3:21" x14ac:dyDescent="0.2">
      <c r="C6" t="s">
        <v>52</v>
      </c>
      <c r="D6" s="6">
        <v>4</v>
      </c>
      <c r="E6" s="6">
        <v>4.2111999999999998</v>
      </c>
      <c r="F6" s="6">
        <v>4.4000000000000004</v>
      </c>
      <c r="L6" t="s">
        <v>70</v>
      </c>
      <c r="P6" t="s">
        <v>71</v>
      </c>
    </row>
    <row r="7" spans="3:21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66</v>
      </c>
      <c r="M7" t="s">
        <v>67</v>
      </c>
      <c r="N7" t="s">
        <v>68</v>
      </c>
      <c r="P7" t="s">
        <v>66</v>
      </c>
      <c r="Q7" t="s">
        <v>67</v>
      </c>
      <c r="R7" t="s">
        <v>68</v>
      </c>
    </row>
    <row r="8" spans="3:21" x14ac:dyDescent="0.2">
      <c r="C8">
        <v>2</v>
      </c>
      <c r="D8" s="20">
        <v>0.05</v>
      </c>
      <c r="E8" s="20">
        <v>0</v>
      </c>
      <c r="F8" s="20">
        <v>0</v>
      </c>
      <c r="H8" s="19">
        <f>D8*D$6</f>
        <v>0.2</v>
      </c>
      <c r="I8" s="19">
        <f>E8*E$6</f>
        <v>0</v>
      </c>
      <c r="J8" s="19">
        <f>F8*F$6</f>
        <v>0</v>
      </c>
      <c r="L8" s="19">
        <f>C24*H8</f>
        <v>-1.5795262000000001</v>
      </c>
      <c r="M8" s="19">
        <f t="shared" ref="M8:N8" si="0">D24*I8</f>
        <v>0</v>
      </c>
      <c r="N8" s="19">
        <f t="shared" si="0"/>
        <v>0</v>
      </c>
      <c r="P8" s="19">
        <f>G24*H8</f>
        <v>-0.39487840000000002</v>
      </c>
      <c r="Q8" s="19">
        <f t="shared" ref="Q8:R8" si="1">H24*I8</f>
        <v>0</v>
      </c>
      <c r="R8" s="19">
        <f t="shared" si="1"/>
        <v>0</v>
      </c>
      <c r="T8">
        <f>I8*C24*0.5</f>
        <v>0</v>
      </c>
      <c r="U8">
        <f>H8*D24*0.5</f>
        <v>-0.48381830000000003</v>
      </c>
    </row>
    <row r="9" spans="3:21" x14ac:dyDescent="0.2">
      <c r="C9">
        <v>2</v>
      </c>
      <c r="D9" s="20">
        <v>0.5</v>
      </c>
      <c r="E9" s="20">
        <v>0.52</v>
      </c>
      <c r="F9" s="20">
        <v>0</v>
      </c>
      <c r="H9" s="19">
        <f>D9*D$6</f>
        <v>2</v>
      </c>
      <c r="I9" s="19">
        <f>E9*E$6</f>
        <v>2.1898239999999998</v>
      </c>
      <c r="J9" s="19">
        <f>F9*F$6</f>
        <v>0</v>
      </c>
      <c r="L9" s="19">
        <f t="shared" ref="L9:L15" si="2">C25*H9</f>
        <v>-10.176204</v>
      </c>
      <c r="M9" s="19">
        <f t="shared" ref="M9:M15" si="3">D25*I9</f>
        <v>1.2694037457919998</v>
      </c>
      <c r="N9" s="19">
        <f t="shared" ref="N9:N15" si="4">E25*J9</f>
        <v>0</v>
      </c>
      <c r="P9" s="19">
        <f t="shared" ref="P9:P15" si="5">G25*H9</f>
        <v>-2.5440299999999998</v>
      </c>
      <c r="Q9" s="19">
        <f t="shared" ref="Q9:Q15" si="6">H25*I9</f>
        <v>0.30143365324799998</v>
      </c>
      <c r="R9" s="19">
        <f t="shared" ref="R9:R15" si="7">I25*J9</f>
        <v>0</v>
      </c>
      <c r="T9">
        <f t="shared" ref="T9:T15" si="8">I9*C25*0.5</f>
        <v>-5.5710239370239991</v>
      </c>
      <c r="U9">
        <f t="shared" ref="U9:U15" si="9">H9*D25*0.5</f>
        <v>0.57968299999999995</v>
      </c>
    </row>
    <row r="10" spans="3:21" x14ac:dyDescent="0.2">
      <c r="C10">
        <v>2</v>
      </c>
      <c r="D10" s="20">
        <v>0.5</v>
      </c>
      <c r="E10" s="20">
        <v>0</v>
      </c>
      <c r="F10" s="20">
        <v>0.5</v>
      </c>
      <c r="H10" s="19">
        <f>D10*D$6</f>
        <v>2</v>
      </c>
      <c r="I10" s="19">
        <f>E10*E$6</f>
        <v>0</v>
      </c>
      <c r="J10" s="19">
        <f>F10*F$6</f>
        <v>2.2000000000000002</v>
      </c>
      <c r="L10" s="19">
        <f t="shared" si="2"/>
        <v>-8.7039139999999993</v>
      </c>
      <c r="M10" s="19">
        <f t="shared" si="3"/>
        <v>0</v>
      </c>
      <c r="N10" s="19">
        <f t="shared" si="4"/>
        <v>40.376333800000005</v>
      </c>
      <c r="P10" s="19">
        <f t="shared" si="5"/>
        <v>-2.1759620000000002</v>
      </c>
      <c r="Q10" s="19">
        <f t="shared" si="6"/>
        <v>0</v>
      </c>
      <c r="R10" s="19">
        <f t="shared" si="7"/>
        <v>9.1763672000000014</v>
      </c>
      <c r="T10">
        <f t="shared" si="8"/>
        <v>0</v>
      </c>
      <c r="U10">
        <f t="shared" si="9"/>
        <v>-4.7496929999999997</v>
      </c>
    </row>
    <row r="11" spans="3:21" x14ac:dyDescent="0.2">
      <c r="C11">
        <v>2</v>
      </c>
      <c r="D11" s="20">
        <v>0</v>
      </c>
      <c r="E11" s="20">
        <v>0.52</v>
      </c>
      <c r="F11" s="20">
        <v>0.5</v>
      </c>
      <c r="H11" s="19">
        <f>D11*D$6</f>
        <v>0</v>
      </c>
      <c r="I11" s="19">
        <f>E11*E$6</f>
        <v>2.1898239999999998</v>
      </c>
      <c r="J11" s="19">
        <f>F11*F$6</f>
        <v>2.2000000000000002</v>
      </c>
      <c r="L11" s="19">
        <f t="shared" si="2"/>
        <v>0</v>
      </c>
      <c r="M11" s="19">
        <f t="shared" si="3"/>
        <v>0.52908118681599992</v>
      </c>
      <c r="N11" s="19">
        <f t="shared" si="4"/>
        <v>6.6076010000000007</v>
      </c>
      <c r="P11" s="19">
        <f t="shared" si="5"/>
        <v>0</v>
      </c>
      <c r="Q11" s="19">
        <f t="shared" si="6"/>
        <v>0.12563458252799997</v>
      </c>
      <c r="R11" s="19">
        <f t="shared" si="7"/>
        <v>1.5017156000000003</v>
      </c>
      <c r="T11">
        <f t="shared" si="8"/>
        <v>2.3649902115839998</v>
      </c>
      <c r="U11">
        <f t="shared" si="9"/>
        <v>0</v>
      </c>
    </row>
    <row r="12" spans="3:21" x14ac:dyDescent="0.2">
      <c r="C12">
        <v>-2</v>
      </c>
      <c r="D12" s="20">
        <v>0.5</v>
      </c>
      <c r="E12" s="20">
        <v>0.5</v>
      </c>
      <c r="F12" s="20">
        <v>0.5</v>
      </c>
      <c r="H12" s="19">
        <f>D12*D$6</f>
        <v>2</v>
      </c>
      <c r="I12" s="19">
        <f>E12*E$6</f>
        <v>2.1055999999999999</v>
      </c>
      <c r="J12" s="19">
        <f>F12*F$6</f>
        <v>2.2000000000000002</v>
      </c>
      <c r="L12" s="19">
        <f t="shared" si="2"/>
        <v>4.1103680000000002</v>
      </c>
      <c r="M12" s="19">
        <f t="shared" si="3"/>
        <v>-12.848924972799999</v>
      </c>
      <c r="N12" s="19">
        <f t="shared" si="4"/>
        <v>-11.409633400000001</v>
      </c>
      <c r="P12" s="19">
        <f t="shared" si="5"/>
        <v>1.0275840000000001</v>
      </c>
      <c r="Q12" s="19">
        <f t="shared" si="6"/>
        <v>-3.0511070463999999</v>
      </c>
      <c r="R12" s="19">
        <f t="shared" si="7"/>
        <v>-2.5930784</v>
      </c>
      <c r="T12">
        <f t="shared" si="8"/>
        <v>2.1636977152000001</v>
      </c>
      <c r="U12">
        <f t="shared" si="9"/>
        <v>-6.1022629999999998</v>
      </c>
    </row>
    <row r="13" spans="3:21" x14ac:dyDescent="0.2">
      <c r="C13">
        <v>-2</v>
      </c>
      <c r="D13" s="20">
        <v>0.5</v>
      </c>
      <c r="E13" s="20">
        <v>0</v>
      </c>
      <c r="F13" s="20">
        <v>0.04</v>
      </c>
      <c r="H13" s="19">
        <f>D13*D$6</f>
        <v>2</v>
      </c>
      <c r="I13" s="19">
        <f>E13*E$6</f>
        <v>0</v>
      </c>
      <c r="J13" s="19">
        <f>F13*F$6</f>
        <v>0.17600000000000002</v>
      </c>
      <c r="L13" s="19">
        <f t="shared" si="2"/>
        <v>48.820224000000003</v>
      </c>
      <c r="M13" s="19">
        <f t="shared" si="3"/>
        <v>0</v>
      </c>
      <c r="N13" s="19">
        <f t="shared" si="4"/>
        <v>0.38017161600000005</v>
      </c>
      <c r="P13" s="19">
        <f t="shared" si="5"/>
        <v>12.20496</v>
      </c>
      <c r="Q13" s="19">
        <f t="shared" si="6"/>
        <v>0</v>
      </c>
      <c r="R13" s="19">
        <f t="shared" si="7"/>
        <v>8.6401920000000007E-2</v>
      </c>
      <c r="T13">
        <f t="shared" si="8"/>
        <v>0</v>
      </c>
      <c r="U13">
        <f t="shared" si="9"/>
        <v>10.405001</v>
      </c>
    </row>
    <row r="14" spans="3:21" x14ac:dyDescent="0.2">
      <c r="C14">
        <v>-2</v>
      </c>
      <c r="D14" s="20">
        <v>0</v>
      </c>
      <c r="E14" s="20">
        <v>0.5</v>
      </c>
      <c r="F14" s="20">
        <v>0</v>
      </c>
      <c r="H14" s="19">
        <f>D14*D$6</f>
        <v>0</v>
      </c>
      <c r="I14" s="19">
        <f>E14*E$6</f>
        <v>2.1055999999999999</v>
      </c>
      <c r="J14" s="19">
        <f>F14*F$6</f>
        <v>0</v>
      </c>
      <c r="L14" s="19">
        <f t="shared" si="2"/>
        <v>0</v>
      </c>
      <c r="M14" s="19">
        <f t="shared" si="3"/>
        <v>-12.848924972799999</v>
      </c>
      <c r="N14" s="19">
        <f t="shared" si="4"/>
        <v>0</v>
      </c>
      <c r="P14" s="19">
        <f t="shared" si="5"/>
        <v>0</v>
      </c>
      <c r="Q14" s="19">
        <f t="shared" si="6"/>
        <v>-3.0511070463999999</v>
      </c>
      <c r="R14" s="19">
        <f t="shared" si="7"/>
        <v>0</v>
      </c>
      <c r="T14">
        <f t="shared" si="8"/>
        <v>-6.4628875807999995</v>
      </c>
      <c r="U14">
        <f t="shared" si="9"/>
        <v>0</v>
      </c>
    </row>
    <row r="15" spans="3:21" x14ac:dyDescent="0.2">
      <c r="C15">
        <v>-2</v>
      </c>
      <c r="D15" s="20">
        <v>0</v>
      </c>
      <c r="E15" s="20">
        <v>0</v>
      </c>
      <c r="F15" s="20">
        <v>0.5</v>
      </c>
      <c r="H15" s="19">
        <f>D15*D$6</f>
        <v>0</v>
      </c>
      <c r="I15" s="19">
        <f>E15*E$6</f>
        <v>0</v>
      </c>
      <c r="J15" s="19">
        <f>F15*F$6</f>
        <v>2.2000000000000002</v>
      </c>
      <c r="L15" s="19">
        <f t="shared" si="2"/>
        <v>0</v>
      </c>
      <c r="M15" s="19">
        <f t="shared" si="3"/>
        <v>0</v>
      </c>
      <c r="N15" s="19">
        <f t="shared" si="4"/>
        <v>-13.108033400000002</v>
      </c>
      <c r="P15" s="19">
        <f t="shared" si="5"/>
        <v>0</v>
      </c>
      <c r="Q15" s="19">
        <f t="shared" si="6"/>
        <v>0</v>
      </c>
      <c r="R15" s="19">
        <f t="shared" si="7"/>
        <v>-2.9790750000000004</v>
      </c>
      <c r="T15">
        <f t="shared" si="8"/>
        <v>0</v>
      </c>
      <c r="U15">
        <f t="shared" si="9"/>
        <v>0</v>
      </c>
    </row>
    <row r="16" spans="3:21" x14ac:dyDescent="0.2">
      <c r="L16" s="19">
        <f>SUM(L8:L15)</f>
        <v>32.470947800000005</v>
      </c>
      <c r="M16" s="19">
        <f t="shared" ref="M16" si="10">SUM(M8:M15)</f>
        <v>-23.899365012992</v>
      </c>
      <c r="N16" s="19">
        <f>SUM(N8:N15)</f>
        <v>22.846439616000005</v>
      </c>
      <c r="T16">
        <f>SUM(T8:T15)</f>
        <v>-7.5052235910399983</v>
      </c>
      <c r="U16">
        <f>SUM(U8:U15)</f>
        <v>-0.35109029999999919</v>
      </c>
    </row>
    <row r="17" spans="1:23" x14ac:dyDescent="0.2">
      <c r="H17" s="19"/>
      <c r="I17" t="s">
        <v>56</v>
      </c>
      <c r="L17" s="19">
        <f>D46/L16</f>
        <v>2.4452645943399283</v>
      </c>
      <c r="M17" s="19">
        <f>D47/M16</f>
        <v>-2.589573863839322</v>
      </c>
      <c r="N17" s="19">
        <f>D48/N16</f>
        <v>2.2424049375344031</v>
      </c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1">D24/H24</f>
        <v>4.2112316733920805</v>
      </c>
      <c r="M24" s="6">
        <f t="shared" si="11"/>
        <v>4.4000351164696241</v>
      </c>
      <c r="O24" s="7">
        <f>G24*D$6</f>
        <v>-7.8975679999999997</v>
      </c>
      <c r="P24" s="7">
        <f>H24*E$6</f>
        <v>-4.8381466112</v>
      </c>
      <c r="Q24" s="7">
        <f>I24*F$6</f>
        <v>-8.7958727999999997</v>
      </c>
      <c r="S24" s="16">
        <f>(C24-O24)/C24</f>
        <v>7.9770756572349648E-6</v>
      </c>
      <c r="T24" s="16">
        <f t="shared" ref="T24:U24" si="12">(D24-P24)/D24</f>
        <v>7.5211706543340695E-6</v>
      </c>
      <c r="U24" s="16">
        <f t="shared" si="12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13">C25/G25</f>
        <v>4.0000330184785557</v>
      </c>
      <c r="L25" s="6">
        <f t="shared" ref="L25:L31" si="14">D25/H25</f>
        <v>4.2112210501845233</v>
      </c>
      <c r="M25" s="6">
        <f t="shared" ref="M25:M31" si="15">E25/I25</f>
        <v>4.4000351152274675</v>
      </c>
      <c r="O25" s="7">
        <f>G25*D$6</f>
        <v>-5.0880599999999996</v>
      </c>
      <c r="P25" s="7">
        <f>H25*E$6</f>
        <v>0.57968010240000001</v>
      </c>
      <c r="Q25" s="7">
        <f>I25*F$6</f>
        <v>-6.8414764000000003</v>
      </c>
      <c r="S25" s="16">
        <f t="shared" ref="S25:S31" si="16">(C25-O25)/C25</f>
        <v>8.2545515008428685E-6</v>
      </c>
      <c r="T25" s="16">
        <f t="shared" ref="T25:T31" si="17">(D25-P25)/D25</f>
        <v>4.9985940590638778E-6</v>
      </c>
      <c r="U25" s="16">
        <f t="shared" ref="U25:U31" si="18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13"/>
        <v>4.0000303314120371</v>
      </c>
      <c r="L26" s="6">
        <f t="shared" si="14"/>
        <v>4.2112322152601864</v>
      </c>
      <c r="M26" s="6">
        <f t="shared" si="15"/>
        <v>4.4000346673136619</v>
      </c>
      <c r="O26" s="7">
        <f>G26*D$6</f>
        <v>-4.3519240000000003</v>
      </c>
      <c r="P26" s="7">
        <f>H26*E$6</f>
        <v>-4.7496566655999999</v>
      </c>
      <c r="Q26" s="7">
        <f>I26*F$6</f>
        <v>18.352734400000003</v>
      </c>
      <c r="S26" s="16">
        <f t="shared" si="16"/>
        <v>7.5827955099932293E-6</v>
      </c>
      <c r="T26" s="16">
        <f t="shared" si="17"/>
        <v>7.6498417897404718E-6</v>
      </c>
      <c r="U26" s="16">
        <f t="shared" si="18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13"/>
        <v>4.000033333888898</v>
      </c>
      <c r="L27" s="6">
        <f t="shared" si="14"/>
        <v>4.2112703060726489</v>
      </c>
      <c r="M27" s="6">
        <f t="shared" si="15"/>
        <v>4.4000348667883591</v>
      </c>
      <c r="O27" s="7">
        <f>G27*D$6</f>
        <v>2.159964</v>
      </c>
      <c r="P27" s="7">
        <f>H27*E$6</f>
        <v>0.24160496639999998</v>
      </c>
      <c r="Q27" s="7">
        <f>I27*F$6</f>
        <v>3.0034312000000005</v>
      </c>
      <c r="S27" s="16">
        <f t="shared" si="16"/>
        <v>8.3334027782877221E-6</v>
      </c>
      <c r="T27" s="16">
        <f t="shared" si="17"/>
        <v>1.6694742331653704E-5</v>
      </c>
      <c r="U27" s="16">
        <f t="shared" si="18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13"/>
        <v>4.0000311410064775</v>
      </c>
      <c r="L28" s="6">
        <f t="shared" si="14"/>
        <v>4.2112337513560663</v>
      </c>
      <c r="M28" s="6">
        <f t="shared" si="15"/>
        <v>4.4000341061805148</v>
      </c>
      <c r="O28" s="7">
        <f>G28*D$6</f>
        <v>2.0551680000000001</v>
      </c>
      <c r="P28" s="7">
        <f>H28*E$6</f>
        <v>-6.1022140927999997</v>
      </c>
      <c r="Q28" s="7">
        <f>I28*F$6</f>
        <v>-5.1861568</v>
      </c>
      <c r="S28" s="16">
        <f t="shared" si="16"/>
        <v>7.785191009669208E-6</v>
      </c>
      <c r="T28" s="16">
        <f t="shared" si="17"/>
        <v>8.0146004851083925E-6</v>
      </c>
      <c r="U28" s="16">
        <f t="shared" si="18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13"/>
        <v>4.0000314626184768</v>
      </c>
      <c r="L29" s="6">
        <f t="shared" si="14"/>
        <v>4.2112330837353333</v>
      </c>
      <c r="M29" s="6">
        <f t="shared" si="15"/>
        <v>4.4000366658518697</v>
      </c>
      <c r="O29" s="7">
        <f>G29*D$6</f>
        <v>24.40992</v>
      </c>
      <c r="P29" s="7">
        <f>H29*E$6</f>
        <v>10.4049192576</v>
      </c>
      <c r="Q29" s="7">
        <f>I29*F$6</f>
        <v>2.1600480000000002</v>
      </c>
      <c r="S29" s="16">
        <f t="shared" si="16"/>
        <v>7.865592751150357E-6</v>
      </c>
      <c r="T29" s="16">
        <f t="shared" si="17"/>
        <v>7.8560684425504627E-6</v>
      </c>
      <c r="U29" s="16">
        <f t="shared" si="18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13"/>
        <v>4.0000319285218131</v>
      </c>
      <c r="L30" s="6">
        <f t="shared" si="14"/>
        <v>4.2112337513560663</v>
      </c>
      <c r="M30" s="6">
        <f t="shared" si="15"/>
        <v>4.4000344945603693</v>
      </c>
      <c r="N30"/>
      <c r="O30" s="7">
        <f>G30*D$6</f>
        <v>-6.1387119999999999</v>
      </c>
      <c r="P30" s="7">
        <f>H30*E$6</f>
        <v>-6.1022140927999997</v>
      </c>
      <c r="Q30" s="7">
        <f>I30*F$6</f>
        <v>3.2654424</v>
      </c>
      <c r="R30"/>
      <c r="S30" s="16">
        <f t="shared" si="16"/>
        <v>7.982066739484352E-6</v>
      </c>
      <c r="T30" s="16">
        <f t="shared" si="17"/>
        <v>8.0146004851083925E-6</v>
      </c>
      <c r="U30" s="16">
        <f t="shared" si="18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13"/>
        <v>4.000030298392554</v>
      </c>
      <c r="L31" s="6">
        <f t="shared" si="14"/>
        <v>4.211233907619242</v>
      </c>
      <c r="M31" s="6">
        <f t="shared" si="15"/>
        <v>4.4000347087602698</v>
      </c>
      <c r="O31" s="7">
        <f>G31*D$6</f>
        <v>-5.1487879999999997</v>
      </c>
      <c r="P31" s="7">
        <f>H31*E$6</f>
        <v>10.566022924799999</v>
      </c>
      <c r="Q31" s="7">
        <f>I31*F$6</f>
        <v>-5.9581500000000007</v>
      </c>
      <c r="S31" s="16">
        <f t="shared" si="16"/>
        <v>7.5745407643570609E-6</v>
      </c>
      <c r="T31" s="16">
        <f t="shared" si="17"/>
        <v>8.0517064562682689E-6</v>
      </c>
      <c r="U31" s="16">
        <f t="shared" si="18"/>
        <v>7.8882923809776914E-6</v>
      </c>
    </row>
    <row r="32" spans="1:23" x14ac:dyDescent="0.2">
      <c r="A32" s="25"/>
      <c r="B32" s="23" t="s">
        <v>69</v>
      </c>
      <c r="C32" s="24">
        <f>SUM(C24:C31)</f>
        <v>0</v>
      </c>
      <c r="D32" s="24">
        <f t="shared" ref="D32:E32" si="19">SUM(D24:D31)</f>
        <v>-9.9999999747524271E-7</v>
      </c>
      <c r="E32" s="24">
        <f t="shared" si="19"/>
        <v>0</v>
      </c>
      <c r="F32" s="24"/>
      <c r="G32" s="24">
        <f t="shared" ref="G32" si="20">SUM(G24:G31)</f>
        <v>0</v>
      </c>
      <c r="H32" s="24">
        <f t="shared" ref="H32:I32" si="21">SUM(H24:H31)</f>
        <v>-1.000000000139778E-6</v>
      </c>
      <c r="I32" s="24">
        <f t="shared" si="21"/>
        <v>0</v>
      </c>
      <c r="J32" s="24"/>
      <c r="K32" s="24"/>
      <c r="L32" s="24"/>
      <c r="M32" s="24"/>
      <c r="N32" s="24"/>
      <c r="O32" s="24">
        <f t="shared" ref="O32" si="22">SUM(O24:O31)</f>
        <v>0</v>
      </c>
      <c r="P32" s="24">
        <f t="shared" ref="P32" si="23">SUM(P24:P31)</f>
        <v>-4.2112000002703098E-6</v>
      </c>
      <c r="Q32" s="24">
        <f t="shared" ref="Q32" si="24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96</v>
      </c>
      <c r="M41" s="31" t="s">
        <v>108</v>
      </c>
    </row>
    <row r="42" spans="1:21" x14ac:dyDescent="0.2">
      <c r="L42" s="31" t="s">
        <v>100</v>
      </c>
      <c r="M42" s="31" t="s">
        <v>107</v>
      </c>
    </row>
    <row r="43" spans="1:21" x14ac:dyDescent="0.2">
      <c r="G43" s="26" t="s">
        <v>90</v>
      </c>
    </row>
    <row r="44" spans="1:21" x14ac:dyDescent="0.2">
      <c r="C44" t="s">
        <v>92</v>
      </c>
      <c r="G44" t="s">
        <v>91</v>
      </c>
      <c r="I44" t="s">
        <v>110</v>
      </c>
      <c r="K44" t="s">
        <v>95</v>
      </c>
      <c r="M44" t="s">
        <v>110</v>
      </c>
      <c r="Q44" t="s">
        <v>110</v>
      </c>
      <c r="U44" t="s">
        <v>110</v>
      </c>
    </row>
    <row r="45" spans="1:21" x14ac:dyDescent="0.2">
      <c r="C45" s="34" t="s">
        <v>0</v>
      </c>
      <c r="E45" s="34" t="s">
        <v>98</v>
      </c>
      <c r="G45" t="s">
        <v>94</v>
      </c>
      <c r="I45" s="30" t="s">
        <v>109</v>
      </c>
      <c r="K45" t="s">
        <v>96</v>
      </c>
      <c r="M45" s="30" t="s">
        <v>109</v>
      </c>
      <c r="O45" t="s">
        <v>100</v>
      </c>
      <c r="Q45" s="30" t="s">
        <v>109</v>
      </c>
      <c r="S45" t="s">
        <v>97</v>
      </c>
      <c r="U45" s="30" t="s">
        <v>109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>(E46-K46)/E46</f>
        <v>6.1337060893098747E-3</v>
      </c>
      <c r="M46" s="19">
        <f>E46-K46</f>
        <v>0.48701275309075243</v>
      </c>
      <c r="O46" s="19">
        <v>79.486810199279603</v>
      </c>
      <c r="P46" s="21">
        <f>(E46-O46)/E46</f>
        <v>-1.1005433533015192E-3</v>
      </c>
      <c r="Q46" s="19">
        <f>E46-O46</f>
        <v>-8.738251239674355E-2</v>
      </c>
      <c r="R46" s="19" t="s">
        <v>27</v>
      </c>
      <c r="S46" s="19">
        <v>79.399428055698706</v>
      </c>
      <c r="T46" s="37">
        <f>(E46-S46)/E46</f>
        <v>-4.6450693404289721E-9</v>
      </c>
      <c r="U46" s="38">
        <f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25">D47/$H$19</f>
        <v>61.888678916669669</v>
      </c>
      <c r="F47" s="19"/>
      <c r="G47" s="19">
        <v>61.429245549290599</v>
      </c>
      <c r="H47" s="21">
        <f t="shared" ref="H47:H51" si="26">(E47-G47)/E47</f>
        <v>7.4235445871720165E-3</v>
      </c>
      <c r="I47" s="19">
        <f t="shared" ref="I47:I48" si="27">E47-G47</f>
        <v>0.45943336737907003</v>
      </c>
      <c r="K47" s="19">
        <v>61.4546697220715</v>
      </c>
      <c r="L47" s="21">
        <f>(E47-K47)/E47</f>
        <v>7.0127396834975628E-3</v>
      </c>
      <c r="M47" s="19">
        <f>E47-K47</f>
        <v>0.43400919459816834</v>
      </c>
      <c r="O47" s="19">
        <v>61.995438183118097</v>
      </c>
      <c r="P47" s="21">
        <f>(D47-O47)/D47</f>
        <v>-1.7170561731728357E-3</v>
      </c>
      <c r="Q47" s="19">
        <f>E47-O47</f>
        <v>-0.10675926644842804</v>
      </c>
      <c r="R47" s="19" t="s">
        <v>28</v>
      </c>
      <c r="S47" s="19">
        <v>61.888678879575501</v>
      </c>
      <c r="T47" s="37">
        <f>(E47-S47)/E47</f>
        <v>5.9936919622078169E-10</v>
      </c>
      <c r="U47" s="38">
        <f>E47-S47</f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25"/>
        <v>51.230561660469775</v>
      </c>
      <c r="F48" s="19"/>
      <c r="G48" s="19">
        <v>50.765416388374803</v>
      </c>
      <c r="H48" s="21">
        <f t="shared" si="26"/>
        <v>9.0794490050239811E-3</v>
      </c>
      <c r="I48" s="19">
        <f t="shared" si="27"/>
        <v>0.46514527209497203</v>
      </c>
      <c r="K48" s="19">
        <v>50.8213578408064</v>
      </c>
      <c r="L48" s="21">
        <f>(E48-K48)/E48</f>
        <v>7.9874943080923237E-3</v>
      </c>
      <c r="M48" s="19">
        <f>E48-K48</f>
        <v>0.40920381966337516</v>
      </c>
      <c r="O48" s="19">
        <v>51.306803772640599</v>
      </c>
      <c r="P48" s="21">
        <f>(D48-O48)/D48</f>
        <v>-1.4802525527205475E-3</v>
      </c>
      <c r="Q48" s="19">
        <f>E48-O48</f>
        <v>-7.6242112170824328E-2</v>
      </c>
      <c r="R48" s="19" t="s">
        <v>29</v>
      </c>
      <c r="S48" s="19">
        <v>51.230561748748499</v>
      </c>
      <c r="T48" s="37">
        <f>(E48-S48)/E48</f>
        <v>-1.7231652730990652E-9</v>
      </c>
      <c r="U48" s="38">
        <f>E48-S48</f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25"/>
        <v>0.28902670191859764</v>
      </c>
      <c r="F49" s="19"/>
      <c r="G49" s="19">
        <v>0.28816041160299999</v>
      </c>
      <c r="H49" s="21">
        <f t="shared" si="26"/>
        <v>2.9972674145575503E-3</v>
      </c>
      <c r="I49" s="19">
        <f>E49-G49</f>
        <v>8.6629031559765091E-4</v>
      </c>
      <c r="K49" s="19">
        <v>0.32174769362121602</v>
      </c>
      <c r="L49" s="21">
        <f>(E49-K49)/E49</f>
        <v>-0.11321096454207205</v>
      </c>
      <c r="M49" s="19">
        <f>E49-K49</f>
        <v>-3.2720991702618385E-2</v>
      </c>
      <c r="O49" s="19">
        <v>0.25543964724169299</v>
      </c>
      <c r="P49" s="21">
        <f>(D49-O49)/D49</f>
        <v>0.11621447245192348</v>
      </c>
      <c r="Q49" s="19">
        <f>E49-O49</f>
        <v>3.3587054676904649E-2</v>
      </c>
      <c r="R49" s="19" t="s">
        <v>30</v>
      </c>
      <c r="S49" s="32">
        <v>0.28902692925990597</v>
      </c>
      <c r="T49" s="16">
        <f>(E49-S49)/E49</f>
        <v>-7.865754507286602E-7</v>
      </c>
      <c r="U49" s="36">
        <f>E49-S49</f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25"/>
        <v>1.0367437567424374</v>
      </c>
      <c r="F50" s="19"/>
      <c r="G50" s="19">
        <v>1.0209306932493101</v>
      </c>
      <c r="H50" s="21">
        <f t="shared" si="26"/>
        <v>1.525262475928831E-2</v>
      </c>
      <c r="I50" s="19">
        <f t="shared" ref="I50:I51" si="28">E50-G50</f>
        <v>1.5813063493127277E-2</v>
      </c>
      <c r="K50" s="19">
        <v>0.97226979574706995</v>
      </c>
      <c r="L50" s="21">
        <f>(E50-K50)/E50</f>
        <v>6.2188906927157832E-2</v>
      </c>
      <c r="M50" s="19">
        <f>E50-K50</f>
        <v>6.4473960995367396E-2</v>
      </c>
      <c r="O50" s="19">
        <v>1.0854045860736199</v>
      </c>
      <c r="P50" s="21">
        <f>(D50-O50)/D50</f>
        <v>-4.6927892180212823E-2</v>
      </c>
      <c r="Q50" s="19">
        <f>E50-O50</f>
        <v>-4.8660829331182542E-2</v>
      </c>
      <c r="R50" s="19" t="s">
        <v>31</v>
      </c>
      <c r="S50" s="32">
        <v>1.0367436885713699</v>
      </c>
      <c r="T50" s="16">
        <f>(E50-S50)/E50</f>
        <v>6.5754982380518801E-8</v>
      </c>
      <c r="U50" s="36">
        <f>E50-S50</f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25"/>
        <v>0.185858522219537</v>
      </c>
      <c r="F51" s="19"/>
      <c r="G51" s="19">
        <v>0.18468974714991401</v>
      </c>
      <c r="H51" s="21">
        <f t="shared" si="26"/>
        <v>6.2885201908708926E-3</v>
      </c>
      <c r="I51" s="19">
        <f t="shared" si="28"/>
        <v>1.1687750696229848E-3</v>
      </c>
      <c r="K51" s="19">
        <v>7.4861306831214502E-2</v>
      </c>
      <c r="L51" s="21">
        <f>(E51-K51)/E51</f>
        <v>0.59721348293737131</v>
      </c>
      <c r="M51" s="19">
        <f>E51-K51</f>
        <v>0.1109972153883225</v>
      </c>
      <c r="O51" s="19">
        <v>0.295687417774948</v>
      </c>
      <c r="P51" s="21">
        <f>(D51-O51)/D51</f>
        <v>-0.59091476258984188</v>
      </c>
      <c r="Q51" s="19">
        <f>E51-O51</f>
        <v>-0.109828895555411</v>
      </c>
      <c r="R51" s="19" t="s">
        <v>32</v>
      </c>
      <c r="S51" s="32">
        <v>0.18585897745624899</v>
      </c>
      <c r="T51" s="16">
        <f>(E51-S51)/E51</f>
        <v>-2.4493722782102419E-6</v>
      </c>
      <c r="U51" s="36">
        <f>E51-S51</f>
        <v>-4.5523671199365623E-7</v>
      </c>
    </row>
    <row r="52" spans="1:21" x14ac:dyDescent="0.2">
      <c r="A52" s="25"/>
      <c r="E52" t="s">
        <v>93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69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99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102</v>
      </c>
      <c r="L56" s="25"/>
      <c r="M56" s="25"/>
      <c r="O56" s="25" t="s">
        <v>103</v>
      </c>
      <c r="P56" s="25"/>
      <c r="Q56" s="25"/>
      <c r="S56" s="28" t="s">
        <v>104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101</v>
      </c>
      <c r="L58" s="25"/>
      <c r="M58" s="25"/>
      <c r="O58" s="25" t="s">
        <v>101</v>
      </c>
      <c r="P58" s="25"/>
      <c r="Q58" s="25"/>
      <c r="S58" s="28" t="s">
        <v>101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105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106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G27" sqref="G2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74</v>
      </c>
      <c r="K2" t="s">
        <v>74</v>
      </c>
      <c r="O2" t="s">
        <v>75</v>
      </c>
      <c r="S2" t="s">
        <v>56</v>
      </c>
    </row>
    <row r="3" spans="3:21" x14ac:dyDescent="0.2">
      <c r="C3" t="s">
        <v>73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84</v>
      </c>
      <c r="E6" t="s">
        <v>85</v>
      </c>
      <c r="F6" t="s">
        <v>86</v>
      </c>
      <c r="G6" t="s">
        <v>87</v>
      </c>
      <c r="H6" t="s">
        <v>88</v>
      </c>
      <c r="I6" t="s">
        <v>89</v>
      </c>
    </row>
    <row r="7" spans="3:21" x14ac:dyDescent="0.2">
      <c r="C7" t="s">
        <v>76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77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78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79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80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81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82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83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topLeftCell="C27" zoomScale="94" zoomScaleNormal="110" workbookViewId="0">
      <selection activeCell="J62" sqref="J62"/>
    </sheetView>
  </sheetViews>
  <sheetFormatPr baseColWidth="10" defaultRowHeight="16" x14ac:dyDescent="0.2"/>
  <cols>
    <col min="3" max="22" width="12" customWidth="1"/>
  </cols>
  <sheetData>
    <row r="3" spans="3:21" x14ac:dyDescent="0.2">
      <c r="C3" t="s">
        <v>59</v>
      </c>
    </row>
    <row r="5" spans="3:21" x14ac:dyDescent="0.2">
      <c r="C5" t="s">
        <v>72</v>
      </c>
      <c r="D5">
        <f>D6*E6*F6</f>
        <v>74.11712</v>
      </c>
    </row>
    <row r="6" spans="3:21" x14ac:dyDescent="0.2">
      <c r="C6" t="s">
        <v>52</v>
      </c>
      <c r="D6" s="6">
        <v>4</v>
      </c>
      <c r="E6" s="6">
        <v>4.2111999999999998</v>
      </c>
      <c r="F6" s="6">
        <v>4.4000000000000004</v>
      </c>
      <c r="L6" t="s">
        <v>70</v>
      </c>
      <c r="P6" t="s">
        <v>71</v>
      </c>
    </row>
    <row r="7" spans="3:21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66</v>
      </c>
      <c r="M7" t="s">
        <v>67</v>
      </c>
      <c r="N7" t="s">
        <v>68</v>
      </c>
      <c r="P7" t="s">
        <v>66</v>
      </c>
      <c r="Q7" t="s">
        <v>67</v>
      </c>
      <c r="R7" t="s">
        <v>68</v>
      </c>
    </row>
    <row r="8" spans="3:21" x14ac:dyDescent="0.2">
      <c r="C8">
        <v>2</v>
      </c>
      <c r="D8" s="20">
        <v>0.05</v>
      </c>
      <c r="E8" s="20">
        <v>0</v>
      </c>
      <c r="F8" s="20">
        <v>0</v>
      </c>
      <c r="H8" s="19">
        <f>D8*D$6</f>
        <v>0.2</v>
      </c>
      <c r="I8" s="19">
        <f>E8*E$6</f>
        <v>0</v>
      </c>
      <c r="J8" s="19">
        <f>F8*F$6</f>
        <v>0</v>
      </c>
      <c r="L8" s="19">
        <f>C24*H8</f>
        <v>-1.5795262000000001</v>
      </c>
      <c r="M8" s="19">
        <f t="shared" ref="M8:N15" si="0">D24*I8</f>
        <v>0</v>
      </c>
      <c r="N8" s="19">
        <f t="shared" si="0"/>
        <v>0</v>
      </c>
      <c r="P8" s="19">
        <f>G24*H8</f>
        <v>-0.39487840000000002</v>
      </c>
      <c r="Q8" s="19">
        <f t="shared" ref="Q8:R15" si="1">H24*I8</f>
        <v>0</v>
      </c>
      <c r="R8" s="19">
        <f t="shared" si="1"/>
        <v>0</v>
      </c>
      <c r="T8">
        <f>I8*C24*0.5</f>
        <v>0</v>
      </c>
      <c r="U8">
        <f>H8*D24*0.5</f>
        <v>-0.48381830000000003</v>
      </c>
    </row>
    <row r="9" spans="3:21" x14ac:dyDescent="0.2">
      <c r="C9">
        <v>2</v>
      </c>
      <c r="D9" s="20">
        <v>0.5</v>
      </c>
      <c r="E9" s="20">
        <v>0.52</v>
      </c>
      <c r="F9" s="20">
        <v>0</v>
      </c>
      <c r="H9" s="19">
        <f>D9*D$6</f>
        <v>2</v>
      </c>
      <c r="I9" s="19">
        <f>E9*E$6</f>
        <v>2.1898239999999998</v>
      </c>
      <c r="J9" s="19">
        <f>F9*F$6</f>
        <v>0</v>
      </c>
      <c r="L9" s="19">
        <f t="shared" ref="L9:L15" si="2">C25*H9</f>
        <v>-10.176204</v>
      </c>
      <c r="M9" s="19">
        <f t="shared" si="0"/>
        <v>1.2694037457919998</v>
      </c>
      <c r="N9" s="19">
        <f t="shared" si="0"/>
        <v>0</v>
      </c>
      <c r="P9" s="19">
        <f t="shared" ref="P9:P15" si="3">G25*H9</f>
        <v>-2.5440299999999998</v>
      </c>
      <c r="Q9" s="19">
        <f t="shared" si="1"/>
        <v>0.30143365324799998</v>
      </c>
      <c r="R9" s="19">
        <f t="shared" si="1"/>
        <v>0</v>
      </c>
      <c r="T9">
        <f t="shared" ref="T9:T15" si="4">I9*C25*0.5</f>
        <v>-5.5710239370239991</v>
      </c>
      <c r="U9">
        <f t="shared" ref="U9:U15" si="5">H9*D25*0.5</f>
        <v>0.57968299999999995</v>
      </c>
    </row>
    <row r="10" spans="3:21" x14ac:dyDescent="0.2">
      <c r="C10">
        <v>2</v>
      </c>
      <c r="D10" s="20">
        <v>0.5</v>
      </c>
      <c r="E10" s="20">
        <v>0</v>
      </c>
      <c r="F10" s="20">
        <v>0.5</v>
      </c>
      <c r="H10" s="19">
        <f>D10*D$6</f>
        <v>2</v>
      </c>
      <c r="I10" s="19">
        <f>E10*E$6</f>
        <v>0</v>
      </c>
      <c r="J10" s="19">
        <f>F10*F$6</f>
        <v>2.2000000000000002</v>
      </c>
      <c r="L10" s="19">
        <f t="shared" si="2"/>
        <v>-8.7039139999999993</v>
      </c>
      <c r="M10" s="19">
        <f t="shared" si="0"/>
        <v>0</v>
      </c>
      <c r="N10" s="19">
        <f t="shared" si="0"/>
        <v>40.376333800000005</v>
      </c>
      <c r="P10" s="19">
        <f t="shared" si="3"/>
        <v>-2.1759620000000002</v>
      </c>
      <c r="Q10" s="19">
        <f t="shared" si="1"/>
        <v>0</v>
      </c>
      <c r="R10" s="19">
        <f t="shared" si="1"/>
        <v>9.1763672000000014</v>
      </c>
      <c r="T10">
        <f t="shared" si="4"/>
        <v>0</v>
      </c>
      <c r="U10">
        <f t="shared" si="5"/>
        <v>-4.7496929999999997</v>
      </c>
    </row>
    <row r="11" spans="3:21" x14ac:dyDescent="0.2">
      <c r="C11">
        <v>2</v>
      </c>
      <c r="D11" s="20">
        <v>0</v>
      </c>
      <c r="E11" s="20">
        <v>0.52</v>
      </c>
      <c r="F11" s="20">
        <v>0.5</v>
      </c>
      <c r="H11" s="19">
        <f>D11*D$6</f>
        <v>0</v>
      </c>
      <c r="I11" s="19">
        <f>E11*E$6</f>
        <v>2.1898239999999998</v>
      </c>
      <c r="J11" s="19">
        <f>F11*F$6</f>
        <v>2.2000000000000002</v>
      </c>
      <c r="L11" s="19">
        <f t="shared" si="2"/>
        <v>0</v>
      </c>
      <c r="M11" s="19">
        <f t="shared" si="0"/>
        <v>0.52908118681599992</v>
      </c>
      <c r="N11" s="19">
        <f t="shared" si="0"/>
        <v>6.6076010000000007</v>
      </c>
      <c r="P11" s="19">
        <f t="shared" si="3"/>
        <v>0</v>
      </c>
      <c r="Q11" s="19">
        <f t="shared" si="1"/>
        <v>0.12563458252799997</v>
      </c>
      <c r="R11" s="19">
        <f t="shared" si="1"/>
        <v>1.5017156000000003</v>
      </c>
      <c r="T11">
        <f t="shared" si="4"/>
        <v>2.3649902115839998</v>
      </c>
      <c r="U11">
        <f t="shared" si="5"/>
        <v>0</v>
      </c>
    </row>
    <row r="12" spans="3:21" x14ac:dyDescent="0.2">
      <c r="C12">
        <v>-2</v>
      </c>
      <c r="D12" s="20">
        <v>0.5</v>
      </c>
      <c r="E12" s="20">
        <v>0.5</v>
      </c>
      <c r="F12" s="20">
        <v>0.5</v>
      </c>
      <c r="H12" s="19">
        <f>D12*D$6</f>
        <v>2</v>
      </c>
      <c r="I12" s="19">
        <f>E12*E$6</f>
        <v>2.1055999999999999</v>
      </c>
      <c r="J12" s="19">
        <f>F12*F$6</f>
        <v>2.2000000000000002</v>
      </c>
      <c r="L12" s="19">
        <f t="shared" si="2"/>
        <v>4.1103680000000002</v>
      </c>
      <c r="M12" s="19">
        <f t="shared" si="0"/>
        <v>-12.848924972799999</v>
      </c>
      <c r="N12" s="19">
        <f t="shared" si="0"/>
        <v>-11.409633400000001</v>
      </c>
      <c r="P12" s="19">
        <f t="shared" si="3"/>
        <v>1.0275840000000001</v>
      </c>
      <c r="Q12" s="19">
        <f t="shared" si="1"/>
        <v>-3.0511070463999999</v>
      </c>
      <c r="R12" s="19">
        <f t="shared" si="1"/>
        <v>-2.5930784</v>
      </c>
      <c r="T12">
        <f t="shared" si="4"/>
        <v>2.1636977152000001</v>
      </c>
      <c r="U12">
        <f t="shared" si="5"/>
        <v>-6.1022629999999998</v>
      </c>
    </row>
    <row r="13" spans="3:21" x14ac:dyDescent="0.2">
      <c r="C13">
        <v>-2</v>
      </c>
      <c r="D13" s="20">
        <v>0.5</v>
      </c>
      <c r="E13" s="20">
        <v>0</v>
      </c>
      <c r="F13" s="20">
        <v>0.04</v>
      </c>
      <c r="H13" s="19">
        <f>D13*D$6</f>
        <v>2</v>
      </c>
      <c r="I13" s="19">
        <f>E13*E$6</f>
        <v>0</v>
      </c>
      <c r="J13" s="19">
        <f>F13*F$6</f>
        <v>0.17600000000000002</v>
      </c>
      <c r="L13" s="19">
        <f t="shared" si="2"/>
        <v>48.820224000000003</v>
      </c>
      <c r="M13" s="19">
        <f t="shared" si="0"/>
        <v>0</v>
      </c>
      <c r="N13" s="19">
        <f t="shared" si="0"/>
        <v>0.38017161600000005</v>
      </c>
      <c r="P13" s="19">
        <f t="shared" si="3"/>
        <v>12.20496</v>
      </c>
      <c r="Q13" s="19">
        <f t="shared" si="1"/>
        <v>0</v>
      </c>
      <c r="R13" s="19">
        <f t="shared" si="1"/>
        <v>8.6401920000000007E-2</v>
      </c>
      <c r="T13">
        <f t="shared" si="4"/>
        <v>0</v>
      </c>
      <c r="U13">
        <f t="shared" si="5"/>
        <v>10.405001</v>
      </c>
    </row>
    <row r="14" spans="3:21" x14ac:dyDescent="0.2">
      <c r="C14">
        <v>-2</v>
      </c>
      <c r="D14" s="20">
        <v>0</v>
      </c>
      <c r="E14" s="20">
        <v>0.5</v>
      </c>
      <c r="F14" s="20">
        <v>0</v>
      </c>
      <c r="H14" s="19">
        <f>D14*D$6</f>
        <v>0</v>
      </c>
      <c r="I14" s="19">
        <f>E14*E$6</f>
        <v>2.1055999999999999</v>
      </c>
      <c r="J14" s="19">
        <f>F14*F$6</f>
        <v>0</v>
      </c>
      <c r="L14" s="19">
        <f t="shared" si="2"/>
        <v>0</v>
      </c>
      <c r="M14" s="19">
        <f t="shared" si="0"/>
        <v>-12.848924972799999</v>
      </c>
      <c r="N14" s="19">
        <f t="shared" si="0"/>
        <v>0</v>
      </c>
      <c r="P14" s="19">
        <f t="shared" si="3"/>
        <v>0</v>
      </c>
      <c r="Q14" s="19">
        <f t="shared" si="1"/>
        <v>-3.0511070463999999</v>
      </c>
      <c r="R14" s="19">
        <f t="shared" si="1"/>
        <v>0</v>
      </c>
      <c r="T14">
        <f t="shared" si="4"/>
        <v>-6.4628875807999995</v>
      </c>
      <c r="U14">
        <f t="shared" si="5"/>
        <v>0</v>
      </c>
    </row>
    <row r="15" spans="3:21" x14ac:dyDescent="0.2">
      <c r="C15">
        <v>-2</v>
      </c>
      <c r="D15" s="20">
        <v>0</v>
      </c>
      <c r="E15" s="20">
        <v>0</v>
      </c>
      <c r="F15" s="20">
        <v>0.5</v>
      </c>
      <c r="H15" s="19">
        <f>D15*D$6</f>
        <v>0</v>
      </c>
      <c r="I15" s="19">
        <f>E15*E$6</f>
        <v>0</v>
      </c>
      <c r="J15" s="19">
        <f>F15*F$6</f>
        <v>2.2000000000000002</v>
      </c>
      <c r="L15" s="19">
        <f t="shared" si="2"/>
        <v>0</v>
      </c>
      <c r="M15" s="19">
        <f t="shared" si="0"/>
        <v>0</v>
      </c>
      <c r="N15" s="19">
        <f t="shared" si="0"/>
        <v>-13.108033400000002</v>
      </c>
      <c r="P15" s="19">
        <f t="shared" si="3"/>
        <v>0</v>
      </c>
      <c r="Q15" s="19">
        <f t="shared" si="1"/>
        <v>0</v>
      </c>
      <c r="R15" s="19">
        <f t="shared" si="1"/>
        <v>-2.9790750000000004</v>
      </c>
      <c r="T15">
        <f t="shared" si="4"/>
        <v>0</v>
      </c>
      <c r="U15">
        <f t="shared" si="5"/>
        <v>0</v>
      </c>
    </row>
    <row r="16" spans="3:21" x14ac:dyDescent="0.2">
      <c r="L16" s="19">
        <f>SUM(L8:L15)</f>
        <v>32.470947800000005</v>
      </c>
      <c r="M16" s="19">
        <f t="shared" ref="M16" si="6">SUM(M8:M15)</f>
        <v>-23.899365012992</v>
      </c>
      <c r="N16" s="19">
        <f>SUM(N8:N15)</f>
        <v>22.846439616000005</v>
      </c>
      <c r="T16">
        <f>SUM(T8:T15)</f>
        <v>-7.5052235910399983</v>
      </c>
      <c r="U16">
        <f>SUM(U8:U15)</f>
        <v>-0.35109029999999919</v>
      </c>
    </row>
    <row r="17" spans="1:23" x14ac:dyDescent="0.2">
      <c r="H17" s="19"/>
      <c r="I17" t="s">
        <v>56</v>
      </c>
      <c r="L17" s="19">
        <f>D46/L16</f>
        <v>2.4452645943399283</v>
      </c>
      <c r="M17" s="19">
        <f>D47/M16</f>
        <v>-2.589573863839322</v>
      </c>
      <c r="N17" s="19">
        <f>D48/N16</f>
        <v>2.2424049375344031</v>
      </c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31" si="7">D24/H24</f>
        <v>4.2112316733920805</v>
      </c>
      <c r="M24" s="6">
        <f t="shared" si="7"/>
        <v>4.4000351164696241</v>
      </c>
      <c r="O24" s="7">
        <f>G24*D$6</f>
        <v>-7.8975679999999997</v>
      </c>
      <c r="P24" s="7">
        <f>H24*E$6</f>
        <v>-4.8381466112</v>
      </c>
      <c r="Q24" s="7">
        <f>I24*F$6</f>
        <v>-8.7958727999999997</v>
      </c>
      <c r="S24" s="16">
        <f>(C24-O24)/C24</f>
        <v>7.9770756572349648E-6</v>
      </c>
      <c r="T24" s="16">
        <f t="shared" ref="T24:U31" si="8">(D24-P24)/D24</f>
        <v>7.5211706543340695E-6</v>
      </c>
      <c r="U24" s="16">
        <f t="shared" si="8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9">C25/G25</f>
        <v>4.0000330184785557</v>
      </c>
      <c r="L25" s="6">
        <f t="shared" si="7"/>
        <v>4.2112210501845233</v>
      </c>
      <c r="M25" s="6">
        <f t="shared" si="7"/>
        <v>4.4000351152274675</v>
      </c>
      <c r="O25" s="7">
        <f>G25*D$6</f>
        <v>-5.0880599999999996</v>
      </c>
      <c r="P25" s="7">
        <f>H25*E$6</f>
        <v>0.57968010240000001</v>
      </c>
      <c r="Q25" s="7">
        <f>I25*F$6</f>
        <v>-6.8414764000000003</v>
      </c>
      <c r="S25" s="16">
        <f t="shared" ref="S25:S31" si="10">(C25-O25)/C25</f>
        <v>8.2545515008428685E-6</v>
      </c>
      <c r="T25" s="16">
        <f t="shared" si="8"/>
        <v>4.9985940590638778E-6</v>
      </c>
      <c r="U25" s="16">
        <f t="shared" si="8"/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9"/>
        <v>4.0000303314120371</v>
      </c>
      <c r="L26" s="6">
        <f t="shared" si="7"/>
        <v>4.2112322152601864</v>
      </c>
      <c r="M26" s="6">
        <f t="shared" si="7"/>
        <v>4.4000346673136619</v>
      </c>
      <c r="O26" s="7">
        <f>G26*D$6</f>
        <v>-4.3519240000000003</v>
      </c>
      <c r="P26" s="7">
        <f>H26*E$6</f>
        <v>-4.7496566655999999</v>
      </c>
      <c r="Q26" s="7">
        <f>I26*F$6</f>
        <v>18.352734400000003</v>
      </c>
      <c r="S26" s="16">
        <f t="shared" si="10"/>
        <v>7.5827955099932293E-6</v>
      </c>
      <c r="T26" s="16">
        <f t="shared" si="8"/>
        <v>7.6498417897404718E-6</v>
      </c>
      <c r="U26" s="16">
        <f t="shared" si="8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9"/>
        <v>4.000033333888898</v>
      </c>
      <c r="L27" s="6">
        <f t="shared" si="7"/>
        <v>4.2112703060726489</v>
      </c>
      <c r="M27" s="6">
        <f t="shared" si="7"/>
        <v>4.4000348667883591</v>
      </c>
      <c r="O27" s="7">
        <f>G27*D$6</f>
        <v>2.159964</v>
      </c>
      <c r="P27" s="7">
        <f>H27*E$6</f>
        <v>0.24160496639999998</v>
      </c>
      <c r="Q27" s="7">
        <f>I27*F$6</f>
        <v>3.0034312000000005</v>
      </c>
      <c r="S27" s="16">
        <f t="shared" si="10"/>
        <v>8.3334027782877221E-6</v>
      </c>
      <c r="T27" s="16">
        <f t="shared" si="8"/>
        <v>1.6694742331653704E-5</v>
      </c>
      <c r="U27" s="16">
        <f t="shared" si="8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9"/>
        <v>4.0000311410064775</v>
      </c>
      <c r="L28" s="6">
        <f t="shared" si="7"/>
        <v>4.2112337513560663</v>
      </c>
      <c r="M28" s="6">
        <f t="shared" si="7"/>
        <v>4.4000341061805148</v>
      </c>
      <c r="O28" s="7">
        <f>G28*D$6</f>
        <v>2.0551680000000001</v>
      </c>
      <c r="P28" s="7">
        <f>H28*E$6</f>
        <v>-6.1022140927999997</v>
      </c>
      <c r="Q28" s="7">
        <f>I28*F$6</f>
        <v>-5.1861568</v>
      </c>
      <c r="S28" s="16">
        <f t="shared" si="10"/>
        <v>7.785191009669208E-6</v>
      </c>
      <c r="T28" s="16">
        <f t="shared" si="8"/>
        <v>8.0146004851083925E-6</v>
      </c>
      <c r="U28" s="16">
        <f t="shared" si="8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9"/>
        <v>4.0000314626184768</v>
      </c>
      <c r="L29" s="6">
        <f t="shared" si="7"/>
        <v>4.2112330837353333</v>
      </c>
      <c r="M29" s="6">
        <f t="shared" si="7"/>
        <v>4.4000366658518697</v>
      </c>
      <c r="O29" s="7">
        <f>G29*D$6</f>
        <v>24.40992</v>
      </c>
      <c r="P29" s="7">
        <f>H29*E$6</f>
        <v>10.4049192576</v>
      </c>
      <c r="Q29" s="7">
        <f>I29*F$6</f>
        <v>2.1600480000000002</v>
      </c>
      <c r="S29" s="16">
        <f t="shared" si="10"/>
        <v>7.865592751150357E-6</v>
      </c>
      <c r="T29" s="16">
        <f t="shared" si="8"/>
        <v>7.8560684425504627E-6</v>
      </c>
      <c r="U29" s="16">
        <f t="shared" si="8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9"/>
        <v>4.0000319285218131</v>
      </c>
      <c r="L30" s="6">
        <f t="shared" si="7"/>
        <v>4.2112337513560663</v>
      </c>
      <c r="M30" s="6">
        <f t="shared" si="7"/>
        <v>4.4000344945603693</v>
      </c>
      <c r="N30"/>
      <c r="O30" s="7">
        <f>G30*D$6</f>
        <v>-6.1387119999999999</v>
      </c>
      <c r="P30" s="7">
        <f>H30*E$6</f>
        <v>-6.1022140927999997</v>
      </c>
      <c r="Q30" s="7">
        <f>I30*F$6</f>
        <v>3.2654424</v>
      </c>
      <c r="R30"/>
      <c r="S30" s="16">
        <f t="shared" si="10"/>
        <v>7.982066739484352E-6</v>
      </c>
      <c r="T30" s="16">
        <f t="shared" si="8"/>
        <v>8.0146004851083925E-6</v>
      </c>
      <c r="U30" s="16">
        <f t="shared" si="8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9"/>
        <v>4.000030298392554</v>
      </c>
      <c r="L31" s="6">
        <f t="shared" si="7"/>
        <v>4.211233907619242</v>
      </c>
      <c r="M31" s="6">
        <f t="shared" si="7"/>
        <v>4.4000347087602698</v>
      </c>
      <c r="O31" s="7">
        <f>G31*D$6</f>
        <v>-5.1487879999999997</v>
      </c>
      <c r="P31" s="7">
        <f>H31*E$6</f>
        <v>10.566022924799999</v>
      </c>
      <c r="Q31" s="7">
        <f>I31*F$6</f>
        <v>-5.9581500000000007</v>
      </c>
      <c r="S31" s="16">
        <f t="shared" si="10"/>
        <v>7.5745407643570609E-6</v>
      </c>
      <c r="T31" s="16">
        <f t="shared" si="8"/>
        <v>8.0517064562682689E-6</v>
      </c>
      <c r="U31" s="16">
        <f t="shared" si="8"/>
        <v>7.8882923809776914E-6</v>
      </c>
    </row>
    <row r="32" spans="1:23" x14ac:dyDescent="0.2">
      <c r="A32" s="25"/>
      <c r="B32" s="23" t="s">
        <v>69</v>
      </c>
      <c r="C32" s="24">
        <f>SUM(C24:C31)</f>
        <v>0</v>
      </c>
      <c r="D32" s="24">
        <f t="shared" ref="D32:E32" si="11">SUM(D24:D31)</f>
        <v>-9.9999999747524271E-7</v>
      </c>
      <c r="E32" s="24">
        <f t="shared" si="11"/>
        <v>0</v>
      </c>
      <c r="F32" s="24"/>
      <c r="G32" s="24">
        <f t="shared" ref="G32:I32" si="12">SUM(G24:G31)</f>
        <v>0</v>
      </c>
      <c r="H32" s="24">
        <f t="shared" si="12"/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:Q32" si="13">SUM(O24:O31)</f>
        <v>0</v>
      </c>
      <c r="P32" s="24">
        <f t="shared" si="13"/>
        <v>-4.2112000002703098E-6</v>
      </c>
      <c r="Q32" s="24">
        <f t="shared" si="13"/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96</v>
      </c>
      <c r="M41" s="31" t="s">
        <v>108</v>
      </c>
    </row>
    <row r="42" spans="1:21" x14ac:dyDescent="0.2">
      <c r="L42" s="31" t="s">
        <v>100</v>
      </c>
      <c r="M42" s="31" t="s">
        <v>107</v>
      </c>
    </row>
    <row r="43" spans="1:21" x14ac:dyDescent="0.2">
      <c r="G43" s="26" t="s">
        <v>90</v>
      </c>
    </row>
    <row r="44" spans="1:21" x14ac:dyDescent="0.2">
      <c r="C44" t="s">
        <v>92</v>
      </c>
      <c r="G44" t="s">
        <v>91</v>
      </c>
      <c r="I44" t="s">
        <v>110</v>
      </c>
      <c r="K44" t="s">
        <v>95</v>
      </c>
      <c r="M44" t="s">
        <v>110</v>
      </c>
      <c r="Q44" t="s">
        <v>110</v>
      </c>
      <c r="U44" t="s">
        <v>110</v>
      </c>
    </row>
    <row r="45" spans="1:21" x14ac:dyDescent="0.2">
      <c r="C45" s="34" t="s">
        <v>0</v>
      </c>
      <c r="E45" s="34" t="s">
        <v>98</v>
      </c>
      <c r="G45" t="s">
        <v>94</v>
      </c>
      <c r="I45" s="30" t="s">
        <v>109</v>
      </c>
      <c r="K45" t="s">
        <v>96</v>
      </c>
      <c r="M45" s="30" t="s">
        <v>109</v>
      </c>
      <c r="O45" t="s">
        <v>100</v>
      </c>
      <c r="Q45" s="30" t="s">
        <v>109</v>
      </c>
      <c r="S45" t="s">
        <v>97</v>
      </c>
      <c r="U45" s="30" t="s">
        <v>109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(D46-G46)/D46</f>
        <v>6.7058564647816303E-3</v>
      </c>
      <c r="I46" s="19">
        <f>E46-G46</f>
        <v>0.53181408583205325</v>
      </c>
      <c r="K46" s="19">
        <v>78.912414933792107</v>
      </c>
      <c r="L46" s="21">
        <f>(D46-K46)/D46</f>
        <v>6.141608360869002E-3</v>
      </c>
      <c r="M46" s="19">
        <f>E46-K46</f>
        <v>0.48701275309075243</v>
      </c>
      <c r="O46" s="19">
        <v>79.486810199279603</v>
      </c>
      <c r="P46" s="21">
        <f>(D46-O46)/D46</f>
        <v>-1.0925835619291411E-3</v>
      </c>
      <c r="Q46" s="19">
        <f>E46-O46</f>
        <v>-8.738251239674355E-2</v>
      </c>
      <c r="S46" s="19">
        <v>79.531611532021003</v>
      </c>
      <c r="T46" s="21">
        <f>(D46-S46)/D46</f>
        <v>-1.6568316658430223E-3</v>
      </c>
      <c r="U46" s="19">
        <f>E46-S46</f>
        <v>-0.13218384513814385</v>
      </c>
    </row>
    <row r="47" spans="1:21" x14ac:dyDescent="0.2">
      <c r="C47" s="19" t="s">
        <v>28</v>
      </c>
      <c r="D47" s="19">
        <v>61.889170999999997</v>
      </c>
      <c r="E47" s="19">
        <f t="shared" ref="E47:E51" si="14">D47/$H$19</f>
        <v>61.888678916669669</v>
      </c>
      <c r="F47" s="19"/>
      <c r="G47" s="19">
        <v>61.429245549290599</v>
      </c>
      <c r="H47" s="21">
        <f>(D47-G47)/D47</f>
        <v>7.4314366031724491E-3</v>
      </c>
      <c r="I47" s="19">
        <f t="shared" ref="I47:I48" si="15">E47-G47</f>
        <v>0.45943336737907003</v>
      </c>
      <c r="K47" s="19">
        <v>61.4546697220715</v>
      </c>
      <c r="L47" s="21">
        <f>(D47-K47)/D47</f>
        <v>7.0206349658245891E-3</v>
      </c>
      <c r="M47" s="19">
        <f>E47-K47</f>
        <v>0.43400919459816834</v>
      </c>
      <c r="O47" s="19">
        <v>61.995438183118097</v>
      </c>
      <c r="P47" s="21">
        <f>(D47-O47)/D47</f>
        <v>-1.7170561731728357E-3</v>
      </c>
      <c r="Q47" s="19">
        <f>E47-O47</f>
        <v>-0.10675926644842804</v>
      </c>
      <c r="S47" s="19">
        <v>62.020862355898998</v>
      </c>
      <c r="T47" s="21">
        <f>(D47-S47)/D47</f>
        <v>-2.1278578105206961E-3</v>
      </c>
      <c r="U47" s="19">
        <f>E47-S47</f>
        <v>-0.13218343922932974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14"/>
        <v>51.230561660469775</v>
      </c>
      <c r="F48" s="19"/>
      <c r="G48" s="19">
        <v>50.765416388374803</v>
      </c>
      <c r="H48" s="21">
        <f>(D48-G48)/D48</f>
        <v>9.0873278548605843E-3</v>
      </c>
      <c r="I48" s="19">
        <f t="shared" si="15"/>
        <v>0.46514527209497203</v>
      </c>
      <c r="K48" s="19">
        <v>50.8213578408064</v>
      </c>
      <c r="L48" s="21">
        <f>(D48-K48)/D48</f>
        <v>7.9953818401053908E-3</v>
      </c>
      <c r="M48" s="19">
        <f>E48-K48</f>
        <v>0.40920381966337516</v>
      </c>
      <c r="O48" s="19">
        <v>51.306803772640599</v>
      </c>
      <c r="P48" s="21">
        <f>(D48-O48)/D48</f>
        <v>-1.4802525527205475E-3</v>
      </c>
      <c r="Q48" s="19">
        <f>E48-O48</f>
        <v>-7.6242112170824328E-2</v>
      </c>
      <c r="S48" s="19">
        <v>51.362745225072103</v>
      </c>
      <c r="T48" s="21">
        <f>(D48-S48)/D48</f>
        <v>-2.572198567473938E-3</v>
      </c>
      <c r="U48" s="19">
        <f>E48-S48</f>
        <v>-0.13218356460232883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14"/>
        <v>0.28902670191859764</v>
      </c>
      <c r="F49" s="19"/>
      <c r="G49" s="19"/>
      <c r="H49" s="21"/>
      <c r="I49" s="19"/>
      <c r="K49" s="19"/>
      <c r="L49" s="21"/>
      <c r="M49" s="19"/>
      <c r="O49" s="19"/>
      <c r="P49" s="21"/>
      <c r="Q49" s="19"/>
      <c r="S49" s="32">
        <v>0.28902692925990597</v>
      </c>
      <c r="T49" s="35">
        <f>(D49-S49)/D49</f>
        <v>7.1644717104745975E-6</v>
      </c>
      <c r="U49" s="33">
        <f>E49-S49</f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14"/>
        <v>1.0367437567424374</v>
      </c>
      <c r="F50" s="19"/>
      <c r="G50" s="19"/>
      <c r="H50" s="21"/>
      <c r="I50" s="19"/>
      <c r="K50" s="19"/>
      <c r="L50" s="21"/>
      <c r="M50" s="19"/>
      <c r="O50" s="19"/>
      <c r="P50" s="21"/>
      <c r="Q50" s="19"/>
      <c r="S50" s="32">
        <v>1.0367436885713699</v>
      </c>
      <c r="T50" s="35">
        <f>(D50-S50)/D50</f>
        <v>8.0167953666869687E-6</v>
      </c>
      <c r="U50" s="33">
        <f>E50-S50</f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14"/>
        <v>0.185858522219537</v>
      </c>
      <c r="F51" s="19"/>
      <c r="G51" s="19"/>
      <c r="H51" s="21"/>
      <c r="I51" s="19"/>
      <c r="K51" s="19"/>
      <c r="L51" s="21"/>
      <c r="M51" s="19"/>
      <c r="O51" s="19"/>
      <c r="P51" s="21"/>
      <c r="Q51" s="19"/>
      <c r="S51" s="32">
        <v>0.18585897745624899</v>
      </c>
      <c r="T51" s="35">
        <f>(D51-S51)/D51</f>
        <v>5.5016881039807141E-6</v>
      </c>
      <c r="U51" s="33">
        <f>E51-S51</f>
        <v>-4.5523671199365623E-7</v>
      </c>
    </row>
    <row r="52" spans="1:21" x14ac:dyDescent="0.2">
      <c r="A52" s="25"/>
      <c r="E52" t="s">
        <v>93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192.91521911299211</v>
      </c>
      <c r="T53" s="16">
        <f>(ABS(H18)-S53)/ABS(H18)</f>
        <v>-2.0598024684243626E-3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69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99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102</v>
      </c>
      <c r="L56" s="25"/>
      <c r="M56" s="25"/>
      <c r="O56" s="25" t="s">
        <v>103</v>
      </c>
      <c r="P56" s="25"/>
      <c r="Q56" s="25"/>
      <c r="S56" s="28" t="s">
        <v>104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0.6639979309701971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101</v>
      </c>
      <c r="L58" s="25"/>
      <c r="M58" s="25"/>
      <c r="O58" s="25" t="s">
        <v>101</v>
      </c>
      <c r="P58" s="25"/>
      <c r="Q58" s="25"/>
      <c r="S58" s="28" t="s">
        <v>101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105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106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CubicTegragonalCell</vt:lpstr>
      <vt:lpstr>DerivativeVal-A</vt:lpstr>
      <vt:lpstr>DerivativeVal_GULP_FDM-A</vt:lpstr>
      <vt:lpstr>DerivativeVal-B</vt:lpstr>
      <vt:lpstr>DerivativeMisc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2022-07-14T06:32:40Z</dcterms:modified>
</cp:coreProperties>
</file>