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FF2C9306-E1D5-9D44-A323-613055F73A56}" xr6:coauthVersionLast="47" xr6:coauthVersionMax="47" xr10:uidLastSave="{00000000-0000-0000-0000-000000000000}"/>
  <bookViews>
    <workbookView xWindow="0" yWindow="500" windowWidth="24820" windowHeight="21900" activeTab="2"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D3" i="4" s="1"/>
  <c r="E3" i="4" s="1"/>
  <c r="B4" i="4" a="1"/>
  <c r="B4" i="4" s="1"/>
  <c r="D4" i="4" s="1"/>
  <c r="E4" i="4" s="1"/>
  <c r="B5" i="4" a="1"/>
  <c r="B5" i="4" s="1"/>
  <c r="D5" i="4" s="1"/>
  <c r="E5" i="4" s="1"/>
  <c r="B6" i="4" a="1"/>
  <c r="B6" i="4" s="1"/>
  <c r="D6" i="4" s="1"/>
  <c r="E6" i="4" s="1"/>
  <c r="B7" i="4" a="1"/>
  <c r="B7" i="4" s="1"/>
  <c r="B8" i="4" a="1"/>
  <c r="B8" i="4" s="1"/>
  <c r="B9" i="4" a="1"/>
  <c r="B9" i="4" s="1"/>
  <c r="B10" i="4" a="1"/>
  <c r="B10" i="4" s="1"/>
  <c r="B11" i="4" a="1"/>
  <c r="B11" i="4" s="1"/>
  <c r="B12" i="4" a="1"/>
  <c r="B12" i="4" s="1"/>
  <c r="B13" i="4" a="1"/>
  <c r="B13" i="4" s="1"/>
  <c r="B14" i="4" a="1"/>
  <c r="B14" i="4" s="1"/>
  <c r="B15" i="4" a="1"/>
  <c r="B15" i="4" s="1"/>
  <c r="D15" i="4" s="1"/>
  <c r="E15" i="4" s="1"/>
  <c r="B16" i="4" a="1"/>
  <c r="B16" i="4" s="1"/>
  <c r="D16" i="4" s="1"/>
  <c r="E16" i="4" s="1"/>
  <c r="B17" i="4" a="1"/>
  <c r="B17" i="4" s="1"/>
  <c r="D17" i="4" s="1"/>
  <c r="E17" i="4" s="1"/>
  <c r="B18" i="4" a="1"/>
  <c r="B18" i="4" s="1"/>
  <c r="B19" i="4" a="1"/>
  <c r="B19" i="4" s="1"/>
  <c r="B2" i="4" a="1"/>
  <c r="B2" i="4" s="1"/>
  <c r="D2" i="4" s="1"/>
  <c r="E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7" i="4" l="1"/>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<sst xmlns="http://schemas.openxmlformats.org/spreadsheetml/2006/main" count="253" uniqueCount="130">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</sst>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tabSelected="1" workbookViewId="0">
      <selection activeCell="L31" sqref="L31"/>
    </sheetView>
  </sheetViews>
  <sheetFormatPr baseColWidth="10" defaultColWidth="8.83203125" defaultRowHeight="15" x14ac:dyDescent="0.2"/>
  <cols>
    <col min="1" max="1" width="30.83203125" customWidth="1"/>
  </cols>
  <sheetData>
    <row r="1" spans="1:19" s="2" customFormat="1" ht="67" customHeight="1" x14ac:dyDescent="0.2">
      <c r="B1" s="4" t="s">
        <v>26</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2</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2</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4</v>
      </c>
    </row>
    <row r="12" spans="1:19" x14ac:dyDescent="0.2">
      <c r="A12" s="19" t="s">
        <v>17</v>
      </c>
      <c r="B12" s="7">
        <v>5</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5</v>
      </c>
      <c r="P13" s="7">
        <v>3</v>
      </c>
      <c r="Q13" s="7">
        <v>3</v>
      </c>
      <c r="R13" s="7">
        <v>3</v>
      </c>
      <c r="S13" s="7">
        <v>1</v>
      </c>
    </row>
    <row r="14" spans="1:19" x14ac:dyDescent="0.2">
      <c r="A14" s="19" t="s">
        <v>19</v>
      </c>
      <c r="B14" s="7">
        <v>4</v>
      </c>
      <c r="C14" s="7">
        <v>1</v>
      </c>
      <c r="D14" s="7">
        <v>1</v>
      </c>
      <c r="E14" s="7">
        <v>4</v>
      </c>
      <c r="F14" s="7">
        <v>2</v>
      </c>
      <c r="G14" s="7">
        <v>3</v>
      </c>
      <c r="H14" s="7">
        <v>4</v>
      </c>
      <c r="I14" s="7">
        <v>5</v>
      </c>
      <c r="J14" s="7">
        <v>3</v>
      </c>
      <c r="K14" s="7">
        <v>3</v>
      </c>
      <c r="L14" s="7">
        <v>4</v>
      </c>
      <c r="M14" s="7">
        <v>5</v>
      </c>
      <c r="N14" s="7">
        <v>5</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4</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48" x14ac:dyDescent="0.2">
      <c r="A2" s="11" t="s">
        <v>26</v>
      </c>
      <c r="B2" s="3" cm="1">
        <f t="array" ref="B2">IFERROR(SUMPRODUCT(--Inputs!$B$2:$B$20,
 --INDEX(Weights!$B$2:$ZZ$20,0,MATCH($A2,Weights!$B$1:$ZZ$1,0))),0)</f>
        <v>302</v>
      </c>
      <c r="C2" s="3">
        <f>IFERROR(10*SUM(INDEX(Weights!$B$2:$ZZ$20,0,MATCH($A2,Weights!$B$1:$ZZ$1,0))),0)</f>
        <v>610</v>
      </c>
      <c r="D2" s="12">
        <f t="shared" ref="D2:D19" si="0">IF(C2&gt;0,B2/C2,0)</f>
        <v>0.49508196721311476</v>
      </c>
      <c r="E2" s="3" t="str">
        <f>IF(D2&gt;=0.65,"Strong Fit",IF(D2&gt;=0.5,"Could Work","Stretch"))</f>
        <v>Stretch</v>
      </c>
      <c r="F2" s="3">
        <f>IFERROR(SUMPRODUCT((--Inputs!$B$2:$B$20&lt;=3)*(--(Weights!$B$2:$S$20)&gt;=4)*(TRIM(SUBSTITUTE(Weights!$B$1:$S$1,CHAR(160)," "))=TRIM(SUBSTITUTE($A2,CHAR(160)," ")))),"")</f>
        <v>3</v>
      </c>
      <c r="H2" s="5" t="str" cm="1">
        <f t="array" ref="H2">IFERROR(
   _xlfn.TEXTJOIN(", ",TRUE,
      _xlfn._xlws.FILTER(Weights!$A$2:$A$20,
        (Inputs!$B$2:$B$20&lt;=3)*
        (INDEX(Weights!$B$2:$ZZ$20,0,MATCH($A2,Weights!$B$1:$ZZ$1,0))&gt;=4)
      )
   ),
"")</f>
        <v>Customer Service &amp; Sales, Schedule Flexibility, Social Personality</v>
      </c>
      <c r="I2" s="5" t="str" cm="1">
        <f t="array" ref="I2">IFERROR(
   _xlfn.TEXTJOIN(", ",TRUE,
      _xlfn._xlws.FILTER(Weights!$A$2:$A$20,
        (Inputs!$B$2:$B$20&gt;=8)*
        (INDEX(Weights!$B$2:$ZZ$20,0,MATCH($A2,Weights!$B$1:$ZZ$1,0))&gt;=4)
      )
   ),
"")</f>
        <v>Proximity to Customers, Product Diversity, Floral Design</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32" x14ac:dyDescent="0.2">
      <c r="A4" s="11" t="s">
        <v>28</v>
      </c>
      <c r="B4" s="3" cm="1">
        <f t="array" ref="B4">IFERROR(SUMPRODUCT(--Inputs!$B$2:$B$20,
 --INDEX(Weights!$B$2:$ZZ$20,0,MATCH($A4,Weights!$B$1:$ZZ$1,0))),0)</f>
        <v>292</v>
      </c>
      <c r="C4" s="3">
        <f>IFERROR(10*SUM(INDEX(Weights!$B$2:$ZZ$20,0,MATCH($A4,Weights!$B$1:$ZZ$1,0))),0)</f>
        <v>560</v>
      </c>
      <c r="D4" s="12">
        <f t="shared" si="0"/>
        <v>0.52142857142857146</v>
      </c>
      <c r="E4" s="3" t="str">
        <f t="shared" si="1"/>
        <v>Could Work</v>
      </c>
      <c r="F4" s="3">
        <f>IFERROR(SUMPRODUCT((--Inputs!$B$2:$B$20&lt;=3)*(--(Weights!$B$2:$S$20)&gt;=4)*(TRIM(SUBSTITUTE(Weights!$B$1:$S$1,CHAR(160)," "))=TRIM(SUBSTITUTE($A4,CHAR(160)," ")))),"")</f>
        <v>1</v>
      </c>
      <c r="H4" s="5" t="str" cm="1">
        <f t="array" ref="H4">IFERROR(
   _xlfn.TEXTJOIN(", ",TRUE,
      _xlfn._xlws.FILTER(Weights!$A$2:$A$20,
        (Inputs!$B$2:$B$20&lt;=3)*
        (INDEX(Weights!$B$2:$ZZ$20,0,MATCH($A4,Weights!$B$1:$ZZ$1,0))&gt;=4)
      )
   ),
"")</f>
        <v>Personal Connections</v>
      </c>
      <c r="I4" s="5" t="str" cm="1">
        <f t="array" ref="I4">IFERROR(
   _xlfn.TEXTJOIN(", ",TRUE,
      _xlfn._xlws.FILTER(Weights!$A$2:$A$20,
        (Inputs!$B$2:$B$20&gt;=8)*
        (INDEX(Weights!$B$2:$ZZ$20,0,MATCH($A4,Weights!$B$1:$ZZ$1,0))&gt;=4)
      )
   ),
"")</f>
        <v>Proximity to Customers, Product Diversity, Floral Design</v>
      </c>
    </row>
    <row r="5" spans="1:9" s="3" customFormat="1" ht="32" x14ac:dyDescent="0.2">
      <c r="A5" s="11" t="s">
        <v>29</v>
      </c>
      <c r="B5" s="3" cm="1">
        <f t="array" ref="B5">IFERROR(SUMPRODUCT(--Inputs!$B$2:$B$20,
 --INDEX(Weights!$B$2:$ZZ$20,0,MATCH($A5,Weights!$B$1:$ZZ$1,0))),0)</f>
        <v>296</v>
      </c>
      <c r="C5" s="3">
        <f>IFERROR(10*SUM(INDEX(Weights!$B$2:$ZZ$20,0,MATCH($A5,Weights!$B$1:$ZZ$1,0))),0)</f>
        <v>590</v>
      </c>
      <c r="D5" s="12">
        <f t="shared" si="0"/>
        <v>0.50169491525423726</v>
      </c>
      <c r="E5" s="3" t="str">
        <f t="shared" si="1"/>
        <v>Could Work</v>
      </c>
      <c r="F5" s="3">
        <f>IFERROR(SUMPRODUCT((--Inputs!$B$2:$B$20&lt;=3)*(--(Weights!$B$2:$S$20)&gt;=4)*(TRIM(SUBSTITUTE(Weights!$B$1:$S$1,CHAR(160)," "))=TRIM(SUBSTITUTE($A5,CHAR(160)," ")))),"")</f>
        <v>2</v>
      </c>
      <c r="H5" s="5" t="str" cm="1">
        <f t="array" ref="H5">IFERROR(
   _xlfn.TEXTJOIN(", ",TRUE,
      _xlfn._xlws.FILTER(Weights!$A$2:$A$20,
        (Inputs!$B$2:$B$20&lt;=3)*
        (INDEX(Weights!$B$2:$ZZ$20,0,MATCH($A5,Weights!$B$1:$ZZ$1,0))&gt;=4)
      )
   ),
"")</f>
        <v>Customer Service &amp; Sales, Schedule Flexibility</v>
      </c>
      <c r="I5" s="5" t="str" cm="1">
        <f t="array" ref="I5">IFERROR(
   _xlfn.TEXTJOIN(", ",TRUE,
      _xlfn._xlws.FILTER(Weights!$A$2:$A$20,
        (Inputs!$B$2:$B$20&gt;=8)*
        (INDEX(Weights!$B$2:$ZZ$20,0,MATCH($A5,Weights!$B$1:$ZZ$1,0))&gt;=4)
      )
   ),
"")</f>
        <v>Proximity to Customers, Product Diversity, Floral Design, Color Comprehension &amp; Accuracy</v>
      </c>
    </row>
    <row r="6" spans="1:9" s="3" customFormat="1" ht="16" x14ac:dyDescent="0.2">
      <c r="A6" s="11" t="s">
        <v>30</v>
      </c>
      <c r="B6" s="3" cm="1">
        <f t="array" ref="B6">IFERROR(SUMPRODUCT(--Inputs!$B$2:$B$20,
 --INDEX(Weights!$B$2:$ZZ$20,0,MATCH($A6,Weights!$B$1:$ZZ$1,0))),0)</f>
        <v>247</v>
      </c>
      <c r="C6" s="3">
        <f>IFERROR(10*SUM(INDEX(Weights!$B$2:$ZZ$20,0,MATCH($A6,Weights!$B$1:$ZZ$1,0))),0)</f>
        <v>490</v>
      </c>
      <c r="D6" s="12">
        <f t="shared" si="0"/>
        <v>0.50408163265306127</v>
      </c>
      <c r="E6" s="3" t="str">
        <f t="shared" si="1"/>
        <v>Could Work</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Product Diversity, Floral Design</v>
      </c>
    </row>
    <row r="7" spans="1:9" s="3" customFormat="1" ht="16" x14ac:dyDescent="0.2">
      <c r="A7" s="11" t="s">
        <v>31</v>
      </c>
      <c r="B7" s="3" cm="1">
        <f t="array" ref="B7">IFERROR(SUMPRODUCT(--Inputs!$B$2:$B$20,
 --INDEX(Weights!$B$2:$ZZ$20,0,MATCH($A7,Weights!$B$1:$ZZ$1,0))),0)</f>
        <v>193</v>
      </c>
      <c r="C7" s="3">
        <f>IFERROR(10*SUM(INDEX(Weights!$B$2:$ZZ$20,0,MATCH($A7,Weights!$B$1:$ZZ$1,0))),0)</f>
        <v>390</v>
      </c>
      <c r="D7" s="12">
        <f t="shared" si="0"/>
        <v>0.49487179487179489</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Color Comprehension &amp; Accuracy</v>
      </c>
    </row>
    <row r="8" spans="1:9" s="3" customFormat="1" ht="16" x14ac:dyDescent="0.2">
      <c r="A8" s="11" t="s">
        <v>32</v>
      </c>
      <c r="B8" s="3" cm="1">
        <f t="array" ref="B8">IFERROR(SUMPRODUCT(--Inputs!$B$2:$B$20,
 --INDEX(Weights!$B$2:$ZZ$20,0,MATCH($A8,Weights!$B$1:$ZZ$1,0))),0)</f>
        <v>202</v>
      </c>
      <c r="C8" s="3">
        <f>IFERROR(10*SUM(INDEX(Weights!$B$2:$ZZ$20,0,MATCH($A8,Weights!$B$1:$ZZ$1,0))),0)</f>
        <v>430</v>
      </c>
      <c r="D8" s="12">
        <f t="shared" si="0"/>
        <v>0.4697674418604651</v>
      </c>
      <c r="E8" s="3" t="str">
        <f t="shared" si="1"/>
        <v>Stretch</v>
      </c>
      <c r="F8" s="3">
        <f>IFERROR(SUMPRODUCT((--Inputs!$B$2:$B$20&lt;=3)*(--(Weights!$B$2:$S$20)&gt;=4)*(TRIM(SUBSTITUTE(Weights!$B$1:$S$1,CHAR(160)," "))=TRIM(SUBSTITUTE($A8,CHAR(160)," ")))),"")</f>
        <v>1</v>
      </c>
      <c r="H8" s="5" t="str" cm="1">
        <f t="array" ref="H8">IFERROR(
   _xlfn.TEXTJOIN(", ",TRUE,
      _xlfn._xlws.FILTER(Weights!$A$2:$A$20,
        (Inputs!$B$2:$B$20&lt;=3)*
        (INDEX(Weights!$B$2:$ZZ$20,0,MATCH($A8,Weights!$B$1:$ZZ$1,0))&gt;=4)
      )
   ),
"")</f>
        <v>Schedule Flexibility</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262</v>
      </c>
      <c r="C9" s="3">
        <f>IFERROR(10*SUM(INDEX(Weights!$B$2:$ZZ$20,0,MATCH($A9,Weights!$B$1:$ZZ$1,0))),0)</f>
        <v>520</v>
      </c>
      <c r="D9" s="12">
        <f t="shared" si="0"/>
        <v>0.50384615384615383</v>
      </c>
      <c r="E9" s="3" t="str">
        <f t="shared" si="1"/>
        <v>Could Work</v>
      </c>
      <c r="F9" s="3">
        <f>IFERROR(SUMPRODUCT((--Inputs!$B$2:$B$20&lt;=3)*(--(Weights!$B$2:$S$20)&gt;=4)*(TRIM(SUBSTITUTE(Weights!$B$1:$S$1,CHAR(160)," "))=TRIM(SUBSTITUTE($A9,CHAR(160)," ")))),"")</f>
        <v>1</v>
      </c>
      <c r="H9" s="5" t="str" cm="1">
        <f t="array" ref="H9">IFERROR(
   _xlfn.TEXTJOIN(", ",TRUE,
      _xlfn._xlws.FILTER(Weights!$A$2:$A$20,
        (Inputs!$B$2:$B$20&lt;=3)*
        (INDEX(Weights!$B$2:$ZZ$20,0,MATCH($A9,Weights!$B$1:$ZZ$1,0))&gt;=4)
      )
   ),
"")</f>
        <v>Schedule Flexibility</v>
      </c>
      <c r="I9" s="5" t="str" cm="1">
        <f t="array" ref="I9">IFERROR(
   _xlfn.TEXTJOIN(", ",TRUE,
      _xlfn._xlws.FILTER(Weights!$A$2:$A$20,
        (Inputs!$B$2:$B$20&gt;=8)*
        (INDEX(Weights!$B$2:$ZZ$20,0,MATCH($A9,Weights!$B$1:$ZZ$1,0))&gt;=4)
      )
   ),
"")</f>
        <v>Product Diversity, Floral Design</v>
      </c>
    </row>
    <row r="10" spans="1:9" s="3" customFormat="1" ht="16" x14ac:dyDescent="0.2">
      <c r="A10" s="11" t="s">
        <v>34</v>
      </c>
      <c r="B10" s="3" cm="1">
        <f t="array" ref="B10">IFERROR(SUMPRODUCT(--Inputs!$B$2:$B$20,
 --INDEX(Weights!$B$2:$ZZ$20,0,MATCH($A10,Weights!$B$1:$ZZ$1,0))),0)</f>
        <v>168</v>
      </c>
      <c r="C10" s="3">
        <f>IFERROR(10*SUM(INDEX(Weights!$B$2:$ZZ$20,0,MATCH($A10,Weights!$B$1:$ZZ$1,0))),0)</f>
        <v>360</v>
      </c>
      <c r="D10" s="12">
        <f t="shared" si="0"/>
        <v>0.46666666666666667</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32" x14ac:dyDescent="0.2">
      <c r="A11" s="11" t="s">
        <v>35</v>
      </c>
      <c r="B11" s="3" cm="1">
        <f t="array" ref="B11">IFERROR(SUMPRODUCT(--Inputs!$B$2:$B$20,
 --INDEX(Weights!$B$2:$ZZ$20,0,MATCH($A11,Weights!$B$1:$ZZ$1,0))),0)</f>
        <v>219</v>
      </c>
      <c r="C11" s="3">
        <f>IFERROR(10*SUM(INDEX(Weights!$B$2:$ZZ$20,0,MATCH($A11,Weights!$B$1:$ZZ$1,0))),0)</f>
        <v>430</v>
      </c>
      <c r="D11" s="12">
        <f t="shared" si="0"/>
        <v>0.50930232558139532</v>
      </c>
      <c r="E11" s="3" t="str">
        <f t="shared" si="1"/>
        <v>Could Work</v>
      </c>
      <c r="F11" s="3">
        <f>IFERROR(SUMPRODUCT((--Inputs!$B$2:$B$20&lt;=3)*(--(Weights!$B$2:$S$20)&gt;=4)*(TRIM(SUBSTITUTE(Weights!$B$1:$S$1,CHAR(160)," "))=TRIM(SUBSTITUTE($A11,CHAR(160)," ")))),"")</f>
        <v>1</v>
      </c>
      <c r="H11" s="5" t="str" cm="1">
        <f t="array" ref="H11">IFERROR(
   _xlfn.TEXTJOIN(", ",TRUE,
      _xlfn._xlws.FILTER(Weights!$A$2:$A$20,
        (Inputs!$B$2:$B$20&lt;=3)*
        (INDEX(Weights!$B$2:$ZZ$20,0,MATCH($A11,Weights!$B$1:$ZZ$1,0))&gt;=4)
      )
   ),
"")</f>
        <v>Professional Network</v>
      </c>
      <c r="I11" s="5" t="str" cm="1">
        <f t="array" ref="I11">IFERROR(
   _xlfn.TEXTJOIN(", ",TRUE,
      _xlfn._xlws.FILTER(Weights!$A$2:$A$20,
        (Inputs!$B$2:$B$20&gt;=8)*
        (INDEX(Weights!$B$2:$ZZ$20,0,MATCH($A11,Weights!$B$1:$ZZ$1,0))&gt;=4)
      )
   ),
"")</f>
        <v>Proximity to Customers, Product Diversity, Floral Design</v>
      </c>
    </row>
    <row r="12" spans="1:9" s="3" customFormat="1" ht="32" x14ac:dyDescent="0.2">
      <c r="A12" s="11" t="s">
        <v>36</v>
      </c>
      <c r="B12" s="3" cm="1">
        <f t="array" ref="B12">IFERROR(SUMPRODUCT(--Inputs!$B$2:$B$20,
 --INDEX(Weights!$B$2:$ZZ$20,0,MATCH($A12,Weights!$B$1:$ZZ$1,0))),0)</f>
        <v>218</v>
      </c>
      <c r="C12" s="3">
        <f>IFERROR(10*SUM(INDEX(Weights!$B$2:$ZZ$20,0,MATCH($A12,Weights!$B$1:$ZZ$1,0))),0)</f>
        <v>430</v>
      </c>
      <c r="D12" s="12">
        <f t="shared" si="0"/>
        <v>0.50697674418604655</v>
      </c>
      <c r="E12" s="3" t="str">
        <f t="shared" si="1"/>
        <v>Could Work</v>
      </c>
      <c r="F12" s="3">
        <f>IFERROR(SUMPRODUCT((--Inputs!$B$2:$B$20&lt;=3)*(--(Weights!$B$2:$S$20)&gt;=4)*(TRIM(SUBSTITUTE(Weights!$B$1:$S$1,CHAR(160)," "))=TRIM(SUBSTITUTE($A12,CHAR(160)," ")))),"")</f>
        <v>2</v>
      </c>
      <c r="H12" s="5" t="str" cm="1">
        <f t="array" ref="H12">IFERROR(
   _xlfn.TEXTJOIN(", ",TRUE,
      _xlfn._xlws.FILTER(Weights!$A$2:$A$20,
        (Inputs!$B$2:$B$20&lt;=3)*
        (INDEX(Weights!$B$2:$ZZ$20,0,MATCH($A12,Weights!$B$1:$ZZ$1,0))&gt;=4)
      )
   ),
"")</f>
        <v>Professional Network, Schedule Flexibility</v>
      </c>
      <c r="I12" s="5" t="str" cm="1">
        <f t="array" ref="I12">IFERROR(
   _xlfn.TEXTJOIN(", ",TRUE,
      _xlfn._xlws.FILTER(Weights!$A$2:$A$20,
        (Inputs!$B$2:$B$20&gt;=8)*
        (INDEX(Weights!$B$2:$ZZ$20,0,MATCH($A12,Weights!$B$1:$ZZ$1,0))&gt;=4)
      )
   ),
"")</f>
        <v>Proximity to Customers, Product Diversity, Floral Design</v>
      </c>
    </row>
    <row r="13" spans="1:9" s="3" customFormat="1" ht="48" x14ac:dyDescent="0.2">
      <c r="A13" s="11" t="s">
        <v>37</v>
      </c>
      <c r="B13" s="3" cm="1">
        <f t="array" ref="B13">IFERROR(SUMPRODUCT(--Inputs!$B$2:$B$20,
 --INDEX(Weights!$B$2:$ZZ$20,0,MATCH($A13,Weights!$B$1:$ZZ$1,0))),0)</f>
        <v>346</v>
      </c>
      <c r="C13" s="3">
        <f>IFERROR(10*SUM(INDEX(Weights!$B$2:$ZZ$20,0,MATCH($A13,Weights!$B$1:$ZZ$1,0))),0)</f>
        <v>700</v>
      </c>
      <c r="D13" s="12">
        <f t="shared" si="0"/>
        <v>0.49428571428571427</v>
      </c>
      <c r="E13" s="3" t="str">
        <f t="shared" si="1"/>
        <v>Stretch</v>
      </c>
      <c r="F13" s="3">
        <f>IFERROR(SUMPRODUCT((--Inputs!$B$2:$B$20&lt;=3)*(--(Weights!$B$2:$S$20)&gt;=4)*(TRIM(SUBSTITUTE(Weights!$B$1:$S$1,CHAR(160)," "))=TRIM(SUBSTITUTE($A13,CHAR(160)," ")))),"")</f>
        <v>3</v>
      </c>
      <c r="H13" s="5" t="str" cm="1">
        <f t="array" ref="H13">IFERROR(
   _xlfn.TEXTJOIN(", ",TRUE,
      _xlfn._xlws.FILTER(Weights!$A$2:$A$20,
        (Inputs!$B$2:$B$20&lt;=3)*
        (INDEX(Weights!$B$2:$ZZ$20,0,MATCH($A13,Weights!$B$1:$ZZ$1,0))&gt;=4)
      )
   ),
"")</f>
        <v>Customer Service &amp; Sales, Schedule Flexibility, Stress &amp; Risk Tolerance</v>
      </c>
      <c r="I13" s="5" t="str" cm="1">
        <f t="array" ref="I13">IFERROR(
   _xlfn.TEXTJOIN(", ",TRUE,
      _xlfn._xlws.FILTER(Weights!$A$2:$A$20,
        (Inputs!$B$2:$B$20&gt;=8)*
        (INDEX(Weights!$B$2:$ZZ$20,0,MATCH($A13,Weights!$B$1:$ZZ$1,0))&gt;=4)
      )
   ),
"")</f>
        <v>Product Diversity, Floral Design, Color Comprehension &amp; Accuracy</v>
      </c>
    </row>
    <row r="14" spans="1:9" s="3" customFormat="1" ht="32" x14ac:dyDescent="0.2">
      <c r="A14" s="11" t="s">
        <v>38</v>
      </c>
      <c r="B14" s="3" cm="1">
        <f t="array" ref="B14">IFERROR(SUMPRODUCT(--Inputs!$B$2:$B$20,
 --INDEX(Weights!$B$2:$ZZ$20,0,MATCH($A14,Weights!$B$1:$ZZ$1,0))),0)</f>
        <v>326</v>
      </c>
      <c r="C14" s="3">
        <f>IFERROR(10*SUM(INDEX(Weights!$B$2:$ZZ$20,0,MATCH($A14,Weights!$B$1:$ZZ$1,0))),0)</f>
        <v>640</v>
      </c>
      <c r="D14" s="12">
        <f t="shared" si="0"/>
        <v>0.50937500000000002</v>
      </c>
      <c r="E14" s="3" t="str">
        <f t="shared" si="1"/>
        <v>Could Work</v>
      </c>
      <c r="F14" s="3">
        <f>IFERROR(SUMPRODUCT((--Inputs!$B$2:$B$20&lt;=3)*(--(Weights!$B$2:$S$20)&gt;=4)*(TRIM(SUBSTITUTE(Weights!$B$1:$S$1,CHAR(160)," "))=TRIM(SUBSTITUTE($A14,CHAR(160)," ")))),"")</f>
        <v>1</v>
      </c>
      <c r="H14" s="5" t="str" cm="1">
        <f t="array" ref="H14">IFERROR(
   _xlfn.TEXTJOIN(", ",TRUE,
      _xlfn._xlws.FILTER(Weights!$A$2:$A$20,
        (Inputs!$B$2:$B$20&lt;=3)*
        (INDEX(Weights!$B$2:$ZZ$20,0,MATCH($A14,Weights!$B$1:$ZZ$1,0))&gt;=4)
      )
   ),
"")</f>
        <v>Schedule Flexibility</v>
      </c>
      <c r="I14" s="5" t="str" cm="1">
        <f t="array" ref="I14">IFERROR(
   _xlfn.TEXTJOIN(", ",TRUE,
      _xlfn._xlws.FILTER(Weights!$A$2:$A$20,
        (Inputs!$B$2:$B$20&gt;=8)*
        (INDEX(Weights!$B$2:$ZZ$20,0,MATCH($A14,Weights!$B$1:$ZZ$1,0))&gt;=4)
      )
   ),
"")</f>
        <v>Product Diversity, Floral Design, Color Comprehension &amp; Accuracy</v>
      </c>
    </row>
    <row r="15" spans="1:9" s="3" customFormat="1" ht="64" x14ac:dyDescent="0.2">
      <c r="A15" s="11" t="s">
        <v>39</v>
      </c>
      <c r="B15" s="3" cm="1">
        <f t="array" ref="B15">IFERROR(SUMPRODUCT(--Inputs!$B$2:$B$20,
 --INDEX(Weights!$B$2:$ZZ$20,0,MATCH($A15,Weights!$B$1:$ZZ$1,0))),0)</f>
        <v>330</v>
      </c>
      <c r="C15" s="3">
        <f>IFERROR(10*SUM(INDEX(Weights!$B$2:$ZZ$20,0,MATCH($A15,Weights!$B$1:$ZZ$1,0))),0)</f>
        <v>660</v>
      </c>
      <c r="D15" s="12">
        <f t="shared" si="0"/>
        <v>0.5</v>
      </c>
      <c r="E15" s="3" t="str">
        <f t="shared" si="1"/>
        <v>Could Work</v>
      </c>
      <c r="F15" s="3">
        <f>IFERROR(SUMPRODUCT((--Inputs!$B$2:$B$20&lt;=3)*(--(Weights!$B$2:$S$20)&gt;=4)*(TRIM(SUBSTITUTE(Weights!$B$1:$S$1,CHAR(160)," "))=TRIM(SUBSTITUTE($A15,CHAR(160)," ")))),"")</f>
        <v>4</v>
      </c>
      <c r="H15" s="5" t="str" cm="1">
        <f t="array" ref="H15">IFERROR(
   _xlfn.TEXTJOIN(", ",TRUE,
      _xlfn._xlws.FILTER(Weights!$A$2:$A$20,
        (Inputs!$B$2:$B$20&lt;=3)*
        (INDEX(Weights!$B$2:$ZZ$20,0,MATCH($A15,Weights!$B$1:$ZZ$1,0))&gt;=4)
      )
   ),
"")</f>
        <v>Customer Service &amp; Sales, Professional Network, Schedule Flexibility, Stress &amp; Risk Tolerance</v>
      </c>
      <c r="I15" s="5" t="str" cm="1">
        <f t="array" ref="I15">IFERROR(
   _xlfn.TEXTJOIN(", ",TRUE,
      _xlfn._xlws.FILTER(Weights!$A$2:$A$20,
        (Inputs!$B$2:$B$20&gt;=8)*
        (INDEX(Weights!$B$2:$ZZ$20,0,MATCH($A15,Weights!$B$1:$ZZ$1,0))&gt;=4)
      )
   ),
"")</f>
        <v>Product Diversity, Floral Design, Color Comprehension &amp; Accuracy</v>
      </c>
    </row>
    <row r="16" spans="1:9" s="3" customFormat="1" ht="32" x14ac:dyDescent="0.2">
      <c r="A16" s="11" t="s">
        <v>40</v>
      </c>
      <c r="B16" s="3" cm="1">
        <f t="array" ref="B16">IFERROR(SUMPRODUCT(--Inputs!$B$2:$B$20,
 --INDEX(Weights!$B$2:$ZZ$20,0,MATCH($A16,Weights!$B$1:$ZZ$1,0))),0)</f>
        <v>302</v>
      </c>
      <c r="C16" s="3">
        <f>IFERROR(10*SUM(INDEX(Weights!$B$2:$ZZ$20,0,MATCH($A16,Weights!$B$1:$ZZ$1,0))),0)</f>
        <v>590</v>
      </c>
      <c r="D16" s="12">
        <f t="shared" si="0"/>
        <v>0.51186440677966105</v>
      </c>
      <c r="E16" s="3" t="str">
        <f t="shared" si="1"/>
        <v>Could Work</v>
      </c>
      <c r="F16" s="3">
        <f>IFERROR(SUMPRODUCT((--Inputs!$B$2:$B$20&lt;=3)*(--(Weights!$B$2:$S$20)&gt;=4)*(TRIM(SUBSTITUTE(Weights!$B$1:$S$1,CHAR(160)," "))=TRIM(SUBSTITUTE($A16,CHAR(160)," ")))),"")</f>
        <v>2</v>
      </c>
      <c r="H16" s="5" t="str" cm="1">
        <f t="array" ref="H16">IFERROR(
   _xlfn.TEXTJOIN(", ",TRUE,
      _xlfn._xlws.FILTER(Weights!$A$2:$A$20,
        (Inputs!$B$2:$B$20&lt;=3)*
        (INDEX(Weights!$B$2:$ZZ$20,0,MATCH($A16,Weights!$B$1:$ZZ$1,0))&gt;=4)
      )
   ),
"")</f>
        <v>Professional Network, Schedule Flexibility</v>
      </c>
      <c r="I16" s="5" t="str" cm="1">
        <f t="array" ref="I16">IFERROR(
   _xlfn.TEXTJOIN(", ",TRUE,
      _xlfn._xlws.FILTER(Weights!$A$2:$A$20,
        (Inputs!$B$2:$B$20&gt;=8)*
        (INDEX(Weights!$B$2:$ZZ$20,0,MATCH($A16,Weights!$B$1:$ZZ$1,0))&gt;=4)
      )
   ),
"")</f>
        <v>Proximity to Customers, Product Diversity, Floral Design</v>
      </c>
    </row>
    <row r="17" spans="1:9" s="3" customFormat="1" ht="64" x14ac:dyDescent="0.2">
      <c r="A17" s="11" t="s">
        <v>41</v>
      </c>
      <c r="B17" s="3" cm="1">
        <f t="array" ref="B17">IFERROR(SUMPRODUCT(--Inputs!$B$2:$B$20,
 --INDEX(Weights!$B$2:$ZZ$20,0,MATCH($A17,Weights!$B$1:$ZZ$1,0))),0)</f>
        <v>258</v>
      </c>
      <c r="C17" s="3">
        <f>IFERROR(10*SUM(INDEX(Weights!$B$2:$ZZ$20,0,MATCH($A17,Weights!$B$1:$ZZ$1,0))),0)</f>
        <v>590</v>
      </c>
      <c r="D17" s="12">
        <f t="shared" si="0"/>
        <v>0.43728813559322033</v>
      </c>
      <c r="E17" s="3" t="str">
        <f t="shared" si="1"/>
        <v>Stretch</v>
      </c>
      <c r="F17" s="3">
        <f>IFERROR(SUMPRODUCT((--Inputs!$B$2:$B$20&lt;=3)*(--(Weights!$B$2:$S$20)&gt;=4)*(TRIM(SUBSTITUTE(Weights!$B$1:$S$1,CHAR(160)," "))=TRIM(SUBSTITUTE($A17,CHAR(160)," ")))),"")</f>
        <v>4</v>
      </c>
      <c r="H17" s="5" t="str" cm="1">
        <f t="array" ref="H17">IFERROR(
   _xlfn.TEXTJOIN(", ",TRUE,
      _xlfn._xlws.FILTER(Weights!$A$2:$A$20,
        (Inputs!$B$2:$B$20&lt;=3)*
        (INDEX(Weights!$B$2:$ZZ$20,0,MATCH($A17,Weights!$B$1:$ZZ$1,0))&gt;=4)
      )
   ),
"")</f>
        <v>Customer Service &amp; Sales, Customer-Friendly Amenities, Social Personality, Stress &amp; Risk Tolerance</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32" x14ac:dyDescent="0.2">
      <c r="A19" s="11" t="s">
        <v>43</v>
      </c>
      <c r="B19" s="3" cm="1">
        <f t="array" ref="B19">IFERROR(SUMPRODUCT(--Inputs!$B$2:$B$20,
 --INDEX(Weights!$B$2:$ZZ$20,0,MATCH($A19,Weights!$B$1:$ZZ$1,0))),0)</f>
        <v>218</v>
      </c>
      <c r="C19" s="3">
        <f>IFERROR(10*SUM(INDEX(Weights!$B$2:$ZZ$20,0,MATCH($A19,Weights!$B$1:$ZZ$1,0))),0)</f>
        <v>470</v>
      </c>
      <c r="D19" s="12">
        <f t="shared" si="0"/>
        <v>0.46382978723404256</v>
      </c>
      <c r="E19" s="3" t="str">
        <f t="shared" si="1"/>
        <v>Stretch</v>
      </c>
      <c r="F19" s="3">
        <f>IFERROR(SUMPRODUCT((--Inputs!$B$2:$B$20&lt;=3)*(--(Weights!$B$2:$S$20)&gt;=4)*(TRIM(SUBSTITUTE(Weights!$B$1:$S$1,CHAR(160)," "))=TRIM(SUBSTITUTE($A19,CHAR(160)," ")))),"")</f>
        <v>2</v>
      </c>
      <c r="H19" s="5" t="str" cm="1">
        <f t="array" ref="H19">IFERROR(
   _xlfn.TEXTJOIN(", ",TRUE,
      _xlfn._xlws.FILTER(Weights!$A$2:$A$20,
        (Inputs!$B$2:$B$20&lt;=3)*
        (INDEX(Weights!$B$2:$ZZ$20,0,MATCH($A19,Weights!$B$1:$ZZ$1,0))&gt;=4)
      )
   ),
"")</f>
        <v>Customer-Friendly Amenities, Stress &amp; Risk Tolerance</v>
      </c>
      <c r="I19" s="5" t="str" cm="1">
        <f t="array" ref="I19">IFERROR(
   _xlfn.TEXTJOIN(", ",TRUE,
      _xlfn._xlws.FILTER(Weights!$A$2:$A$20,
        (Inputs!$B$2:$B$20&gt;=8)*
        (INDEX(Weights!$B$2:$ZZ$20,0,MATCH($A19,Weights!$B$1:$ZZ$1,0))&gt;=4)
      )
   ),
"")</f>
        <v>Proximity to Customers</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sqref="A1:XFD1048576"/>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Inputs</vt:lpstr>
      <vt:lpstr>Weights</vt:lpstr>
      <vt:lpstr>Scoring</vt:lpstr>
      <vt:lpstr>Categories</vt:lpstr>
      <vt:lpstr>Factors</vt:lpstr>
      <vt:lpstr>Snippets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2025-09-06T01:28:58Z</dcterms:modified>
</cp:coreProperties>
</file>