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sharon/Library/CloudStorage/OneDrive-Personal/Revenue Streams/Field Factors/"/>
    </mc:Choice>
  </mc:AlternateContent>
  <xr:revisionPtr revIDLastSave="0" documentId="8_{F0F3501F-CF08-BF4E-971E-274ACD101B7F}" xr6:coauthVersionLast="47" xr6:coauthVersionMax="47" xr10:uidLastSave="{00000000-0000-0000-0000-000000000000}"/>
  <bookViews>
    <workbookView xWindow="0" yWindow="500" windowWidth="24820" windowHeight="21900" activeTab="3" xr2:uid="{00000000-000D-0000-FFFF-FFFF00000000}"/>
  </bookViews>
  <sheets>
    <sheet name="README" sheetId="1" r:id="rId1"/>
    <sheet name="Inputs" sheetId="2" r:id="rId2"/>
    <sheet name="Weights" sheetId="3" r:id="rId3"/>
    <sheet name="Scoring" sheetId="4" r:id="rId4"/>
    <sheet name="Snippets" sheetId="5" r:id="rId5"/>
    <sheet name="Resul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4" l="1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5" i="4" a="1"/>
  <c r="I5" i="4" s="1"/>
  <c r="I6" i="4" a="1"/>
  <c r="I6" i="4" s="1"/>
  <c r="I7" i="4" a="1"/>
  <c r="I7" i="4" s="1"/>
  <c r="I8" i="4" a="1"/>
  <c r="I8" i="4" s="1"/>
  <c r="I3" i="4" a="1"/>
  <c r="I3" i="4" s="1"/>
  <c r="I4" i="4" a="1"/>
  <c r="I4" i="4" s="1"/>
  <c r="I2" i="4" a="1"/>
  <c r="I2" i="4" s="1"/>
  <c r="H17" i="4" a="1"/>
  <c r="H17" i="4" s="1"/>
  <c r="H18" i="4" a="1"/>
  <c r="H18" i="4" s="1"/>
  <c r="H19" i="4" a="1"/>
  <c r="H19" i="4" s="1"/>
  <c r="H13" i="4" a="1"/>
  <c r="H13" i="4" s="1"/>
  <c r="H14" i="4" a="1"/>
  <c r="H14" i="4" s="1"/>
  <c r="H15" i="4" a="1"/>
  <c r="H15" i="4" s="1"/>
  <c r="H16" i="4" a="1"/>
  <c r="H16" i="4" s="1"/>
  <c r="H10" i="4" a="1"/>
  <c r="H10" i="4" s="1"/>
  <c r="H11" i="4" a="1"/>
  <c r="H11" i="4" s="1"/>
  <c r="H12" i="4" a="1"/>
  <c r="H12" i="4" s="1"/>
  <c r="H7" i="4" a="1"/>
  <c r="H7" i="4" s="1"/>
  <c r="H8" i="4" a="1"/>
  <c r="H8" i="4" s="1"/>
  <c r="H9" i="4" a="1"/>
  <c r="H9" i="4" s="1"/>
  <c r="H6" i="4" a="1"/>
  <c r="H6" i="4" s="1"/>
  <c r="H4" i="4" a="1"/>
  <c r="H4" i="4" s="1"/>
  <c r="H5" i="4" a="1"/>
  <c r="H5" i="4" s="1"/>
  <c r="H3" i="4" a="1"/>
  <c r="H3" i="4" s="1"/>
  <c r="H2" i="4" a="1"/>
  <c r="H2" i="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" i="4"/>
  <c r="B3" i="4" a="1"/>
  <c r="B3" i="4" s="1"/>
  <c r="D3" i="4" s="1"/>
  <c r="E3" i="4" s="1"/>
  <c r="B4" i="4" a="1"/>
  <c r="B4" i="4" s="1"/>
  <c r="D4" i="4" s="1"/>
  <c r="E4" i="4" s="1"/>
  <c r="B5" i="4" a="1"/>
  <c r="B5" i="4" s="1"/>
  <c r="D5" i="4" s="1"/>
  <c r="E5" i="4" s="1"/>
  <c r="B6" i="4" a="1"/>
  <c r="B6" i="4" s="1"/>
  <c r="D6" i="4" s="1"/>
  <c r="E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D15" i="4" s="1"/>
  <c r="E15" i="4" s="1"/>
  <c r="B16" i="4" a="1"/>
  <c r="B16" i="4" s="1"/>
  <c r="D16" i="4" s="1"/>
  <c r="E16" i="4" s="1"/>
  <c r="B17" i="4" a="1"/>
  <c r="B17" i="4" s="1"/>
  <c r="D17" i="4" s="1"/>
  <c r="E17" i="4" s="1"/>
  <c r="B18" i="4" a="1"/>
  <c r="B18" i="4" s="1"/>
  <c r="B19" i="4" a="1"/>
  <c r="B19" i="4" s="1"/>
  <c r="B2" i="4" a="1"/>
  <c r="B2" i="4" s="1"/>
  <c r="D2" i="4" s="1"/>
  <c r="E2" i="4" s="1"/>
  <c r="D2" i="2"/>
  <c r="H4" i="6"/>
  <c r="G4" i="6"/>
  <c r="F4" i="6"/>
  <c r="H3" i="6"/>
  <c r="G3" i="6"/>
  <c r="F3" i="6"/>
  <c r="H2" i="6"/>
  <c r="G2" i="6"/>
  <c r="F2" i="6"/>
  <c r="D2" i="6"/>
  <c r="C2" i="6"/>
  <c r="B2" i="6"/>
  <c r="A2" i="6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D7" i="4" l="1"/>
  <c r="E7" i="4" s="1"/>
  <c r="D8" i="4"/>
  <c r="E8" i="4" s="1"/>
  <c r="D19" i="4"/>
  <c r="E19" i="4" s="1"/>
  <c r="D18" i="4"/>
  <c r="E18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<sst xmlns="http://schemas.openxmlformats.org/spreadsheetml/2006/main" count="117" uniqueCount="59">
  <si>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Section</t>
  </si>
  <si>
    <t>Notes</t>
  </si>
  <si>
    <t>How to use this prototype</t>
  </si>
  <si>
    <t>1) In the Inputs sheet, enter your 1–10 self-scores for each Field Factor.
2) In the Weights sheet, confirm or revise 1–5 importance scores for each Revenue Stream.
3) The Scoring sheet will calculate totals, normalized %, categories, and surface caveats (where your self-score is low but the factor is critical for a stream).
4) The Results sheet ranks streams and pulls a Top 3 as Strong Fits; others land in 'Could Work' or 'Stretch'.
5) In Snippets, add your one-line reasons and Compass chapter links; use these later in FormWise outputs.</t>
  </si>
  <si>
    <t>Field Factor</t>
  </si>
  <si>
    <t>Your Self-Score (1–10)</t>
  </si>
  <si>
    <t>Notes (optional)</t>
  </si>
  <si>
    <t>Customer Service &amp; Sales</t>
  </si>
  <si>
    <t>Marketing</t>
  </si>
  <si>
    <t>Personal Connections</t>
  </si>
  <si>
    <t>Professional Network</t>
  </si>
  <si>
    <t>Proximity to Customers</t>
  </si>
  <si>
    <t>Aesthetic and Experiential Appeal</t>
  </si>
  <si>
    <t>Customer-Friendly Amenities</t>
  </si>
  <si>
    <t>Regulatory Freedom</t>
  </si>
  <si>
    <t>Product Diversity</t>
  </si>
  <si>
    <t>High Volume Production</t>
  </si>
  <si>
    <t>Operational Infrastructure</t>
  </si>
  <si>
    <t>Product Predictability</t>
  </si>
  <si>
    <t>Schedule Flexibility</t>
  </si>
  <si>
    <t>Financial Resources</t>
  </si>
  <si>
    <t>Floral Design</t>
  </si>
  <si>
    <t>Color Comprehension and Accuracy</t>
  </si>
  <si>
    <t>Social Personality</t>
  </si>
  <si>
    <t>Stress and Risk Tolerance</t>
  </si>
  <si>
    <t>Time Management + Organization</t>
  </si>
  <si>
    <t>Farmers Market</t>
  </si>
  <si>
    <t>Subscriptions</t>
  </si>
  <si>
    <t>Farm Stand/Shop</t>
  </si>
  <si>
    <t>Made-to-Order Bouquets</t>
  </si>
  <si>
    <t>Bulk to Consumer</t>
  </si>
  <si>
    <t>W/S to Local Florists</t>
  </si>
  <si>
    <t>W/S to Wholesalers</t>
  </si>
  <si>
    <t>W/S to Grocery Stores</t>
  </si>
  <si>
    <t>Selling via a Collective</t>
  </si>
  <si>
    <t>Stockist</t>
  </si>
  <si>
    <t>Consignment</t>
  </si>
  <si>
    <t>Custom Weddings</t>
  </si>
  <si>
    <t>A la Carte Weddings</t>
  </si>
  <si>
    <t>Community and Corp Events</t>
  </si>
  <si>
    <t>Hotel and Restaurant</t>
  </si>
  <si>
    <t>You-Pick</t>
  </si>
  <si>
    <t>Workshops</t>
  </si>
  <si>
    <t>Photography</t>
  </si>
  <si>
    <t>Revenue Stream</t>
  </si>
  <si>
    <t>Total Weighted Score</t>
  </si>
  <si>
    <t>Max Possible Score</t>
  </si>
  <si>
    <t>Normalized %</t>
  </si>
  <si>
    <t>Category</t>
  </si>
  <si>
    <t>Caveats (count of low self-score vs high importance)</t>
  </si>
  <si>
    <t>One-line Reason Template</t>
  </si>
  <si>
    <t>Compass Chapter Link/Slug</t>
  </si>
  <si>
    <t>Ranked Revenue Streams</t>
  </si>
  <si>
    <t>Caveats</t>
  </si>
  <si>
    <t>Top 3 Strong Fits</t>
  </si>
  <si>
    <t>Compass Link</t>
  </si>
  <si>
    <t>One-line Reason</t>
  </si>
  <si>
    <t>Strengths &amp; Opportunities</t>
  </si>
  <si>
    <t>Weaknesses &amp; Threats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</si>
</sst>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.5"/>
      <name val="Apto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 wrapText="1"/>
    </xf>
    <xf numFmtId="164" fontId="0" fillId="0" borderId="0" xfId="1" applyNumberFormat="1" applyFont="1"/>
    <xf numFmtId="0" fontId="1" fillId="0" borderId="1" xfId="0" applyFont="1" applyBorder="1" applyAlignment="1">
      <alignment vertical="center"/>
    </xf>
    <xf numFmtId="164" fontId="0" fillId="0" borderId="0" xfId="1" applyNumberFormat="1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41.83203125" customWidth="1"/>
    <col min="2" max="2" width="72.1640625" customWidth="1"/>
  </cols>
  <sheetData>
    <row r="1" spans="1:2" x14ac:dyDescent="0.2">
      <c r="A1" s="1" t="s">
        <v>0</v>
      </c>
      <c r="B1" s="1" t="s">
        <v>1</v>
      </c>
    </row>
    <row r="2" spans="1:2" ht="128" customHeight="1" x14ac:dyDescent="0.2">
      <c r="A2" s="3" t="s">
        <v>2</v>
      </c>
      <c r="B2" s="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28.6640625" customWidth="1"/>
    <col min="2" max="2" width="20.5" customWidth="1"/>
    <col min="3" max="3" width="34.6640625" customWidth="1"/>
  </cols>
  <sheetData>
    <row r="1" spans="1:4" x14ac:dyDescent="0.2">
      <c r="A1" s="1" t="s">
        <v>4</v>
      </c>
      <c r="B1" s="1" t="s">
        <v>5</v>
      </c>
      <c r="C1" s="1" t="s">
        <v>6</v>
      </c>
    </row>
    <row r="2" spans="1:4" x14ac:dyDescent="0.2">
      <c r="A2" t="s">
        <v>7</v>
      </c>
      <c r="B2">
        <v>2</v>
      </c>
      <c r="D2">
        <f>SUM(Inputs!$B$2:$B$20)</f>
        <v>91</v>
      </c>
    </row>
    <row r="3" spans="1:4" x14ac:dyDescent="0.2">
      <c r="A3" t="s">
        <v>8</v>
      </c>
      <c r="B3">
        <v>4</v>
      </c>
    </row>
    <row r="4" spans="1:4" x14ac:dyDescent="0.2">
      <c r="A4" t="s">
        <v>9</v>
      </c>
      <c r="B4">
        <v>1</v>
      </c>
    </row>
    <row r="5" spans="1:4" x14ac:dyDescent="0.2">
      <c r="A5" t="s">
        <v>10</v>
      </c>
      <c r="B5">
        <v>2</v>
      </c>
    </row>
    <row r="6" spans="1:4" x14ac:dyDescent="0.2">
      <c r="A6" t="s">
        <v>11</v>
      </c>
      <c r="B6">
        <v>8</v>
      </c>
    </row>
    <row r="7" spans="1:4" x14ac:dyDescent="0.2">
      <c r="A7" t="s">
        <v>12</v>
      </c>
      <c r="B7">
        <v>6</v>
      </c>
    </row>
    <row r="8" spans="1:4" x14ac:dyDescent="0.2">
      <c r="A8" t="s">
        <v>13</v>
      </c>
      <c r="B8">
        <v>3</v>
      </c>
    </row>
    <row r="9" spans="1:4" x14ac:dyDescent="0.2">
      <c r="A9" t="s">
        <v>14</v>
      </c>
      <c r="B9">
        <v>7</v>
      </c>
    </row>
    <row r="10" spans="1:4" x14ac:dyDescent="0.2">
      <c r="A10" t="s">
        <v>15</v>
      </c>
      <c r="B10">
        <v>8</v>
      </c>
    </row>
    <row r="11" spans="1:4" x14ac:dyDescent="0.2">
      <c r="A11" t="s">
        <v>16</v>
      </c>
      <c r="B11">
        <v>4</v>
      </c>
    </row>
    <row r="12" spans="1:4" x14ac:dyDescent="0.2">
      <c r="A12" t="s">
        <v>17</v>
      </c>
      <c r="B12">
        <v>7</v>
      </c>
    </row>
    <row r="13" spans="1:4" x14ac:dyDescent="0.2">
      <c r="A13" t="s">
        <v>18</v>
      </c>
      <c r="B13">
        <v>5</v>
      </c>
    </row>
    <row r="14" spans="1:4" x14ac:dyDescent="0.2">
      <c r="A14" t="s">
        <v>19</v>
      </c>
      <c r="B14">
        <v>3</v>
      </c>
    </row>
    <row r="15" spans="1:4" x14ac:dyDescent="0.2">
      <c r="A15" t="s">
        <v>20</v>
      </c>
      <c r="B15">
        <v>7</v>
      </c>
    </row>
    <row r="16" spans="1:4" x14ac:dyDescent="0.2">
      <c r="A16" t="s">
        <v>21</v>
      </c>
      <c r="B16">
        <v>8</v>
      </c>
    </row>
    <row r="17" spans="1:2" x14ac:dyDescent="0.2">
      <c r="A17" t="s">
        <v>22</v>
      </c>
      <c r="B17">
        <v>8</v>
      </c>
    </row>
    <row r="18" spans="1:2" x14ac:dyDescent="0.2">
      <c r="A18" t="s">
        <v>23</v>
      </c>
      <c r="B18">
        <v>2</v>
      </c>
    </row>
    <row r="19" spans="1:2" x14ac:dyDescent="0.2">
      <c r="A19" t="s">
        <v>24</v>
      </c>
      <c r="B19">
        <v>2</v>
      </c>
    </row>
    <row r="20" spans="1:2" x14ac:dyDescent="0.2">
      <c r="A20" t="s">
        <v>25</v>
      </c>
      <c r="B20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0"/>
  <sheetViews>
    <sheetView workbookViewId="0">
      <selection activeCell="C2" sqref="C2:C20"/>
    </sheetView>
  </sheetViews>
  <sheetFormatPr baseColWidth="10" defaultColWidth="8.83203125" defaultRowHeight="15" x14ac:dyDescent="0.2"/>
  <cols>
    <col min="1" max="1" width="30.83203125" customWidth="1"/>
  </cols>
  <sheetData>
    <row r="1" spans="1:19" s="2" customFormat="1" ht="67" customHeight="1" x14ac:dyDescent="0.2"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</row>
    <row r="2" spans="1:19" x14ac:dyDescent="0.2">
      <c r="A2" s="4" t="s">
        <v>7</v>
      </c>
      <c r="B2" s="8">
        <v>5</v>
      </c>
      <c r="C2" s="8">
        <v>4</v>
      </c>
      <c r="D2" s="8">
        <v>2</v>
      </c>
      <c r="E2" s="8">
        <v>4</v>
      </c>
      <c r="F2" s="8">
        <v>3</v>
      </c>
      <c r="G2" s="8">
        <v>3</v>
      </c>
      <c r="H2" s="8">
        <v>2</v>
      </c>
      <c r="I2" s="8">
        <v>2</v>
      </c>
      <c r="J2" s="8">
        <v>1</v>
      </c>
      <c r="K2" s="8">
        <v>2</v>
      </c>
      <c r="L2" s="8">
        <v>2</v>
      </c>
      <c r="M2" s="8">
        <v>5</v>
      </c>
      <c r="N2" s="8">
        <v>3</v>
      </c>
      <c r="O2" s="8">
        <v>4</v>
      </c>
      <c r="P2" s="8">
        <v>3</v>
      </c>
      <c r="Q2" s="8">
        <v>4</v>
      </c>
      <c r="R2" s="8">
        <v>4</v>
      </c>
      <c r="S2" s="8">
        <v>2</v>
      </c>
    </row>
    <row r="3" spans="1:19" x14ac:dyDescent="0.2">
      <c r="A3" s="4" t="s">
        <v>8</v>
      </c>
      <c r="B3" s="8">
        <v>2</v>
      </c>
      <c r="C3" s="8">
        <v>5</v>
      </c>
      <c r="D3" s="8">
        <v>5</v>
      </c>
      <c r="E3" s="8">
        <v>5</v>
      </c>
      <c r="F3" s="8">
        <v>5</v>
      </c>
      <c r="G3" s="8">
        <v>1</v>
      </c>
      <c r="H3" s="8">
        <v>1</v>
      </c>
      <c r="I3" s="8">
        <v>1</v>
      </c>
      <c r="J3" s="8">
        <v>2</v>
      </c>
      <c r="K3" s="8">
        <v>3</v>
      </c>
      <c r="L3" s="8">
        <v>3</v>
      </c>
      <c r="M3" s="8">
        <v>5</v>
      </c>
      <c r="N3" s="8">
        <v>5</v>
      </c>
      <c r="O3" s="8">
        <v>4</v>
      </c>
      <c r="P3" s="8">
        <v>3</v>
      </c>
      <c r="Q3" s="8">
        <v>5</v>
      </c>
      <c r="R3" s="8">
        <v>5</v>
      </c>
      <c r="S3" s="8">
        <v>5</v>
      </c>
    </row>
    <row r="4" spans="1:19" x14ac:dyDescent="0.2">
      <c r="A4" s="4" t="s">
        <v>9</v>
      </c>
      <c r="B4" s="8">
        <v>2</v>
      </c>
      <c r="C4" s="8">
        <v>4</v>
      </c>
      <c r="D4" s="8">
        <v>4</v>
      </c>
      <c r="E4" s="8">
        <v>3</v>
      </c>
      <c r="F4" s="8">
        <v>2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3</v>
      </c>
      <c r="N4" s="8">
        <v>3</v>
      </c>
      <c r="O4" s="8">
        <v>1</v>
      </c>
      <c r="P4" s="8">
        <v>1</v>
      </c>
      <c r="Q4" s="8">
        <v>3</v>
      </c>
      <c r="R4" s="8">
        <v>3</v>
      </c>
      <c r="S4" s="8">
        <v>3</v>
      </c>
    </row>
    <row r="5" spans="1:19" x14ac:dyDescent="0.2">
      <c r="A5" s="4" t="s">
        <v>10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3</v>
      </c>
      <c r="K5" s="8">
        <v>4</v>
      </c>
      <c r="L5" s="8">
        <v>4</v>
      </c>
      <c r="M5" s="8">
        <v>1</v>
      </c>
      <c r="N5" s="8">
        <v>1</v>
      </c>
      <c r="O5" s="8">
        <v>4</v>
      </c>
      <c r="P5" s="8">
        <v>4</v>
      </c>
      <c r="Q5" s="8">
        <v>3</v>
      </c>
      <c r="R5" s="8">
        <v>3</v>
      </c>
      <c r="S5" s="8">
        <v>2</v>
      </c>
    </row>
    <row r="6" spans="1:19" x14ac:dyDescent="0.2">
      <c r="A6" s="4" t="s">
        <v>11</v>
      </c>
      <c r="B6" s="8">
        <v>4</v>
      </c>
      <c r="C6" s="8">
        <v>4</v>
      </c>
      <c r="D6" s="8">
        <v>5</v>
      </c>
      <c r="E6" s="8">
        <v>4</v>
      </c>
      <c r="F6" s="8">
        <v>3</v>
      </c>
      <c r="G6" s="8">
        <v>3</v>
      </c>
      <c r="H6" s="8">
        <v>3</v>
      </c>
      <c r="I6" s="8">
        <v>3</v>
      </c>
      <c r="J6" s="8">
        <v>3</v>
      </c>
      <c r="K6" s="8">
        <v>4</v>
      </c>
      <c r="L6" s="8">
        <v>5</v>
      </c>
      <c r="M6" s="8">
        <v>3</v>
      </c>
      <c r="N6" s="8">
        <v>3</v>
      </c>
      <c r="O6" s="8">
        <v>3</v>
      </c>
      <c r="P6" s="8">
        <v>4</v>
      </c>
      <c r="Q6" s="8">
        <v>3</v>
      </c>
      <c r="R6" s="8">
        <v>3</v>
      </c>
      <c r="S6" s="8">
        <v>4</v>
      </c>
    </row>
    <row r="7" spans="1:19" x14ac:dyDescent="0.2">
      <c r="A7" s="4" t="s">
        <v>12</v>
      </c>
      <c r="B7" s="8">
        <v>1</v>
      </c>
      <c r="C7" s="8">
        <v>1</v>
      </c>
      <c r="D7" s="8">
        <v>4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4</v>
      </c>
      <c r="R7" s="8">
        <v>4</v>
      </c>
      <c r="S7" s="8">
        <v>5</v>
      </c>
    </row>
    <row r="8" spans="1:19" x14ac:dyDescent="0.2">
      <c r="A8" s="4" t="s">
        <v>13</v>
      </c>
      <c r="B8" s="9">
        <v>1</v>
      </c>
      <c r="C8" s="8">
        <v>2</v>
      </c>
      <c r="D8" s="8">
        <v>3</v>
      </c>
      <c r="E8" s="8">
        <v>2</v>
      </c>
      <c r="F8" s="8">
        <v>2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2</v>
      </c>
      <c r="O8" s="8">
        <v>1</v>
      </c>
      <c r="P8" s="8">
        <v>1</v>
      </c>
      <c r="Q8" s="8">
        <v>5</v>
      </c>
      <c r="R8" s="8">
        <v>5</v>
      </c>
      <c r="S8" s="8">
        <v>4</v>
      </c>
    </row>
    <row r="9" spans="1:19" x14ac:dyDescent="0.2">
      <c r="A9" s="4" t="s">
        <v>14</v>
      </c>
      <c r="B9" s="8">
        <v>1</v>
      </c>
      <c r="C9" s="8">
        <v>2</v>
      </c>
      <c r="D9" s="8">
        <v>4</v>
      </c>
      <c r="E9" s="8">
        <v>2</v>
      </c>
      <c r="F9" s="8">
        <v>2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2</v>
      </c>
      <c r="O9" s="8">
        <v>1</v>
      </c>
      <c r="P9" s="8">
        <v>1</v>
      </c>
      <c r="Q9" s="8">
        <v>5</v>
      </c>
      <c r="R9" s="8">
        <v>5</v>
      </c>
      <c r="S9" s="8">
        <v>3</v>
      </c>
    </row>
    <row r="10" spans="1:19" x14ac:dyDescent="0.2">
      <c r="A10" s="4" t="s">
        <v>15</v>
      </c>
      <c r="B10" s="8">
        <v>5</v>
      </c>
      <c r="C10" s="8">
        <v>5</v>
      </c>
      <c r="D10" s="8">
        <v>4</v>
      </c>
      <c r="E10" s="8">
        <v>5</v>
      </c>
      <c r="F10" s="8">
        <v>4</v>
      </c>
      <c r="G10" s="8">
        <v>1</v>
      </c>
      <c r="H10" s="8">
        <v>1</v>
      </c>
      <c r="I10" s="8">
        <v>4</v>
      </c>
      <c r="J10" s="8">
        <v>1</v>
      </c>
      <c r="K10" s="8">
        <v>4</v>
      </c>
      <c r="L10" s="8">
        <v>4</v>
      </c>
      <c r="M10" s="8">
        <v>5</v>
      </c>
      <c r="N10" s="8">
        <v>5</v>
      </c>
      <c r="O10" s="8">
        <v>5</v>
      </c>
      <c r="P10" s="8">
        <v>5</v>
      </c>
      <c r="Q10" s="8">
        <v>3</v>
      </c>
      <c r="R10" s="8">
        <v>4</v>
      </c>
      <c r="S10" s="8">
        <v>3</v>
      </c>
    </row>
    <row r="11" spans="1:19" x14ac:dyDescent="0.2">
      <c r="A11" s="4" t="s">
        <v>16</v>
      </c>
      <c r="B11" s="8">
        <v>3</v>
      </c>
      <c r="C11" s="8">
        <v>3</v>
      </c>
      <c r="D11" s="8">
        <v>3</v>
      </c>
      <c r="E11" s="8">
        <v>3</v>
      </c>
      <c r="F11" s="8">
        <v>3</v>
      </c>
      <c r="G11" s="8">
        <v>2</v>
      </c>
      <c r="H11" s="8">
        <v>5</v>
      </c>
      <c r="I11" s="8">
        <v>5</v>
      </c>
      <c r="J11" s="8">
        <v>3</v>
      </c>
      <c r="K11" s="8">
        <v>1</v>
      </c>
      <c r="L11" s="8">
        <v>1</v>
      </c>
      <c r="M11" s="8">
        <v>3</v>
      </c>
      <c r="N11" s="8">
        <v>2</v>
      </c>
      <c r="O11" s="8">
        <v>2</v>
      </c>
      <c r="P11" s="8">
        <v>2</v>
      </c>
      <c r="Q11" s="8">
        <v>4</v>
      </c>
      <c r="R11" s="8">
        <v>2</v>
      </c>
      <c r="S11" s="8">
        <v>4</v>
      </c>
    </row>
    <row r="12" spans="1:19" x14ac:dyDescent="0.2">
      <c r="A12" s="4" t="s">
        <v>17</v>
      </c>
      <c r="B12" s="8">
        <v>5</v>
      </c>
      <c r="C12" s="8">
        <v>3</v>
      </c>
      <c r="D12" s="8">
        <v>2</v>
      </c>
      <c r="E12" s="8">
        <v>3</v>
      </c>
      <c r="F12" s="8">
        <v>2</v>
      </c>
      <c r="G12" s="8">
        <v>4</v>
      </c>
      <c r="H12" s="8">
        <v>5</v>
      </c>
      <c r="I12" s="8">
        <v>5</v>
      </c>
      <c r="J12" s="8">
        <v>3</v>
      </c>
      <c r="K12" s="8">
        <v>3</v>
      </c>
      <c r="L12" s="8">
        <v>2</v>
      </c>
      <c r="M12" s="8">
        <v>5</v>
      </c>
      <c r="N12" s="8">
        <v>4</v>
      </c>
      <c r="O12" s="8">
        <v>5</v>
      </c>
      <c r="P12" s="8">
        <v>4</v>
      </c>
      <c r="Q12" s="8">
        <v>1</v>
      </c>
      <c r="R12" s="8">
        <v>3</v>
      </c>
      <c r="S12" s="8">
        <v>1</v>
      </c>
    </row>
    <row r="13" spans="1:19" x14ac:dyDescent="0.2">
      <c r="A13" s="4" t="s">
        <v>18</v>
      </c>
      <c r="B13" s="8">
        <v>4</v>
      </c>
      <c r="C13" s="8">
        <v>4</v>
      </c>
      <c r="D13" s="8">
        <v>2</v>
      </c>
      <c r="E13" s="8">
        <v>2</v>
      </c>
      <c r="F13" s="8">
        <v>4</v>
      </c>
      <c r="G13" s="8">
        <v>4</v>
      </c>
      <c r="H13" s="8">
        <v>5</v>
      </c>
      <c r="I13" s="8">
        <v>5</v>
      </c>
      <c r="J13" s="8">
        <v>4</v>
      </c>
      <c r="K13" s="8">
        <v>3</v>
      </c>
      <c r="L13" s="8">
        <v>2</v>
      </c>
      <c r="M13" s="8">
        <v>5</v>
      </c>
      <c r="N13" s="8">
        <v>5</v>
      </c>
      <c r="O13" s="8">
        <v>5</v>
      </c>
      <c r="P13" s="8">
        <v>3</v>
      </c>
      <c r="Q13" s="8">
        <v>3</v>
      </c>
      <c r="R13" s="8">
        <v>3</v>
      </c>
      <c r="S13" s="8">
        <v>1</v>
      </c>
    </row>
    <row r="14" spans="1:19" x14ac:dyDescent="0.2">
      <c r="A14" s="4" t="s">
        <v>19</v>
      </c>
      <c r="B14" s="8">
        <v>4</v>
      </c>
      <c r="C14" s="8">
        <v>1</v>
      </c>
      <c r="D14" s="8">
        <v>1</v>
      </c>
      <c r="E14" s="8">
        <v>4</v>
      </c>
      <c r="F14" s="8">
        <v>2</v>
      </c>
      <c r="G14" s="8">
        <v>3</v>
      </c>
      <c r="H14" s="8">
        <v>4</v>
      </c>
      <c r="I14" s="8">
        <v>5</v>
      </c>
      <c r="J14" s="8">
        <v>3</v>
      </c>
      <c r="K14" s="8">
        <v>3</v>
      </c>
      <c r="L14" s="8">
        <v>4</v>
      </c>
      <c r="M14" s="8">
        <v>5</v>
      </c>
      <c r="N14" s="8">
        <v>5</v>
      </c>
      <c r="O14" s="8">
        <v>5</v>
      </c>
      <c r="P14" s="8">
        <v>4</v>
      </c>
      <c r="Q14" s="8">
        <v>1</v>
      </c>
      <c r="R14" s="8">
        <v>1</v>
      </c>
      <c r="S14" s="8">
        <v>1</v>
      </c>
    </row>
    <row r="15" spans="1:19" x14ac:dyDescent="0.2">
      <c r="A15" s="4" t="s">
        <v>20</v>
      </c>
      <c r="B15" s="8">
        <v>3</v>
      </c>
      <c r="C15" s="8">
        <v>1</v>
      </c>
      <c r="D15" s="8">
        <v>2</v>
      </c>
      <c r="E15" s="8">
        <v>2</v>
      </c>
      <c r="F15" s="8">
        <v>1</v>
      </c>
      <c r="G15" s="8">
        <v>1</v>
      </c>
      <c r="H15" s="8">
        <v>1</v>
      </c>
      <c r="I15" s="8">
        <v>2</v>
      </c>
      <c r="J15" s="8">
        <v>1</v>
      </c>
      <c r="K15" s="8">
        <v>1</v>
      </c>
      <c r="L15" s="8">
        <v>1</v>
      </c>
      <c r="M15" s="8">
        <v>4</v>
      </c>
      <c r="N15" s="8">
        <v>3</v>
      </c>
      <c r="O15" s="8">
        <v>4</v>
      </c>
      <c r="P15" s="8">
        <v>4</v>
      </c>
      <c r="Q15" s="8">
        <v>2</v>
      </c>
      <c r="R15" s="8">
        <v>2</v>
      </c>
      <c r="S15" s="8">
        <v>1</v>
      </c>
    </row>
    <row r="16" spans="1:19" x14ac:dyDescent="0.2">
      <c r="A16" s="4" t="s">
        <v>21</v>
      </c>
      <c r="B16" s="8">
        <v>4</v>
      </c>
      <c r="C16" s="8">
        <v>4</v>
      </c>
      <c r="D16" s="8">
        <v>4</v>
      </c>
      <c r="E16" s="8">
        <v>5</v>
      </c>
      <c r="F16" s="8">
        <v>4</v>
      </c>
      <c r="G16" s="8">
        <v>1</v>
      </c>
      <c r="H16" s="8">
        <v>1</v>
      </c>
      <c r="I16" s="8">
        <v>4</v>
      </c>
      <c r="J16" s="8">
        <v>1</v>
      </c>
      <c r="K16" s="8">
        <v>4</v>
      </c>
      <c r="L16" s="8">
        <v>4</v>
      </c>
      <c r="M16" s="8">
        <v>5</v>
      </c>
      <c r="N16" s="8">
        <v>5</v>
      </c>
      <c r="O16" s="8">
        <v>5</v>
      </c>
      <c r="P16" s="8">
        <v>5</v>
      </c>
      <c r="Q16" s="8">
        <v>1</v>
      </c>
      <c r="R16" s="8">
        <v>5</v>
      </c>
      <c r="S16" s="8">
        <v>1</v>
      </c>
    </row>
    <row r="17" spans="1:19" x14ac:dyDescent="0.2">
      <c r="A17" s="4" t="s">
        <v>22</v>
      </c>
      <c r="B17" s="8">
        <v>3</v>
      </c>
      <c r="C17" s="8">
        <v>3</v>
      </c>
      <c r="D17" s="8">
        <v>3</v>
      </c>
      <c r="E17" s="8">
        <v>4</v>
      </c>
      <c r="F17" s="8">
        <v>3</v>
      </c>
      <c r="G17" s="8">
        <v>4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5</v>
      </c>
      <c r="N17" s="8">
        <v>5</v>
      </c>
      <c r="O17" s="8">
        <v>4</v>
      </c>
      <c r="P17" s="8">
        <v>3</v>
      </c>
      <c r="Q17" s="8">
        <v>1</v>
      </c>
      <c r="R17" s="8">
        <v>1</v>
      </c>
      <c r="S17" s="8">
        <v>1</v>
      </c>
    </row>
    <row r="18" spans="1:19" x14ac:dyDescent="0.2">
      <c r="A18" s="4" t="s">
        <v>23</v>
      </c>
      <c r="B18" s="8">
        <v>5</v>
      </c>
      <c r="C18" s="8">
        <v>3</v>
      </c>
      <c r="D18" s="8">
        <v>2</v>
      </c>
      <c r="E18" s="8">
        <v>3</v>
      </c>
      <c r="F18" s="8">
        <v>2</v>
      </c>
      <c r="G18" s="8">
        <v>2</v>
      </c>
      <c r="H18" s="8">
        <v>2</v>
      </c>
      <c r="I18" s="8">
        <v>2</v>
      </c>
      <c r="J18" s="8">
        <v>2</v>
      </c>
      <c r="K18" s="8">
        <v>2</v>
      </c>
      <c r="L18" s="8">
        <v>2</v>
      </c>
      <c r="M18" s="8">
        <v>3</v>
      </c>
      <c r="N18" s="8">
        <v>3</v>
      </c>
      <c r="O18" s="8">
        <v>3</v>
      </c>
      <c r="P18" s="8">
        <v>3</v>
      </c>
      <c r="Q18" s="8">
        <v>4</v>
      </c>
      <c r="R18" s="8">
        <v>5</v>
      </c>
      <c r="S18" s="8">
        <v>1</v>
      </c>
    </row>
    <row r="19" spans="1:19" x14ac:dyDescent="0.2">
      <c r="A19" s="4" t="s">
        <v>24</v>
      </c>
      <c r="B19" s="8">
        <v>3</v>
      </c>
      <c r="C19" s="8">
        <v>1</v>
      </c>
      <c r="D19" s="8">
        <v>2</v>
      </c>
      <c r="E19" s="8">
        <v>3</v>
      </c>
      <c r="F19" s="8">
        <v>2</v>
      </c>
      <c r="G19" s="8">
        <v>2</v>
      </c>
      <c r="H19" s="8">
        <v>2</v>
      </c>
      <c r="I19" s="8">
        <v>3</v>
      </c>
      <c r="J19" s="8">
        <v>1</v>
      </c>
      <c r="K19" s="8">
        <v>1</v>
      </c>
      <c r="L19" s="8">
        <v>1</v>
      </c>
      <c r="M19" s="8">
        <v>5</v>
      </c>
      <c r="N19" s="8">
        <v>3</v>
      </c>
      <c r="O19" s="8">
        <v>4</v>
      </c>
      <c r="P19" s="8">
        <v>3</v>
      </c>
      <c r="Q19" s="8">
        <v>4</v>
      </c>
      <c r="R19" s="8">
        <v>4</v>
      </c>
      <c r="S19" s="8">
        <v>4</v>
      </c>
    </row>
    <row r="20" spans="1:19" x14ac:dyDescent="0.2">
      <c r="A20" s="4" t="s">
        <v>25</v>
      </c>
      <c r="B20" s="8">
        <v>5</v>
      </c>
      <c r="C20" s="8">
        <v>4</v>
      </c>
      <c r="D20" s="8">
        <v>3</v>
      </c>
      <c r="E20" s="8">
        <v>3</v>
      </c>
      <c r="F20" s="8">
        <v>3</v>
      </c>
      <c r="G20" s="8">
        <v>3</v>
      </c>
      <c r="H20" s="8">
        <v>5</v>
      </c>
      <c r="I20" s="8">
        <v>5</v>
      </c>
      <c r="J20" s="8">
        <v>3</v>
      </c>
      <c r="K20" s="8">
        <v>3</v>
      </c>
      <c r="L20" s="8">
        <v>3</v>
      </c>
      <c r="M20" s="8">
        <v>5</v>
      </c>
      <c r="N20" s="8">
        <v>4</v>
      </c>
      <c r="O20" s="8">
        <v>5</v>
      </c>
      <c r="P20" s="8">
        <v>5</v>
      </c>
      <c r="Q20" s="8">
        <v>3</v>
      </c>
      <c r="R20" s="8">
        <v>3</v>
      </c>
      <c r="S20" s="8">
        <v>1</v>
      </c>
    </row>
  </sheetData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tabSelected="1" zoomScale="90" zoomScaleNormal="90" workbookViewId="0">
      <selection activeCell="D4" sqref="D4"/>
    </sheetView>
  </sheetViews>
  <sheetFormatPr baseColWidth="10" defaultColWidth="8.83203125" defaultRowHeight="15" x14ac:dyDescent="0.2"/>
  <cols>
    <col min="1" max="1" width="24" customWidth="1"/>
    <col min="2" max="2" width="14" customWidth="1"/>
    <col min="3" max="3" width="11.1640625" customWidth="1"/>
    <col min="4" max="4" width="17.1640625" style="11" customWidth="1"/>
    <col min="5" max="5" width="9.83203125" customWidth="1"/>
    <col min="6" max="6" width="16" customWidth="1"/>
    <col min="7" max="7" width="1.6640625" customWidth="1"/>
    <col min="8" max="8" width="27.5" customWidth="1"/>
    <col min="9" max="9" width="42.1640625" customWidth="1"/>
  </cols>
  <sheetData>
    <row r="1" spans="1:9" s="6" customFormat="1" ht="48" x14ac:dyDescent="0.2">
      <c r="A1" s="6" t="s">
        <v>44</v>
      </c>
      <c r="B1" s="7" t="s">
        <v>45</v>
      </c>
      <c r="C1" s="7" t="s">
        <v>46</v>
      </c>
      <c r="D1" s="10" t="s">
        <v>47</v>
      </c>
      <c r="E1" s="7" t="s">
        <v>48</v>
      </c>
      <c r="F1" s="7" t="s">
        <v>49</v>
      </c>
      <c r="H1" s="14" t="s">
        <v>58</v>
      </c>
      <c r="I1" s="14" t="s">
        <v>57</v>
      </c>
    </row>
    <row r="2" spans="1:9" s="3" customFormat="1" ht="64" x14ac:dyDescent="0.2">
      <c r="A2" s="12" t="s">
        <v>26</v>
      </c>
      <c r="B2" s="3" cm="1">
        <f t="array" ref="B2">IFERROR(SUMPRODUCT(--Inputs!$B$2:$B$20,
 --INDEX(Weights!$B$2:$ZZ$20,0,MATCH($A2,Weights!$B$1:$ZZ$1,0))),0)</f>
        <v>302</v>
      </c>
      <c r="C2" s="3">
        <f>IFERROR(10*SUM(INDEX(Weights!$B$2:$ZZ$20,0,MATCH($A2,Weights!$B$1:$ZZ$1,0))),0)</f>
        <v>610</v>
      </c>
      <c r="D2" s="13">
        <f t="shared" ref="D2:D19" si="0">IF(C2&gt;0,B2/C2,0)</f>
        <v>0.49508196721311476</v>
      </c>
      <c r="E2" s="3" t="str">
        <f>IF(D2&gt;=0.65,"Strong Fit",IF(D2&gt;=0.5,"Could Work","Stretch"))</f>
        <v>Stretch</v>
      </c>
      <c r="F2" s="3">
        <f>IFERROR(SUMPRODUCT((--Inputs!$B$2:$B$20&lt;=3)*(--(Weights!$B$2:$S$20)&gt;=4)*(TRIM(SUBSTITUTE(Weights!$B$1:$S$1,CHAR(160)," "))=TRIM(SUBSTITUTE($A2,CHAR(160)," ")))),"")</f>
        <v>3</v>
      </c>
      <c r="H2" s="6" t="str" cm="1">
        <f t="array" ref="H2">IFERROR(
   _xlfn.TEXTJOIN(", ",TRUE,
      _xlfn._xlws.FILTER(Weights!$A$2:$A$20,
        (Inputs!$B$2:$B$20&lt;=3)*
        (INDEX(Weights!$B$2:$ZZ$20,0,MATCH($A2,Weights!$B$1:$ZZ$1,0))&gt;=4)
      )
   ),
"")</f>
        <v>Customer Service &amp; Sales, Schedule Flexibility, Social Personality</v>
      </c>
      <c r="I2" s="6" t="str" cm="1">
        <f t="array" ref="I2">IFERROR(
   _xlfn.TEXTJOIN(", ",TRUE,
      _xlfn._xlws.FILTER(Weights!$A$2:$A$20,
        (Inputs!$B$2:$B$20&gt;=8)*
        (INDEX(Weights!$B$2:$ZZ$20,0,MATCH($A2,Weights!$B$1:$ZZ$1,0))&gt;=4)
      )
   ),
"")</f>
        <v>Proximity to Customers, Product Diversity, Floral Design</v>
      </c>
    </row>
    <row r="3" spans="1:9" s="3" customFormat="1" ht="48" x14ac:dyDescent="0.2">
      <c r="A3" s="12" t="s">
        <v>27</v>
      </c>
      <c r="B3" s="3" cm="1">
        <f t="array" ref="B3">IFERROR(SUMPRODUCT(--Inputs!$B$2:$B$20,
 --INDEX(Weights!$B$2:$ZZ$20,0,MATCH($A3,Weights!$B$1:$ZZ$1,0))),0)</f>
        <v>275</v>
      </c>
      <c r="C3" s="3">
        <f>IFERROR(10*SUM(INDEX(Weights!$B$2:$ZZ$20,0,MATCH($A3,Weights!$B$1:$ZZ$1,0))),0)</f>
        <v>550</v>
      </c>
      <c r="D3" s="13">
        <f t="shared" si="0"/>
        <v>0.5</v>
      </c>
      <c r="E3" s="3" t="str">
        <f t="shared" ref="E3:E19" si="1">IF(D3&gt;=0.65,"Strong Fit",IF(D3&gt;=0.5,"Could Work","Stretch"))</f>
        <v>Could Work</v>
      </c>
      <c r="F3" s="3">
        <f>IFERROR(SUMPRODUCT((--Inputs!$B$2:$B$20&lt;=3)*(--(Weights!$B$2:$S$20)&gt;=4)*(TRIM(SUBSTITUTE(Weights!$B$1:$S$1,CHAR(160)," "))=TRIM(SUBSTITUTE($A3,CHAR(160)," ")))),"")</f>
        <v>2</v>
      </c>
      <c r="H3" s="6" t="str" cm="1">
        <f t="array" ref="H3">IFERROR(
   _xlfn.TEXTJOIN(", ",TRUE,
      _xlfn._xlws.FILTER(Weights!$A$2:$A$20,
        (Inputs!$B$2:$B$20&lt;=3)*
        (INDEX(Weights!$B$2:$ZZ$20,0,MATCH($A3,Weights!$B$1:$ZZ$1,0))&gt;=4)
      )
   ),
"")</f>
        <v>Customer Service &amp; Sales, Personal Connections</v>
      </c>
      <c r="I3" s="6" t="str" cm="1">
        <f t="array" ref="I3">IFERROR(
   _xlfn.TEXTJOIN(", ",TRUE,
      _xlfn._xlws.FILTER(Weights!$A$2:$A$20,
        (Inputs!$B$2:$B$20&gt;=8)*
        (INDEX(Weights!$B$2:$ZZ$20,0,MATCH($A3,Weights!$B$1:$ZZ$1,0))&gt;=4)
      )
   ),
"")</f>
        <v>Proximity to Customers, Product Diversity, Floral Design</v>
      </c>
    </row>
    <row r="4" spans="1:9" s="3" customFormat="1" ht="32" x14ac:dyDescent="0.2">
      <c r="A4" s="12" t="s">
        <v>28</v>
      </c>
      <c r="B4" s="3" cm="1">
        <f t="array" ref="B4">IFERROR(SUMPRODUCT(--Inputs!$B$2:$B$20,
 --INDEX(Weights!$B$2:$ZZ$20,0,MATCH($A4,Weights!$B$1:$ZZ$1,0))),0)</f>
        <v>292</v>
      </c>
      <c r="C4" s="3">
        <f>IFERROR(10*SUM(INDEX(Weights!$B$2:$ZZ$20,0,MATCH($A4,Weights!$B$1:$ZZ$1,0))),0)</f>
        <v>560</v>
      </c>
      <c r="D4" s="13">
        <f t="shared" si="0"/>
        <v>0.52142857142857146</v>
      </c>
      <c r="E4" s="3" t="str">
        <f t="shared" si="1"/>
        <v>Could Work</v>
      </c>
      <c r="F4" s="3">
        <f>IFERROR(SUMPRODUCT((--Inputs!$B$2:$B$20&lt;=3)*(--(Weights!$B$2:$S$20)&gt;=4)*(TRIM(SUBSTITUTE(Weights!$B$1:$S$1,CHAR(160)," "))=TRIM(SUBSTITUTE($A4,CHAR(160)," ")))),"")</f>
        <v>1</v>
      </c>
      <c r="H4" s="6" t="str" cm="1">
        <f t="array" ref="H4">IFERROR(
   _xlfn.TEXTJOIN(", ",TRUE,
      _xlfn._xlws.FILTER(Weights!$A$2:$A$20,
        (Inputs!$B$2:$B$20&lt;=3)*
        (INDEX(Weights!$B$2:$ZZ$20,0,MATCH($A4,Weights!$B$1:$ZZ$1,0))&gt;=4)
      )
   ),
"")</f>
        <v>Personal Connections</v>
      </c>
      <c r="I4" s="6" t="str" cm="1">
        <f t="array" ref="I4">IFERROR(
   _xlfn.TEXTJOIN(", ",TRUE,
      _xlfn._xlws.FILTER(Weights!$A$2:$A$20,
        (Inputs!$B$2:$B$20&gt;=8)*
        (INDEX(Weights!$B$2:$ZZ$20,0,MATCH($A4,Weights!$B$1:$ZZ$1,0))&gt;=4)
      )
   ),
"")</f>
        <v>Proximity to Customers, Product Diversity, Floral Design</v>
      </c>
    </row>
    <row r="5" spans="1:9" s="3" customFormat="1" ht="48" x14ac:dyDescent="0.2">
      <c r="A5" s="12" t="s">
        <v>29</v>
      </c>
      <c r="B5" s="3" cm="1">
        <f t="array" ref="B5">IFERROR(SUMPRODUCT(--Inputs!$B$2:$B$20,
 --INDEX(Weights!$B$2:$ZZ$20,0,MATCH($A5,Weights!$B$1:$ZZ$1,0))),0)</f>
        <v>296</v>
      </c>
      <c r="C5" s="3">
        <f>IFERROR(10*SUM(INDEX(Weights!$B$2:$ZZ$20,0,MATCH($A5,Weights!$B$1:$ZZ$1,0))),0)</f>
        <v>590</v>
      </c>
      <c r="D5" s="13">
        <f t="shared" si="0"/>
        <v>0.50169491525423726</v>
      </c>
      <c r="E5" s="3" t="str">
        <f t="shared" si="1"/>
        <v>Could Work</v>
      </c>
      <c r="F5" s="3">
        <f>IFERROR(SUMPRODUCT((--Inputs!$B$2:$B$20&lt;=3)*(--(Weights!$B$2:$S$20)&gt;=4)*(TRIM(SUBSTITUTE(Weights!$B$1:$S$1,CHAR(160)," "))=TRIM(SUBSTITUTE($A5,CHAR(160)," ")))),"")</f>
        <v>2</v>
      </c>
      <c r="H5" s="6" t="str" cm="1">
        <f t="array" ref="H5">IFERROR(
   _xlfn.TEXTJOIN(", ",TRUE,
      _xlfn._xlws.FILTER(Weights!$A$2:$A$20,
        (Inputs!$B$2:$B$20&lt;=3)*
        (INDEX(Weights!$B$2:$ZZ$20,0,MATCH($A5,Weights!$B$1:$ZZ$1,0))&gt;=4)
      )
   ),
"")</f>
        <v>Customer Service &amp; Sales, Schedule Flexibility</v>
      </c>
      <c r="I5" s="6" t="str" cm="1">
        <f t="array" ref="I5">IFERROR(
   _xlfn.TEXTJOIN(", ",TRUE,
      _xlfn._xlws.FILTER(Weights!$A$2:$A$20,
        (Inputs!$B$2:$B$20&gt;=8)*
        (INDEX(Weights!$B$2:$ZZ$20,0,MATCH($A5,Weights!$B$1:$ZZ$1,0))&gt;=4)
      )
   ),
"")</f>
        <v>Proximity to Customers, Product Diversity, Floral Design, Color Comprehension and Accuracy</v>
      </c>
    </row>
    <row r="6" spans="1:9" s="3" customFormat="1" ht="16" x14ac:dyDescent="0.2">
      <c r="A6" s="12" t="s">
        <v>30</v>
      </c>
      <c r="B6" s="3" cm="1">
        <f t="array" ref="B6">IFERROR(SUMPRODUCT(--Inputs!$B$2:$B$20,
 --INDEX(Weights!$B$2:$ZZ$20,0,MATCH($A6,Weights!$B$1:$ZZ$1,0))),0)</f>
        <v>247</v>
      </c>
      <c r="C6" s="3">
        <f>IFERROR(10*SUM(INDEX(Weights!$B$2:$ZZ$20,0,MATCH($A6,Weights!$B$1:$ZZ$1,0))),0)</f>
        <v>490</v>
      </c>
      <c r="D6" s="13">
        <f t="shared" si="0"/>
        <v>0.50408163265306127</v>
      </c>
      <c r="E6" s="3" t="str">
        <f t="shared" si="1"/>
        <v>Could Work</v>
      </c>
      <c r="F6" s="3">
        <f>IFERROR(SUMPRODUCT((--Inputs!$B$2:$B$20&lt;=3)*(--(Weights!$B$2:$S$20)&gt;=4)*(TRIM(SUBSTITUTE(Weights!$B$1:$S$1,CHAR(160)," "))=TRIM(SUBSTITUTE($A6,CHAR(160)," ")))),"")</f>
        <v>0</v>
      </c>
      <c r="H6" s="6" t="str" cm="1">
        <f t="array" ref="H6">IFERROR(
   _xlfn.TEXTJOIN(", ",TRUE,
      _xlfn._xlws.FILTER(Weights!$A$2:$A$20,
        (Inputs!$B$2:$B$20&lt;=3)*
        (INDEX(Weights!$B$2:$ZZ$20,0,MATCH($A6,Weights!$B$1:$ZZ$1,0))&gt;=4)
      )
   ),
"")</f>
        <v/>
      </c>
      <c r="I6" s="6" t="str" cm="1">
        <f t="array" ref="I6">IFERROR(
   _xlfn.TEXTJOIN(", ",TRUE,
      _xlfn._xlws.FILTER(Weights!$A$2:$A$20,
        (Inputs!$B$2:$B$20&gt;=8)*
        (INDEX(Weights!$B$2:$ZZ$20,0,MATCH($A6,Weights!$B$1:$ZZ$1,0))&gt;=4)
      )
   ),
"")</f>
        <v>Product Diversity, Floral Design</v>
      </c>
    </row>
    <row r="7" spans="1:9" s="3" customFormat="1" ht="16" x14ac:dyDescent="0.2">
      <c r="A7" s="12" t="s">
        <v>31</v>
      </c>
      <c r="B7" s="3" cm="1">
        <f t="array" ref="B7">IFERROR(SUMPRODUCT(--Inputs!$B$2:$B$20,
 --INDEX(Weights!$B$2:$ZZ$20,0,MATCH($A7,Weights!$B$1:$ZZ$1,0))),0)</f>
        <v>193</v>
      </c>
      <c r="C7" s="3">
        <f>IFERROR(10*SUM(INDEX(Weights!$B$2:$ZZ$20,0,MATCH($A7,Weights!$B$1:$ZZ$1,0))),0)</f>
        <v>390</v>
      </c>
      <c r="D7" s="13">
        <f t="shared" si="0"/>
        <v>0.49487179487179489</v>
      </c>
      <c r="E7" s="3" t="str">
        <f t="shared" si="1"/>
        <v>Stretch</v>
      </c>
      <c r="F7" s="3">
        <f>IFERROR(SUMPRODUCT((--Inputs!$B$2:$B$20&lt;=3)*(--(Weights!$B$2:$S$20)&gt;=4)*(TRIM(SUBSTITUTE(Weights!$B$1:$S$1,CHAR(160)," "))=TRIM(SUBSTITUTE($A7,CHAR(160)," ")))),"")</f>
        <v>0</v>
      </c>
      <c r="H7" s="6" t="str" cm="1">
        <f t="array" ref="H7">IFERROR(
   _xlfn.TEXTJOIN(", ",TRUE,
      _xlfn._xlws.FILTER(Weights!$A$2:$A$20,
        (Inputs!$B$2:$B$20&lt;=3)*
        (INDEX(Weights!$B$2:$ZZ$20,0,MATCH($A7,Weights!$B$1:$ZZ$1,0))&gt;=4)
      )
   ),
"")</f>
        <v/>
      </c>
      <c r="I7" s="6" t="str" cm="1">
        <f t="array" ref="I7">IFERROR(
   _xlfn.TEXTJOIN(", ",TRUE,
      _xlfn._xlws.FILTER(Weights!$A$2:$A$20,
        (Inputs!$B$2:$B$20&gt;=8)*
        (INDEX(Weights!$B$2:$ZZ$20,0,MATCH($A7,Weights!$B$1:$ZZ$1,0))&gt;=4)
      )
   ),
"")</f>
        <v>Color Comprehension and Accuracy</v>
      </c>
    </row>
    <row r="8" spans="1:9" s="3" customFormat="1" ht="32" x14ac:dyDescent="0.2">
      <c r="A8" s="12" t="s">
        <v>32</v>
      </c>
      <c r="B8" s="3" cm="1">
        <f t="array" ref="B8">IFERROR(SUMPRODUCT(--Inputs!$B$2:$B$20,
 --INDEX(Weights!$B$2:$ZZ$20,0,MATCH($A8,Weights!$B$1:$ZZ$1,0))),0)</f>
        <v>202</v>
      </c>
      <c r="C8" s="3">
        <f>IFERROR(10*SUM(INDEX(Weights!$B$2:$ZZ$20,0,MATCH($A8,Weights!$B$1:$ZZ$1,0))),0)</f>
        <v>430</v>
      </c>
      <c r="D8" s="13">
        <f t="shared" si="0"/>
        <v>0.4697674418604651</v>
      </c>
      <c r="E8" s="15" t="str">
        <f t="shared" si="1"/>
        <v>Stretch</v>
      </c>
      <c r="F8" s="15">
        <f>IFERROR(SUMPRODUCT((--Inputs!$B$2:$B$20&lt;=3)*(--(Weights!$B$2:$S$20)&gt;=4)*(TRIM(SUBSTITUTE(Weights!$B$1:$S$1,CHAR(160)," "))=TRIM(SUBSTITUTE($A8,CHAR(160)," ")))),"")</f>
        <v>1</v>
      </c>
      <c r="H8" s="6" t="str" cm="1">
        <f t="array" ref="H8">IFERROR(
   _xlfn.TEXTJOIN(", ",TRUE,
      _xlfn._xlws.FILTER(Weights!$A$2:$A$20,
        (Inputs!$B$2:$B$20&lt;=3)*
        (INDEX(Weights!$B$2:$ZZ$20,0,MATCH($A8,Weights!$B$1:$ZZ$1,0))&gt;=4)
      )
   ),
"")</f>
        <v>Schedule Flexibility</v>
      </c>
      <c r="I8" s="6" t="str" cm="1">
        <f t="array" ref="I8">IFERROR(
   _xlfn.TEXTJOIN(", ",TRUE,
      _xlfn._xlws.FILTER(Weights!$A$2:$A$20,
        (Inputs!$B$2:$B$20&gt;=8)*
        (INDEX(Weights!$B$2:$ZZ$20,0,MATCH($A8,Weights!$B$1:$ZZ$1,0))&gt;=4)
      )
   ),
"")</f>
        <v/>
      </c>
    </row>
    <row r="9" spans="1:9" s="3" customFormat="1" ht="32" x14ac:dyDescent="0.2">
      <c r="A9" s="12" t="s">
        <v>33</v>
      </c>
      <c r="B9" s="3" cm="1">
        <f t="array" ref="B9">IFERROR(SUMPRODUCT(--Inputs!$B$2:$B$20,
 --INDEX(Weights!$B$2:$ZZ$20,0,MATCH($A9,Weights!$B$1:$ZZ$1,0))),0)</f>
        <v>262</v>
      </c>
      <c r="C9" s="3">
        <f>IFERROR(10*SUM(INDEX(Weights!$B$2:$ZZ$20,0,MATCH($A9,Weights!$B$1:$ZZ$1,0))),0)</f>
        <v>520</v>
      </c>
      <c r="D9" s="13">
        <f t="shared" si="0"/>
        <v>0.50384615384615383</v>
      </c>
      <c r="E9" s="15" t="str">
        <f t="shared" si="1"/>
        <v>Could Work</v>
      </c>
      <c r="F9" s="15">
        <f>IFERROR(SUMPRODUCT((--Inputs!$B$2:$B$20&lt;=3)*(--(Weights!$B$2:$S$20)&gt;=4)*(TRIM(SUBSTITUTE(Weights!$B$1:$S$1,CHAR(160)," "))=TRIM(SUBSTITUTE($A9,CHAR(160)," ")))),"")</f>
        <v>1</v>
      </c>
      <c r="H9" s="6" t="str" cm="1">
        <f t="array" ref="H9">IFERROR(
   _xlfn.TEXTJOIN(", ",TRUE,
      _xlfn._xlws.FILTER(Weights!$A$2:$A$20,
        (Inputs!$B$2:$B$20&lt;=3)*
        (INDEX(Weights!$B$2:$ZZ$20,0,MATCH($A9,Weights!$B$1:$ZZ$1,0))&gt;=4)
      )
   ),
"")</f>
        <v>Schedule Flexibility</v>
      </c>
      <c r="I9" s="6" t="str" cm="1">
        <f t="array" ref="I9">IFERROR(
   _xlfn.TEXTJOIN(", ",TRUE,
      _xlfn._xlws.FILTER(Weights!$A$2:$A$20,
        (Inputs!$B$2:$B$20&gt;=8)*
        (INDEX(Weights!$B$2:$ZZ$20,0,MATCH($A9,Weights!$B$1:$ZZ$1,0))&gt;=4)
      )
   ),
"")</f>
        <v>Product Diversity, Floral Design</v>
      </c>
    </row>
    <row r="10" spans="1:9" s="3" customFormat="1" ht="16" x14ac:dyDescent="0.2">
      <c r="A10" s="12" t="s">
        <v>34</v>
      </c>
      <c r="B10" s="3" cm="1">
        <f t="array" ref="B10">IFERROR(SUMPRODUCT(--Inputs!$B$2:$B$20,
 --INDEX(Weights!$B$2:$ZZ$20,0,MATCH($A10,Weights!$B$1:$ZZ$1,0))),0)</f>
        <v>168</v>
      </c>
      <c r="C10" s="3">
        <f>IFERROR(10*SUM(INDEX(Weights!$B$2:$ZZ$20,0,MATCH($A10,Weights!$B$1:$ZZ$1,0))),0)</f>
        <v>360</v>
      </c>
      <c r="D10" s="13">
        <f t="shared" si="0"/>
        <v>0.46666666666666667</v>
      </c>
      <c r="E10" s="3" t="str">
        <f t="shared" si="1"/>
        <v>Stretch</v>
      </c>
      <c r="F10" s="3">
        <f>IFERROR(SUMPRODUCT((--Inputs!$B$2:$B$20&lt;=3)*(--(Weights!$B$2:$S$20)&gt;=4)*(TRIM(SUBSTITUTE(Weights!$B$1:$S$1,CHAR(160)," "))=TRIM(SUBSTITUTE($A10,CHAR(160)," ")))),"")</f>
        <v>0</v>
      </c>
      <c r="H10" s="6" t="str" cm="1">
        <f t="array" ref="H10">IFERROR(
   _xlfn.TEXTJOIN(", ",TRUE,
      _xlfn._xlws.FILTER(Weights!$A$2:$A$20,
        (Inputs!$B$2:$B$20&lt;=3)*
        (INDEX(Weights!$B$2:$ZZ$20,0,MATCH($A10,Weights!$B$1:$ZZ$1,0))&gt;=4)
      )
   ),
"")</f>
        <v/>
      </c>
      <c r="I10" s="6" t="str" cm="1">
        <f t="array" ref="I10">IFERROR(
   _xlfn.TEXTJOIN(", ",TRUE,
      _xlfn._xlws.FILTER(Weights!$A$2:$A$20,
        (Inputs!$B$2:$B$20&gt;=8)*
        (INDEX(Weights!$B$2:$ZZ$20,0,MATCH($A10,Weights!$B$1:$ZZ$1,0))&gt;=4)
      )
   ),
"")</f>
        <v/>
      </c>
    </row>
    <row r="11" spans="1:9" s="3" customFormat="1" ht="32" x14ac:dyDescent="0.2">
      <c r="A11" s="12" t="s">
        <v>35</v>
      </c>
      <c r="B11" s="3" cm="1">
        <f t="array" ref="B11">IFERROR(SUMPRODUCT(--Inputs!$B$2:$B$20,
 --INDEX(Weights!$B$2:$ZZ$20,0,MATCH($A11,Weights!$B$1:$ZZ$1,0))),0)</f>
        <v>219</v>
      </c>
      <c r="C11" s="3">
        <f>IFERROR(10*SUM(INDEX(Weights!$B$2:$ZZ$20,0,MATCH($A11,Weights!$B$1:$ZZ$1,0))),0)</f>
        <v>430</v>
      </c>
      <c r="D11" s="13">
        <f t="shared" si="0"/>
        <v>0.50930232558139532</v>
      </c>
      <c r="E11" s="3" t="str">
        <f t="shared" si="1"/>
        <v>Could Work</v>
      </c>
      <c r="F11" s="3">
        <f>IFERROR(SUMPRODUCT((--Inputs!$B$2:$B$20&lt;=3)*(--(Weights!$B$2:$S$20)&gt;=4)*(TRIM(SUBSTITUTE(Weights!$B$1:$S$1,CHAR(160)," "))=TRIM(SUBSTITUTE($A11,CHAR(160)," ")))),"")</f>
        <v>1</v>
      </c>
      <c r="H11" s="6" t="str" cm="1">
        <f t="array" ref="H11">IFERROR(
   _xlfn.TEXTJOIN(", ",TRUE,
      _xlfn._xlws.FILTER(Weights!$A$2:$A$20,
        (Inputs!$B$2:$B$20&lt;=3)*
        (INDEX(Weights!$B$2:$ZZ$20,0,MATCH($A11,Weights!$B$1:$ZZ$1,0))&gt;=4)
      )
   ),
"")</f>
        <v>Professional Network</v>
      </c>
      <c r="I11" s="6" t="str" cm="1">
        <f t="array" ref="I11">IFERROR(
   _xlfn.TEXTJOIN(", ",TRUE,
      _xlfn._xlws.FILTER(Weights!$A$2:$A$20,
        (Inputs!$B$2:$B$20&gt;=8)*
        (INDEX(Weights!$B$2:$ZZ$20,0,MATCH($A11,Weights!$B$1:$ZZ$1,0))&gt;=4)
      )
   ),
"")</f>
        <v>Proximity to Customers, Product Diversity, Floral Design</v>
      </c>
    </row>
    <row r="12" spans="1:9" s="3" customFormat="1" ht="64" x14ac:dyDescent="0.2">
      <c r="A12" s="12" t="s">
        <v>36</v>
      </c>
      <c r="B12" s="3" cm="1">
        <f t="array" ref="B12">IFERROR(SUMPRODUCT(--Inputs!$B$2:$B$20,
 --INDEX(Weights!$B$2:$ZZ$20,0,MATCH($A12,Weights!$B$1:$ZZ$1,0))),0)</f>
        <v>218</v>
      </c>
      <c r="C12" s="3">
        <f>IFERROR(10*SUM(INDEX(Weights!$B$2:$ZZ$20,0,MATCH($A12,Weights!$B$1:$ZZ$1,0))),0)</f>
        <v>430</v>
      </c>
      <c r="D12" s="13">
        <f t="shared" si="0"/>
        <v>0.50697674418604655</v>
      </c>
      <c r="E12" s="3" t="str">
        <f t="shared" si="1"/>
        <v>Could Work</v>
      </c>
      <c r="F12" s="3">
        <f>IFERROR(SUMPRODUCT((--Inputs!$B$2:$B$20&lt;=3)*(--(Weights!$B$2:$S$20)&gt;=4)*(TRIM(SUBSTITUTE(Weights!$B$1:$S$1,CHAR(160)," "))=TRIM(SUBSTITUTE($A12,CHAR(160)," ")))),"")</f>
        <v>2</v>
      </c>
      <c r="H12" s="6" t="str" cm="1">
        <f t="array" ref="H12">IFERROR(
   _xlfn.TEXTJOIN(", ",TRUE,
      _xlfn._xlws.FILTER(Weights!$A$2:$A$20,
        (Inputs!$B$2:$B$20&lt;=3)*
        (INDEX(Weights!$B$2:$ZZ$20,0,MATCH($A12,Weights!$B$1:$ZZ$1,0))&gt;=4)
      )
   ),
"")</f>
        <v>Professional Network, Schedule Flexibility</v>
      </c>
      <c r="I12" s="6" t="str" cm="1">
        <f t="array" ref="I12">IFERROR(
   _xlfn.TEXTJOIN(", ",TRUE,
      _xlfn._xlws.FILTER(Weights!$A$2:$A$20,
        (Inputs!$B$2:$B$20&gt;=8)*
        (INDEX(Weights!$B$2:$ZZ$20,0,MATCH($A12,Weights!$B$1:$ZZ$1,0))&gt;=4)
      )
   ),
"")</f>
        <v>Proximity to Customers, Product Diversity, Floral Design</v>
      </c>
    </row>
    <row r="13" spans="1:9" s="3" customFormat="1" ht="80" x14ac:dyDescent="0.2">
      <c r="A13" s="12" t="s">
        <v>37</v>
      </c>
      <c r="B13" s="3" cm="1">
        <f t="array" ref="B13">IFERROR(SUMPRODUCT(--Inputs!$B$2:$B$20,
 --INDEX(Weights!$B$2:$ZZ$20,0,MATCH($A13,Weights!$B$1:$ZZ$1,0))),0)</f>
        <v>346</v>
      </c>
      <c r="C13" s="3">
        <f>IFERROR(10*SUM(INDEX(Weights!$B$2:$ZZ$20,0,MATCH($A13,Weights!$B$1:$ZZ$1,0))),0)</f>
        <v>700</v>
      </c>
      <c r="D13" s="13">
        <f t="shared" si="0"/>
        <v>0.49428571428571427</v>
      </c>
      <c r="E13" s="3" t="str">
        <f t="shared" si="1"/>
        <v>Stretch</v>
      </c>
      <c r="F13" s="3">
        <f>IFERROR(SUMPRODUCT((--Inputs!$B$2:$B$20&lt;=3)*(--(Weights!$B$2:$S$20)&gt;=4)*(TRIM(SUBSTITUTE(Weights!$B$1:$S$1,CHAR(160)," "))=TRIM(SUBSTITUTE($A13,CHAR(160)," ")))),"")</f>
        <v>3</v>
      </c>
      <c r="H13" s="6" t="str" cm="1">
        <f t="array" ref="H13">IFERROR(
   _xlfn.TEXTJOIN(", ",TRUE,
      _xlfn._xlws.FILTER(Weights!$A$2:$A$20,
        (Inputs!$B$2:$B$20&lt;=3)*
        (INDEX(Weights!$B$2:$ZZ$20,0,MATCH($A13,Weights!$B$1:$ZZ$1,0))&gt;=4)
      )
   ),
"")</f>
        <v>Customer Service &amp; Sales, Schedule Flexibility, Stress and Risk Tolerance</v>
      </c>
      <c r="I13" s="6" t="str" cm="1">
        <f t="array" ref="I13">IFERROR(
   _xlfn.TEXTJOIN(", ",TRUE,
      _xlfn._xlws.FILTER(Weights!$A$2:$A$20,
        (Inputs!$B$2:$B$20&gt;=8)*
        (INDEX(Weights!$B$2:$ZZ$20,0,MATCH($A13,Weights!$B$1:$ZZ$1,0))&gt;=4)
      )
   ),
"")</f>
        <v>Product Diversity, Floral Design, Color Comprehension and Accuracy</v>
      </c>
    </row>
    <row r="14" spans="1:9" s="3" customFormat="1" ht="32" x14ac:dyDescent="0.2">
      <c r="A14" s="12" t="s">
        <v>38</v>
      </c>
      <c r="B14" s="3" cm="1">
        <f t="array" ref="B14">IFERROR(SUMPRODUCT(--Inputs!$B$2:$B$20,
 --INDEX(Weights!$B$2:$ZZ$20,0,MATCH($A14,Weights!$B$1:$ZZ$1,0))),0)</f>
        <v>326</v>
      </c>
      <c r="C14" s="3">
        <f>IFERROR(10*SUM(INDEX(Weights!$B$2:$ZZ$20,0,MATCH($A14,Weights!$B$1:$ZZ$1,0))),0)</f>
        <v>640</v>
      </c>
      <c r="D14" s="13">
        <f t="shared" si="0"/>
        <v>0.50937500000000002</v>
      </c>
      <c r="E14" s="15" t="str">
        <f t="shared" si="1"/>
        <v>Could Work</v>
      </c>
      <c r="F14" s="15">
        <f>IFERROR(SUMPRODUCT((--Inputs!$B$2:$B$20&lt;=3)*(--(Weights!$B$2:$S$20)&gt;=4)*(TRIM(SUBSTITUTE(Weights!$B$1:$S$1,CHAR(160)," "))=TRIM(SUBSTITUTE($A14,CHAR(160)," ")))),"")</f>
        <v>1</v>
      </c>
      <c r="H14" s="6" t="str" cm="1">
        <f t="array" ref="H14">IFERROR(
   _xlfn.TEXTJOIN(", ",TRUE,
      _xlfn._xlws.FILTER(Weights!$A$2:$A$20,
        (Inputs!$B$2:$B$20&lt;=3)*
        (INDEX(Weights!$B$2:$ZZ$20,0,MATCH($A14,Weights!$B$1:$ZZ$1,0))&gt;=4)
      )
   ),
"")</f>
        <v>Schedule Flexibility</v>
      </c>
      <c r="I14" s="6" t="str" cm="1">
        <f t="array" ref="I14">IFERROR(
   _xlfn.TEXTJOIN(", ",TRUE,
      _xlfn._xlws.FILTER(Weights!$A$2:$A$20,
        (Inputs!$B$2:$B$20&gt;=8)*
        (INDEX(Weights!$B$2:$ZZ$20,0,MATCH($A14,Weights!$B$1:$ZZ$1,0))&gt;=4)
      )
   ),
"")</f>
        <v>Product Diversity, Floral Design, Color Comprehension and Accuracy</v>
      </c>
    </row>
    <row r="15" spans="1:9" s="3" customFormat="1" ht="128" x14ac:dyDescent="0.2">
      <c r="A15" s="12" t="s">
        <v>39</v>
      </c>
      <c r="B15" s="3" cm="1">
        <f t="array" ref="B15">IFERROR(SUMPRODUCT(--Inputs!$B$2:$B$20,
 --INDEX(Weights!$B$2:$ZZ$20,0,MATCH($A15,Weights!$B$1:$ZZ$1,0))),0)</f>
        <v>330</v>
      </c>
      <c r="C15" s="3">
        <f>IFERROR(10*SUM(INDEX(Weights!$B$2:$ZZ$20,0,MATCH($A15,Weights!$B$1:$ZZ$1,0))),0)</f>
        <v>660</v>
      </c>
      <c r="D15" s="13">
        <f t="shared" si="0"/>
        <v>0.5</v>
      </c>
      <c r="E15" s="3" t="str">
        <f t="shared" si="1"/>
        <v>Could Work</v>
      </c>
      <c r="F15" s="3">
        <f>IFERROR(SUMPRODUCT((--Inputs!$B$2:$B$20&lt;=3)*(--(Weights!$B$2:$S$20)&gt;=4)*(TRIM(SUBSTITUTE(Weights!$B$1:$S$1,CHAR(160)," "))=TRIM(SUBSTITUTE($A15,CHAR(160)," ")))),"")</f>
        <v>4</v>
      </c>
      <c r="H15" s="6" t="str" cm="1">
        <f t="array" ref="H15">IFERROR(
   _xlfn.TEXTJOIN(", ",TRUE,
      _xlfn._xlws.FILTER(Weights!$A$2:$A$20,
        (Inputs!$B$2:$B$20&lt;=3)*
        (INDEX(Weights!$B$2:$ZZ$20,0,MATCH($A15,Weights!$B$1:$ZZ$1,0))&gt;=4)
      )
   ),
"")</f>
        <v>Customer Service &amp; Sales, Professional Network, Schedule Flexibility, Stress and Risk Tolerance</v>
      </c>
      <c r="I15" s="6" t="str" cm="1">
        <f t="array" ref="I15">IFERROR(
   _xlfn.TEXTJOIN(", ",TRUE,
      _xlfn._xlws.FILTER(Weights!$A$2:$A$20,
        (Inputs!$B$2:$B$20&gt;=8)*
        (INDEX(Weights!$B$2:$ZZ$20,0,MATCH($A15,Weights!$B$1:$ZZ$1,0))&gt;=4)
      )
   ),
"")</f>
        <v>Product Diversity, Floral Design, Color Comprehension and Accuracy</v>
      </c>
    </row>
    <row r="16" spans="1:9" s="3" customFormat="1" ht="64" x14ac:dyDescent="0.2">
      <c r="A16" s="12" t="s">
        <v>40</v>
      </c>
      <c r="B16" s="3" cm="1">
        <f t="array" ref="B16">IFERROR(SUMPRODUCT(--Inputs!$B$2:$B$20,
 --INDEX(Weights!$B$2:$ZZ$20,0,MATCH($A16,Weights!$B$1:$ZZ$1,0))),0)</f>
        <v>302</v>
      </c>
      <c r="C16" s="3">
        <f>IFERROR(10*SUM(INDEX(Weights!$B$2:$ZZ$20,0,MATCH($A16,Weights!$B$1:$ZZ$1,0))),0)</f>
        <v>590</v>
      </c>
      <c r="D16" s="13">
        <f t="shared" si="0"/>
        <v>0.51186440677966105</v>
      </c>
      <c r="E16" s="3" t="str">
        <f t="shared" si="1"/>
        <v>Could Work</v>
      </c>
      <c r="F16" s="3">
        <f>IFERROR(SUMPRODUCT((--Inputs!$B$2:$B$20&lt;=3)*(--(Weights!$B$2:$S$20)&gt;=4)*(TRIM(SUBSTITUTE(Weights!$B$1:$S$1,CHAR(160)," "))=TRIM(SUBSTITUTE($A16,CHAR(160)," ")))),"")</f>
        <v>2</v>
      </c>
      <c r="H16" s="6" t="str" cm="1">
        <f t="array" ref="H16">IFERROR(
   _xlfn.TEXTJOIN(", ",TRUE,
      _xlfn._xlws.FILTER(Weights!$A$2:$A$20,
        (Inputs!$B$2:$B$20&lt;=3)*
        (INDEX(Weights!$B$2:$ZZ$20,0,MATCH($A16,Weights!$B$1:$ZZ$1,0))&gt;=4)
      )
   ),
"")</f>
        <v>Professional Network, Schedule Flexibility</v>
      </c>
      <c r="I16" s="6" t="str" cm="1">
        <f t="array" ref="I16">IFERROR(
   _xlfn.TEXTJOIN(", ",TRUE,
      _xlfn._xlws.FILTER(Weights!$A$2:$A$20,
        (Inputs!$B$2:$B$20&gt;=8)*
        (INDEX(Weights!$B$2:$ZZ$20,0,MATCH($A16,Weights!$B$1:$ZZ$1,0))&gt;=4)
      )
   ),
"")</f>
        <v>Proximity to Customers, Product Diversity, Floral Design</v>
      </c>
    </row>
    <row r="17" spans="1:9" s="3" customFormat="1" ht="112" x14ac:dyDescent="0.2">
      <c r="A17" s="12" t="s">
        <v>41</v>
      </c>
      <c r="B17" s="3" cm="1">
        <f t="array" ref="B17">IFERROR(SUMPRODUCT(--Inputs!$B$2:$B$20,
 --INDEX(Weights!$B$2:$ZZ$20,0,MATCH($A17,Weights!$B$1:$ZZ$1,0))),0)</f>
        <v>258</v>
      </c>
      <c r="C17" s="3">
        <f>IFERROR(10*SUM(INDEX(Weights!$B$2:$ZZ$20,0,MATCH($A17,Weights!$B$1:$ZZ$1,0))),0)</f>
        <v>590</v>
      </c>
      <c r="D17" s="13">
        <f t="shared" si="0"/>
        <v>0.43728813559322033</v>
      </c>
      <c r="E17" s="3" t="str">
        <f t="shared" si="1"/>
        <v>Stretch</v>
      </c>
      <c r="F17" s="3">
        <f>IFERROR(SUMPRODUCT((--Inputs!$B$2:$B$20&lt;=3)*(--(Weights!$B$2:$S$20)&gt;=4)*(TRIM(SUBSTITUTE(Weights!$B$1:$S$1,CHAR(160)," "))=TRIM(SUBSTITUTE($A17,CHAR(160)," ")))),"")</f>
        <v>4</v>
      </c>
      <c r="H17" s="6" t="str" cm="1">
        <f t="array" ref="H17">IFERROR(
   _xlfn.TEXTJOIN(", ",TRUE,
      _xlfn._xlws.FILTER(Weights!$A$2:$A$20,
        (Inputs!$B$2:$B$20&lt;=3)*
        (INDEX(Weights!$B$2:$ZZ$20,0,MATCH($A17,Weights!$B$1:$ZZ$1,0))&gt;=4)
      )
   ),
"")</f>
        <v>Customer Service &amp; Sales, Customer-Friendly Amenities, Social Personality, Stress and Risk Tolerance</v>
      </c>
      <c r="I17" s="6" t="str" cm="1">
        <f t="array" ref="I17">IFERROR(
   _xlfn.TEXTJOIN(", ",TRUE,
      _xlfn._xlws.FILTER(Weights!$A$2:$A$20,
        (Inputs!$B$2:$B$20&gt;=8)*
        (INDEX(Weights!$B$2:$ZZ$20,0,MATCH($A17,Weights!$B$1:$ZZ$1,0))&gt;=4)
      )
   ),
"")</f>
        <v/>
      </c>
    </row>
    <row r="18" spans="1:9" s="3" customFormat="1" ht="112" x14ac:dyDescent="0.2">
      <c r="A18" s="12" t="s">
        <v>42</v>
      </c>
      <c r="B18" s="3" cm="1">
        <f t="array" ref="B18">IFERROR(SUMPRODUCT(--Inputs!$B$2:$B$20,
 --INDEX(Weights!$B$2:$ZZ$20,0,MATCH($A18,Weights!$B$1:$ZZ$1,0))),0)</f>
        <v>306</v>
      </c>
      <c r="C18" s="3">
        <f>IFERROR(10*SUM(INDEX(Weights!$B$2:$ZZ$20,0,MATCH($A18,Weights!$B$1:$ZZ$1,0))),0)</f>
        <v>650</v>
      </c>
      <c r="D18" s="13">
        <f t="shared" si="0"/>
        <v>0.47076923076923077</v>
      </c>
      <c r="E18" s="3" t="str">
        <f t="shared" si="1"/>
        <v>Stretch</v>
      </c>
      <c r="F18" s="3">
        <f>IFERROR(SUMPRODUCT((--Inputs!$B$2:$B$20&lt;=3)*(--(Weights!$B$2:$S$20)&gt;=4)*(TRIM(SUBSTITUTE(Weights!$B$1:$S$1,CHAR(160)," "))=TRIM(SUBSTITUTE($A18,CHAR(160)," ")))),"")</f>
        <v>4</v>
      </c>
      <c r="H18" s="6" t="str" cm="1">
        <f t="array" ref="H18">IFERROR(
   _xlfn.TEXTJOIN(", ",TRUE,
      _xlfn._xlws.FILTER(Weights!$A$2:$A$20,
        (Inputs!$B$2:$B$20&lt;=3)*
        (INDEX(Weights!$B$2:$ZZ$20,0,MATCH($A18,Weights!$B$1:$ZZ$1,0))&gt;=4)
      )
   ),
"")</f>
        <v>Customer Service &amp; Sales, Customer-Friendly Amenities, Social Personality, Stress and Risk Tolerance</v>
      </c>
      <c r="I18" s="6" t="str" cm="1">
        <f t="array" ref="I18">IFERROR(
   _xlfn.TEXTJOIN(", ",TRUE,
      _xlfn._xlws.FILTER(Weights!$A$2:$A$20,
        (Inputs!$B$2:$B$20&gt;=8)*
        (INDEX(Weights!$B$2:$ZZ$20,0,MATCH($A18,Weights!$B$1:$ZZ$1,0))&gt;=4)
      )
   ),
"")</f>
        <v>Product Diversity, Floral Design</v>
      </c>
    </row>
    <row r="19" spans="1:9" s="3" customFormat="1" ht="80" x14ac:dyDescent="0.2">
      <c r="A19" s="12" t="s">
        <v>43</v>
      </c>
      <c r="B19" s="3" cm="1">
        <f t="array" ref="B19">IFERROR(SUMPRODUCT(--Inputs!$B$2:$B$20,
 --INDEX(Weights!$B$2:$ZZ$20,0,MATCH($A19,Weights!$B$1:$ZZ$1,0))),0)</f>
        <v>218</v>
      </c>
      <c r="C19" s="3">
        <f>IFERROR(10*SUM(INDEX(Weights!$B$2:$ZZ$20,0,MATCH($A19,Weights!$B$1:$ZZ$1,0))),0)</f>
        <v>470</v>
      </c>
      <c r="D19" s="13">
        <f t="shared" si="0"/>
        <v>0.46382978723404256</v>
      </c>
      <c r="E19" s="3" t="str">
        <f t="shared" si="1"/>
        <v>Stretch</v>
      </c>
      <c r="F19" s="3">
        <f>IFERROR(SUMPRODUCT((--Inputs!$B$2:$B$20&lt;=3)*(--(Weights!$B$2:$S$20)&gt;=4)*(TRIM(SUBSTITUTE(Weights!$B$1:$S$1,CHAR(160)," "))=TRIM(SUBSTITUTE($A19,CHAR(160)," ")))),"")</f>
        <v>2</v>
      </c>
      <c r="H19" s="6" t="str" cm="1">
        <f t="array" ref="H19">IFERROR(
   _xlfn.TEXTJOIN(", ",TRUE,
      _xlfn._xlws.FILTER(Weights!$A$2:$A$20,
        (Inputs!$B$2:$B$20&lt;=3)*
        (INDEX(Weights!$B$2:$ZZ$20,0,MATCH($A19,Weights!$B$1:$ZZ$1,0))&gt;=4)
      )
   ),
"")</f>
        <v>Customer-Friendly Amenities, Stress and Risk Tolerance</v>
      </c>
      <c r="I19" s="6" t="str" cm="1">
        <f t="array" ref="I19">IFERROR(
   _xlfn.TEXTJOIN(", ",TRUE,
      _xlfn._xlws.FILTER(Weights!$A$2:$A$20,
        (Inputs!$B$2:$B$20&gt;=8)*
        (INDEX(Weights!$B$2:$ZZ$20,0,MATCH($A19,Weights!$B$1:$ZZ$1,0))&gt;=4)
      )
   ),
"")</f>
        <v>Proximity to Customers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27.6640625" customWidth="1"/>
    <col min="3" max="3" width="30.1640625" customWidth="1"/>
    <col min="4" max="4" width="32" customWidth="1"/>
  </cols>
  <sheetData>
    <row r="1" spans="1:4" x14ac:dyDescent="0.2">
      <c r="B1" s="1" t="s">
        <v>44</v>
      </c>
      <c r="C1" s="1" t="s">
        <v>50</v>
      </c>
      <c r="D1" s="1" t="s">
        <v>51</v>
      </c>
    </row>
    <row r="2" spans="1:4" x14ac:dyDescent="0.2">
      <c r="A2" s="1">
        <v>0</v>
      </c>
      <c r="B2" t="s">
        <v>26</v>
      </c>
    </row>
    <row r="3" spans="1:4" x14ac:dyDescent="0.2">
      <c r="A3" s="1">
        <v>1</v>
      </c>
      <c r="B3" t="s">
        <v>27</v>
      </c>
    </row>
    <row r="4" spans="1:4" x14ac:dyDescent="0.2">
      <c r="A4" s="1">
        <v>2</v>
      </c>
      <c r="B4" t="s">
        <v>28</v>
      </c>
    </row>
    <row r="5" spans="1:4" x14ac:dyDescent="0.2">
      <c r="A5" s="1">
        <v>3</v>
      </c>
      <c r="B5" t="s">
        <v>29</v>
      </c>
    </row>
    <row r="6" spans="1:4" x14ac:dyDescent="0.2">
      <c r="A6" s="1">
        <v>4</v>
      </c>
      <c r="B6" t="s">
        <v>30</v>
      </c>
    </row>
    <row r="7" spans="1:4" x14ac:dyDescent="0.2">
      <c r="A7" s="1">
        <v>5</v>
      </c>
      <c r="B7" t="s">
        <v>31</v>
      </c>
    </row>
    <row r="8" spans="1:4" x14ac:dyDescent="0.2">
      <c r="A8" s="1">
        <v>6</v>
      </c>
      <c r="B8" t="s">
        <v>32</v>
      </c>
    </row>
    <row r="9" spans="1:4" x14ac:dyDescent="0.2">
      <c r="A9" s="1">
        <v>7</v>
      </c>
      <c r="B9" t="s">
        <v>33</v>
      </c>
    </row>
    <row r="10" spans="1:4" x14ac:dyDescent="0.2">
      <c r="A10" s="1">
        <v>8</v>
      </c>
      <c r="B10" t="s">
        <v>34</v>
      </c>
    </row>
    <row r="11" spans="1:4" x14ac:dyDescent="0.2">
      <c r="A11" s="1">
        <v>9</v>
      </c>
      <c r="B11" t="s">
        <v>35</v>
      </c>
    </row>
    <row r="12" spans="1:4" x14ac:dyDescent="0.2">
      <c r="A12" s="1">
        <v>10</v>
      </c>
      <c r="B12" t="s">
        <v>36</v>
      </c>
    </row>
    <row r="13" spans="1:4" x14ac:dyDescent="0.2">
      <c r="A13" s="1">
        <v>11</v>
      </c>
      <c r="B13" t="s">
        <v>37</v>
      </c>
    </row>
    <row r="14" spans="1:4" x14ac:dyDescent="0.2">
      <c r="A14" s="1">
        <v>12</v>
      </c>
      <c r="B14" t="s">
        <v>38</v>
      </c>
    </row>
    <row r="15" spans="1:4" x14ac:dyDescent="0.2">
      <c r="A15" s="1">
        <v>13</v>
      </c>
      <c r="B15" t="s">
        <v>39</v>
      </c>
    </row>
    <row r="16" spans="1:4" x14ac:dyDescent="0.2">
      <c r="A16" s="1">
        <v>14</v>
      </c>
      <c r="B16" t="s">
        <v>40</v>
      </c>
    </row>
    <row r="17" spans="1:2" x14ac:dyDescent="0.2">
      <c r="A17" s="1">
        <v>15</v>
      </c>
      <c r="B17" t="s">
        <v>41</v>
      </c>
    </row>
    <row r="18" spans="1:2" x14ac:dyDescent="0.2">
      <c r="A18" s="1">
        <v>16</v>
      </c>
      <c r="B18" t="s">
        <v>42</v>
      </c>
    </row>
    <row r="19" spans="1:2" x14ac:dyDescent="0.2">
      <c r="A19" s="1">
        <v>17</v>
      </c>
      <c r="B19" t="s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23" customWidth="1"/>
    <col min="2" max="2" width="22.5" customWidth="1"/>
    <col min="6" max="6" width="22.1640625" customWidth="1"/>
    <col min="7" max="7" width="20.33203125" customWidth="1"/>
    <col min="8" max="8" width="22.83203125" customWidth="1"/>
  </cols>
  <sheetData>
    <row r="1" spans="1:8" s="2" customFormat="1" ht="16" customHeight="1" x14ac:dyDescent="0.2">
      <c r="A1" s="2" t="s">
        <v>52</v>
      </c>
      <c r="B1" s="2" t="s">
        <v>47</v>
      </c>
      <c r="C1" s="2" t="s">
        <v>48</v>
      </c>
      <c r="D1" s="2" t="s">
        <v>53</v>
      </c>
      <c r="F1" s="2" t="s">
        <v>54</v>
      </c>
      <c r="G1" s="2" t="s">
        <v>55</v>
      </c>
      <c r="H1" s="2" t="s">
        <v>56</v>
      </c>
    </row>
    <row r="2" spans="1:8" x14ac:dyDescent="0.2">
      <c r="A2" t="e">
        <f ca="1">_xludf.SORTBY(Scoring!A2:A19,Scoring!D2:D19,-1)</f>
        <v>#NAME?</v>
      </c>
      <c r="B2" t="e">
        <f ca="1">_xludf.SORTBY(Scoring!D2:D19,Scoring!D2:D19,-1)</f>
        <v>#NAME?</v>
      </c>
      <c r="C2" t="e">
        <f ca="1">_xludf.SORTBY(Scoring!E2:E19,Scoring!D2:D19,-1)</f>
        <v>#NAME?</v>
      </c>
      <c r="D2" t="e">
        <f ca="1">_xludf.SORTBY(Scoring!F2:F19,Scoring!D2:D19,-1)</f>
        <v>#NAME?</v>
      </c>
      <c r="F2" t="e">
        <f ca="1">_xludf.TAKE(A2:D100,3,1)</f>
        <v>#NAME?</v>
      </c>
      <c r="G2" t="e">
        <f ca="1">_xludf.XLOOKUP(F2,Snippets!A:A,Snippets!C:C,"")</f>
        <v>#NAME?</v>
      </c>
      <c r="H2" t="e">
        <f ca="1">_xludf.XLOOKUP(F2,Snippets!A:A,Snippets!B:B,"")</f>
        <v>#NAME?</v>
      </c>
    </row>
    <row r="3" spans="1:8" x14ac:dyDescent="0.2">
      <c r="F3">
        <f>INDEX(A2:A100,2)</f>
        <v>0</v>
      </c>
      <c r="G3" t="e">
        <f ca="1">_xludf.XLOOKUP(F3,Snippets!A:A,Snippets!C:C,"")</f>
        <v>#NAME?</v>
      </c>
      <c r="H3" t="e">
        <f ca="1">_xludf.XLOOKUP(F3,Snippets!A:A,Snippets!B:B,"")</f>
        <v>#NAME?</v>
      </c>
    </row>
    <row r="4" spans="1:8" x14ac:dyDescent="0.2">
      <c r="F4">
        <f>INDEX(A2:A100,3)</f>
        <v>0</v>
      </c>
      <c r="G4" t="e">
        <f ca="1">_xludf.XLOOKUP(F4,Snippets!A:A,Snippets!C:C,"")</f>
        <v>#NAME?</v>
      </c>
      <c r="H4" t="e">
        <f ca="1">_xludf.XLOOKUP(F4,Snippets!A:A,Snippets!B:B,"")</f>
        <v>#NAME?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Inputs</vt:lpstr>
      <vt:lpstr>Weights</vt:lpstr>
      <vt:lpstr>Scoring</vt:lpstr>
      <vt:lpstr>Snippets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Sweet Piedmont</cp:lastModifiedBy>
  <dcterms:created xsi:type="dcterms:W3CDTF">2025-08-23T23:29:36Z</dcterms:created>
  <dcterms:modified xsi:type="dcterms:W3CDTF">2025-08-24T04:53:53Z</dcterms:modified>
</cp:coreProperties>
</file>