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66925"/>
  <mc:AlternateContent xmlns:mc="http://schemas.openxmlformats.org/markup-compatibility/2006">
    <mc:Choice Requires="x15">
      <x15ac:absPath xmlns:x15ac="http://schemas.microsoft.com/office/spreadsheetml/2010/11/ac" url="/Volumes/WORK/SKU/Docs/2023/"/>
    </mc:Choice>
  </mc:AlternateContent>
  <xr:revisionPtr revIDLastSave="0" documentId="13_ncr:1_{01D67A4E-CD6D-3841-950A-411653AE1D3E}" xr6:coauthVersionLast="47" xr6:coauthVersionMax="47" xr10:uidLastSave="{00000000-0000-0000-0000-000000000000}"/>
  <bookViews>
    <workbookView xWindow="0" yWindow="760" windowWidth="30240" windowHeight="17500" xr2:uid="{00000000-000D-0000-FFFF-FFFF00000000}"/>
  </bookViews>
  <sheets>
    <sheet name="Summary" sheetId="15" r:id="rId1"/>
    <sheet name="PlanDetail" sheetId="17" r:id="rId2"/>
    <sheet name="Params" sheetId="16" r:id="rId3"/>
    <sheet name="Tracking" sheetId="13" r:id="rId4"/>
    <sheet name="L3_Support_Progress" sheetId="2" r:id="rId5"/>
    <sheet name="CommerceTool" sheetId="3" r:id="rId6"/>
    <sheet name="Common_Kit_SKU" sheetId="11" r:id="rId7"/>
    <sheet name="Common_Kit_FSU" sheetId="12" r:id="rId8"/>
    <sheet name="AutomationTest" sheetId="4" r:id="rId9"/>
    <sheet name="BigProject" sheetId="9" r:id="rId10"/>
    <sheet name="CodingProject_2022" sheetId="5" r:id="rId11"/>
    <sheet name="UTProject_2022_Java" sheetId="6" r:id="rId12"/>
    <sheet name="UTProject_2022_dotnet" sheetId="8" r:id="rId13"/>
    <sheet name="BigProject_2022" sheetId="10" r:id="rId14"/>
  </sheets>
  <definedNames>
    <definedName name="_xlnm._FilterDatabase" localSheetId="7" hidden="1">Common_Kit_FSU!$A$18:$H$18</definedName>
  </definedNames>
  <calcPr calcId="191028"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7" l="1"/>
  <c r="E16" i="17"/>
  <c r="F16" i="17"/>
  <c r="G16" i="17"/>
  <c r="H16" i="17"/>
  <c r="I16" i="17"/>
  <c r="J16" i="17"/>
  <c r="K16" i="17"/>
  <c r="L16" i="17"/>
  <c r="M16" i="17"/>
  <c r="N16" i="17"/>
  <c r="O16" i="17"/>
  <c r="P16" i="17"/>
  <c r="D18" i="17"/>
  <c r="E18" i="17"/>
  <c r="F18" i="17"/>
  <c r="G18" i="17"/>
  <c r="H18" i="17"/>
  <c r="I18" i="17"/>
  <c r="J18" i="17"/>
  <c r="K18" i="17"/>
  <c r="L18" i="17"/>
  <c r="M18" i="17"/>
  <c r="N18" i="17"/>
  <c r="O18" i="17"/>
  <c r="P18" i="17"/>
  <c r="D14" i="17"/>
  <c r="E14" i="17"/>
  <c r="F14" i="17"/>
  <c r="G14" i="17"/>
  <c r="H14" i="17"/>
  <c r="I14" i="17"/>
  <c r="J14" i="17"/>
  <c r="K14" i="17"/>
  <c r="L14" i="17"/>
  <c r="M14" i="17"/>
  <c r="N14" i="17"/>
  <c r="O14" i="17"/>
  <c r="P14" i="17"/>
  <c r="D9" i="17"/>
  <c r="E9" i="17"/>
  <c r="F9" i="17"/>
  <c r="G9" i="17"/>
  <c r="H9" i="17"/>
  <c r="I9" i="17"/>
  <c r="J9" i="17"/>
  <c r="K9" i="17"/>
  <c r="L9" i="17"/>
  <c r="M9" i="17"/>
  <c r="N9" i="17"/>
  <c r="O9" i="17"/>
  <c r="P9" i="17"/>
  <c r="D6" i="17"/>
  <c r="E6" i="17"/>
  <c r="F6" i="17"/>
  <c r="G6" i="17"/>
  <c r="H6" i="17"/>
  <c r="I6" i="17"/>
  <c r="J6" i="17"/>
  <c r="K6" i="17"/>
  <c r="L6" i="17"/>
  <c r="M6" i="17"/>
  <c r="N6" i="17"/>
  <c r="O6" i="17"/>
  <c r="P6" i="17"/>
  <c r="E7" i="17"/>
  <c r="F7" i="17"/>
  <c r="G7" i="17"/>
  <c r="D7" i="17"/>
  <c r="P7" i="15"/>
  <c r="E7" i="15"/>
  <c r="F7" i="15"/>
  <c r="G7" i="15"/>
  <c r="H7" i="15"/>
  <c r="I7" i="15"/>
  <c r="J7" i="15"/>
  <c r="K7" i="15"/>
  <c r="L7" i="15"/>
  <c r="M7" i="15"/>
  <c r="N7" i="15"/>
  <c r="O7" i="15"/>
  <c r="D7" i="15"/>
  <c r="P11" i="15"/>
  <c r="E11" i="15"/>
  <c r="F11" i="15"/>
  <c r="G11" i="15"/>
  <c r="H11" i="15"/>
  <c r="I11" i="15"/>
  <c r="J11" i="15"/>
  <c r="K11" i="15"/>
  <c r="L11" i="15"/>
  <c r="M11" i="15"/>
  <c r="N11" i="15"/>
  <c r="O11" i="15"/>
  <c r="D11" i="15"/>
  <c r="N38" i="16"/>
  <c r="C38" i="16"/>
  <c r="D38" i="16"/>
  <c r="E38" i="16"/>
  <c r="F38" i="16"/>
  <c r="G38" i="16"/>
  <c r="H38" i="16"/>
  <c r="I38" i="16"/>
  <c r="J38" i="16"/>
  <c r="K38" i="16"/>
  <c r="L38" i="16"/>
  <c r="M38" i="16"/>
  <c r="B38" i="16"/>
  <c r="B47" i="16"/>
  <c r="B37" i="16"/>
  <c r="C37" i="16"/>
  <c r="D37" i="16"/>
  <c r="E37" i="16"/>
  <c r="F37" i="16"/>
  <c r="G37" i="16"/>
  <c r="H37" i="16"/>
  <c r="I37" i="16"/>
  <c r="J37" i="16"/>
  <c r="K37" i="16"/>
  <c r="L37" i="16"/>
  <c r="M37" i="16"/>
  <c r="N37" i="16"/>
  <c r="P10" i="15"/>
  <c r="E10" i="15"/>
  <c r="F10" i="15"/>
  <c r="G10" i="15"/>
  <c r="H10" i="15"/>
  <c r="I10" i="15"/>
  <c r="J10" i="15"/>
  <c r="K10" i="15"/>
  <c r="L10" i="15"/>
  <c r="M10" i="15"/>
  <c r="N10" i="15"/>
  <c r="O10" i="15"/>
  <c r="D10" i="15"/>
  <c r="B23" i="16"/>
  <c r="C23" i="16"/>
  <c r="D23" i="16"/>
  <c r="E23" i="16"/>
  <c r="F23" i="16"/>
  <c r="G23" i="16"/>
  <c r="H23" i="16"/>
  <c r="I23" i="16"/>
  <c r="J23" i="16"/>
  <c r="K23" i="16"/>
  <c r="L23" i="16"/>
  <c r="M23" i="16"/>
  <c r="N23" i="16"/>
  <c r="B27" i="16"/>
  <c r="D8" i="15"/>
  <c r="C27" i="16"/>
  <c r="E8" i="15"/>
  <c r="D27" i="16"/>
  <c r="F8" i="15"/>
  <c r="E27" i="16"/>
  <c r="G8" i="15"/>
  <c r="F27" i="16"/>
  <c r="H8" i="15"/>
  <c r="G27" i="16"/>
  <c r="I8" i="15"/>
  <c r="H27" i="16"/>
  <c r="J8" i="15"/>
  <c r="I27" i="16"/>
  <c r="K8" i="15"/>
  <c r="J27" i="16"/>
  <c r="L8" i="15"/>
  <c r="K27" i="16"/>
  <c r="M8" i="15"/>
  <c r="L27" i="16"/>
  <c r="N8" i="15"/>
  <c r="M27" i="16"/>
  <c r="O8" i="15"/>
  <c r="P8" i="15"/>
  <c r="B31" i="16"/>
  <c r="D12" i="15"/>
  <c r="C31" i="16"/>
  <c r="E12" i="15"/>
  <c r="D31" i="16"/>
  <c r="F12" i="15"/>
  <c r="E31" i="16"/>
  <c r="G12" i="15"/>
  <c r="F31" i="16"/>
  <c r="H12" i="15"/>
  <c r="G31" i="16"/>
  <c r="I12" i="15"/>
  <c r="H31" i="16"/>
  <c r="J12" i="15"/>
  <c r="I31" i="16"/>
  <c r="K12" i="15"/>
  <c r="J31" i="16"/>
  <c r="L12" i="15"/>
  <c r="K31" i="16"/>
  <c r="M12" i="15"/>
  <c r="L31" i="16"/>
  <c r="N12" i="15"/>
  <c r="M31" i="16"/>
  <c r="O12" i="15"/>
  <c r="P12" i="15"/>
  <c r="P4" i="15"/>
  <c r="D5" i="15"/>
  <c r="E5" i="15"/>
  <c r="F5" i="15"/>
  <c r="P20" i="16"/>
  <c r="E20" i="16"/>
  <c r="F20" i="16"/>
  <c r="G20" i="16"/>
  <c r="H20" i="16"/>
  <c r="I20" i="16"/>
  <c r="J20" i="16"/>
  <c r="K20" i="16"/>
  <c r="L20" i="16"/>
  <c r="M20" i="16"/>
  <c r="N20" i="16"/>
  <c r="E22" i="16"/>
  <c r="G5" i="15"/>
  <c r="F22" i="16"/>
  <c r="H5" i="15"/>
  <c r="G22" i="16"/>
  <c r="I5" i="15"/>
  <c r="H22" i="16"/>
  <c r="J5" i="15"/>
  <c r="I22" i="16"/>
  <c r="K5" i="15"/>
  <c r="J22" i="16"/>
  <c r="L5" i="15"/>
  <c r="K22" i="16"/>
  <c r="M5" i="15"/>
  <c r="L22" i="16"/>
  <c r="N5" i="15"/>
  <c r="M22" i="16"/>
  <c r="O5" i="15"/>
  <c r="P5" i="15"/>
  <c r="P17" i="15"/>
  <c r="P15" i="15"/>
  <c r="E29" i="16"/>
  <c r="F29" i="16"/>
  <c r="G29" i="16"/>
  <c r="H29" i="16"/>
  <c r="I29" i="16"/>
  <c r="J29" i="16"/>
  <c r="K29" i="16"/>
  <c r="L29" i="16"/>
  <c r="M29" i="16"/>
  <c r="N29" i="16"/>
  <c r="B33" i="16"/>
  <c r="D13" i="15"/>
  <c r="C33" i="16"/>
  <c r="E13" i="15"/>
  <c r="D33" i="16"/>
  <c r="F13" i="15"/>
  <c r="E33" i="16"/>
  <c r="G13" i="15"/>
  <c r="F33" i="16"/>
  <c r="H13" i="15"/>
  <c r="G33" i="16"/>
  <c r="I13" i="15"/>
  <c r="H33" i="16"/>
  <c r="J13" i="15"/>
  <c r="I33" i="16"/>
  <c r="K13" i="15"/>
  <c r="J33" i="16"/>
  <c r="L13" i="15"/>
  <c r="K33" i="16"/>
  <c r="M13" i="15"/>
  <c r="L33" i="16"/>
  <c r="N13" i="15"/>
  <c r="M33" i="16"/>
  <c r="O13" i="15"/>
  <c r="P13" i="15"/>
  <c r="C25" i="16"/>
  <c r="D25" i="16"/>
  <c r="E25" i="16"/>
  <c r="F25" i="16"/>
  <c r="G25" i="16"/>
  <c r="H25" i="16"/>
  <c r="I25" i="16"/>
  <c r="J25" i="16"/>
  <c r="K25" i="16"/>
  <c r="L25" i="16"/>
  <c r="M25" i="16"/>
  <c r="B25" i="16"/>
  <c r="E14" i="15"/>
  <c r="F14" i="15"/>
  <c r="D14" i="15"/>
  <c r="G14" i="15"/>
  <c r="H14" i="15"/>
  <c r="I14" i="15"/>
  <c r="J14" i="15"/>
  <c r="K14" i="15"/>
  <c r="L14" i="15"/>
  <c r="M14" i="15"/>
  <c r="N14" i="15"/>
  <c r="O14" i="15"/>
  <c r="E6" i="15"/>
  <c r="F6" i="15"/>
  <c r="D6" i="15"/>
  <c r="C35" i="16"/>
  <c r="E18" i="15"/>
  <c r="D35" i="16"/>
  <c r="F18" i="15"/>
  <c r="E35" i="16"/>
  <c r="G18" i="15"/>
  <c r="F35" i="16"/>
  <c r="H18" i="15"/>
  <c r="G35" i="16"/>
  <c r="I18" i="15"/>
  <c r="H35" i="16"/>
  <c r="J18" i="15"/>
  <c r="I35" i="16"/>
  <c r="K18" i="15"/>
  <c r="J35" i="16"/>
  <c r="L18" i="15"/>
  <c r="K35" i="16"/>
  <c r="M18" i="15"/>
  <c r="L35" i="16"/>
  <c r="N18" i="15"/>
  <c r="M35" i="16"/>
  <c r="O18" i="15"/>
  <c r="B35" i="16"/>
  <c r="C34" i="16"/>
  <c r="E16" i="15"/>
  <c r="D34" i="16"/>
  <c r="F16" i="15"/>
  <c r="E34" i="16"/>
  <c r="G16" i="15"/>
  <c r="F34" i="16"/>
  <c r="H16" i="15"/>
  <c r="G34" i="16"/>
  <c r="I16" i="15"/>
  <c r="H34" i="16"/>
  <c r="J16" i="15"/>
  <c r="I34" i="16"/>
  <c r="K16" i="15"/>
  <c r="J34" i="16"/>
  <c r="L16" i="15"/>
  <c r="K34" i="16"/>
  <c r="M16" i="15"/>
  <c r="L34" i="16"/>
  <c r="N16" i="15"/>
  <c r="M34" i="16"/>
  <c r="O16" i="15"/>
  <c r="B34" i="16"/>
  <c r="C28" i="16"/>
  <c r="D28" i="16"/>
  <c r="E28" i="16"/>
  <c r="F28" i="16"/>
  <c r="G28" i="16"/>
  <c r="H28" i="16"/>
  <c r="I28" i="16"/>
  <c r="J28" i="16"/>
  <c r="K28" i="16"/>
  <c r="L28" i="16"/>
  <c r="M28" i="16"/>
  <c r="B28" i="16"/>
  <c r="N28" i="16"/>
  <c r="E9" i="15"/>
  <c r="F9" i="15"/>
  <c r="G9" i="15"/>
  <c r="H9" i="15"/>
  <c r="I9" i="15"/>
  <c r="J9" i="15"/>
  <c r="K9" i="15"/>
  <c r="L9" i="15"/>
  <c r="M9" i="15"/>
  <c r="N9" i="15"/>
  <c r="O9" i="15"/>
  <c r="C39" i="13"/>
  <c r="D39" i="13"/>
  <c r="E39" i="13"/>
  <c r="F39" i="13"/>
  <c r="G39" i="13"/>
  <c r="H39" i="13"/>
  <c r="I39" i="13"/>
  <c r="J39" i="13"/>
  <c r="K39" i="13"/>
  <c r="L39" i="13"/>
  <c r="M39" i="13"/>
  <c r="B39" i="13"/>
  <c r="C33" i="13"/>
  <c r="D33" i="13"/>
  <c r="E33" i="13"/>
  <c r="F33" i="13"/>
  <c r="G33" i="13"/>
  <c r="H33" i="13"/>
  <c r="I33" i="13"/>
  <c r="J33" i="13"/>
  <c r="K33" i="13"/>
  <c r="L33" i="13"/>
  <c r="M33" i="13"/>
  <c r="B33" i="13"/>
  <c r="N33" i="13"/>
  <c r="N39" i="13"/>
  <c r="E31" i="12"/>
  <c r="N18" i="13"/>
  <c r="C18" i="13"/>
  <c r="D18" i="13"/>
  <c r="E18" i="13"/>
  <c r="F18" i="13"/>
  <c r="G18" i="13"/>
  <c r="H18" i="13"/>
  <c r="I18" i="13"/>
  <c r="J18" i="13"/>
  <c r="K18" i="13"/>
  <c r="L18" i="13"/>
  <c r="M18" i="13"/>
  <c r="B18" i="13"/>
  <c r="N24" i="13"/>
  <c r="C10" i="13"/>
  <c r="D10" i="13"/>
  <c r="E10" i="13"/>
  <c r="F10" i="13"/>
  <c r="G10" i="13"/>
  <c r="H10" i="13"/>
  <c r="I10" i="13"/>
  <c r="J10" i="13"/>
  <c r="K10" i="13"/>
  <c r="L10" i="13"/>
  <c r="M10" i="13"/>
  <c r="B10" i="13"/>
  <c r="N10" i="13"/>
  <c r="B5" i="13"/>
  <c r="C5" i="13"/>
  <c r="D5" i="13"/>
  <c r="E5" i="13"/>
  <c r="F5" i="13"/>
  <c r="G5" i="13"/>
  <c r="H5" i="13"/>
  <c r="I5" i="13"/>
  <c r="J5" i="13"/>
  <c r="K5" i="13"/>
  <c r="L5" i="13"/>
  <c r="M5" i="13"/>
  <c r="L50" i="9"/>
  <c r="M50" i="9"/>
  <c r="K50" i="9"/>
  <c r="I50" i="9"/>
  <c r="J50" i="9"/>
  <c r="H50" i="9"/>
  <c r="F50" i="9"/>
  <c r="G50" i="9"/>
  <c r="E50" i="9"/>
  <c r="C50" i="9"/>
  <c r="D50" i="9"/>
  <c r="B50" i="9"/>
  <c r="L49" i="9"/>
  <c r="M49" i="9"/>
  <c r="K49" i="9"/>
  <c r="I49" i="9"/>
  <c r="J49" i="9"/>
  <c r="H49" i="9"/>
  <c r="F49" i="9"/>
  <c r="G49" i="9"/>
  <c r="E49" i="9"/>
  <c r="C49" i="9"/>
  <c r="D49" i="9"/>
  <c r="B49" i="9"/>
  <c r="C14" i="11"/>
  <c r="C15" i="11"/>
  <c r="C13" i="11"/>
  <c r="E22" i="12"/>
  <c r="F8" i="11"/>
  <c r="F9" i="11"/>
  <c r="F7" i="11"/>
  <c r="E9" i="11"/>
  <c r="E8" i="11"/>
  <c r="E7" i="11"/>
  <c r="E20" i="12"/>
  <c r="E21" i="12"/>
  <c r="E23" i="12"/>
  <c r="E24" i="12"/>
  <c r="E25" i="12"/>
  <c r="E26" i="12"/>
  <c r="E27" i="12"/>
  <c r="E28" i="12"/>
  <c r="E29" i="12"/>
  <c r="E19" i="12"/>
  <c r="E32" i="12"/>
  <c r="H29" i="12"/>
  <c r="H28" i="12"/>
  <c r="H27" i="12"/>
  <c r="H26" i="12"/>
  <c r="H25" i="12"/>
  <c r="H24" i="12"/>
  <c r="H23" i="12"/>
  <c r="H22" i="12"/>
  <c r="H21" i="12"/>
  <c r="H20" i="12"/>
  <c r="H19" i="12"/>
  <c r="H31" i="12"/>
  <c r="E14" i="11"/>
  <c r="E15" i="11"/>
  <c r="E13" i="11"/>
  <c r="D14" i="11"/>
  <c r="D15" i="11"/>
  <c r="D13" i="11"/>
  <c r="F15" i="11"/>
  <c r="F14" i="11"/>
  <c r="F13" i="11"/>
  <c r="L35" i="3"/>
  <c r="G18" i="4"/>
  <c r="G19" i="4"/>
  <c r="G20" i="4"/>
  <c r="I31" i="12"/>
  <c r="D15" i="12"/>
  <c r="D14" i="12"/>
  <c r="D13" i="12"/>
  <c r="D12" i="12"/>
  <c r="D11" i="12"/>
  <c r="D10" i="12"/>
  <c r="D9" i="12"/>
  <c r="D8" i="12"/>
  <c r="D7" i="12"/>
  <c r="D6" i="12"/>
  <c r="D5" i="12"/>
  <c r="C4" i="9"/>
  <c r="C21" i="9"/>
  <c r="D21" i="9"/>
  <c r="C5" i="9"/>
  <c r="C22" i="9"/>
  <c r="D22" i="9"/>
  <c r="C6" i="9"/>
  <c r="C23" i="9"/>
  <c r="D23" i="9"/>
  <c r="C7" i="9"/>
  <c r="C24" i="9"/>
  <c r="D24" i="9"/>
  <c r="C8" i="9"/>
  <c r="C25" i="9"/>
  <c r="D25" i="9"/>
  <c r="C9" i="9"/>
  <c r="C26" i="9"/>
  <c r="D26" i="9"/>
  <c r="C10" i="9"/>
  <c r="C27" i="9"/>
  <c r="D27" i="9"/>
  <c r="C11" i="9"/>
  <c r="C28" i="9"/>
  <c r="D28" i="9"/>
  <c r="C12" i="9"/>
  <c r="C29" i="9"/>
  <c r="D29" i="9"/>
  <c r="C13" i="9"/>
  <c r="C30" i="9"/>
  <c r="D30" i="9"/>
  <c r="C14" i="9"/>
  <c r="C31" i="9"/>
  <c r="D31" i="9"/>
  <c r="C15" i="9"/>
  <c r="C32" i="9"/>
  <c r="D32" i="9"/>
  <c r="C3" i="9"/>
  <c r="B4" i="9"/>
  <c r="B21" i="9"/>
  <c r="B5" i="9"/>
  <c r="B22" i="9"/>
  <c r="B6" i="9"/>
  <c r="B23" i="9"/>
  <c r="B7" i="9"/>
  <c r="B24" i="9"/>
  <c r="B8" i="9"/>
  <c r="B25" i="9"/>
  <c r="B9" i="9"/>
  <c r="B26" i="9"/>
  <c r="B10" i="9"/>
  <c r="B27" i="9"/>
  <c r="B11" i="9"/>
  <c r="B28" i="9"/>
  <c r="B12" i="9"/>
  <c r="B29" i="9"/>
  <c r="B13" i="9"/>
  <c r="B30" i="9"/>
  <c r="B14" i="9"/>
  <c r="B31" i="9"/>
  <c r="B15" i="9"/>
  <c r="B32" i="9"/>
  <c r="B3" i="9"/>
  <c r="AA14" i="3"/>
  <c r="AA15" i="3"/>
  <c r="AA16" i="3"/>
  <c r="AA17" i="3"/>
  <c r="AA18" i="3"/>
  <c r="AA19" i="3"/>
  <c r="AA20" i="3"/>
  <c r="AA21" i="3"/>
  <c r="AA22" i="3"/>
  <c r="AA23" i="3"/>
  <c r="AA24" i="3"/>
  <c r="AA25" i="3"/>
  <c r="AA13" i="3"/>
  <c r="Z14" i="3"/>
  <c r="Z15" i="3"/>
  <c r="Z16" i="3"/>
  <c r="Z17" i="3"/>
  <c r="Z18" i="3"/>
  <c r="Z19" i="3"/>
  <c r="Z20" i="3"/>
  <c r="Z21" i="3"/>
  <c r="Z22" i="3"/>
  <c r="Z23" i="3"/>
  <c r="Z24" i="3"/>
  <c r="Z25" i="3"/>
  <c r="Z13" i="3"/>
  <c r="Y14" i="3"/>
  <c r="Y15" i="3"/>
  <c r="Y16" i="3"/>
  <c r="Y17" i="3"/>
  <c r="Y18" i="3"/>
  <c r="Y19" i="3"/>
  <c r="Y20" i="3"/>
  <c r="Y21" i="3"/>
  <c r="Y22" i="3"/>
  <c r="Y23" i="3"/>
  <c r="Y24" i="3"/>
  <c r="Y25" i="3"/>
  <c r="Y13" i="3"/>
  <c r="X14" i="3"/>
  <c r="X15" i="3"/>
  <c r="X16" i="3"/>
  <c r="X17" i="3"/>
  <c r="X18" i="3"/>
  <c r="X19" i="3"/>
  <c r="X20" i="3"/>
  <c r="X21" i="3"/>
  <c r="X22" i="3"/>
  <c r="X23" i="3"/>
  <c r="X24" i="3"/>
  <c r="X25" i="3"/>
  <c r="X13" i="3"/>
  <c r="W14" i="3"/>
  <c r="W15" i="3"/>
  <c r="W16" i="3"/>
  <c r="W17" i="3"/>
  <c r="W18" i="3"/>
  <c r="W19" i="3"/>
  <c r="W20" i="3"/>
  <c r="W21" i="3"/>
  <c r="W22" i="3"/>
  <c r="W23" i="3"/>
  <c r="W24" i="3"/>
  <c r="W25" i="3"/>
  <c r="W13" i="3"/>
  <c r="V14" i="3"/>
  <c r="V15" i="3"/>
  <c r="V16" i="3"/>
  <c r="V17" i="3"/>
  <c r="V18" i="3"/>
  <c r="V19" i="3"/>
  <c r="V20" i="3"/>
  <c r="V21" i="3"/>
  <c r="V22" i="3"/>
  <c r="V23" i="3"/>
  <c r="V24" i="3"/>
  <c r="V25" i="3"/>
  <c r="V13" i="3"/>
  <c r="U14" i="3"/>
  <c r="U15" i="3"/>
  <c r="U16" i="3"/>
  <c r="U17" i="3"/>
  <c r="U18" i="3"/>
  <c r="U19" i="3"/>
  <c r="U20" i="3"/>
  <c r="U21" i="3"/>
  <c r="U22" i="3"/>
  <c r="U23" i="3"/>
  <c r="U24" i="3"/>
  <c r="U25" i="3"/>
  <c r="U13" i="3"/>
  <c r="T14" i="3"/>
  <c r="T15" i="3"/>
  <c r="T16" i="3"/>
  <c r="T17" i="3"/>
  <c r="T18" i="3"/>
  <c r="T19" i="3"/>
  <c r="T20" i="3"/>
  <c r="T21" i="3"/>
  <c r="T22" i="3"/>
  <c r="T23" i="3"/>
  <c r="T24" i="3"/>
  <c r="T25" i="3"/>
  <c r="T13" i="3"/>
  <c r="L13" i="3"/>
  <c r="S14" i="3"/>
  <c r="S15" i="3"/>
  <c r="S16" i="3"/>
  <c r="S17" i="3"/>
  <c r="S18" i="3"/>
  <c r="S19" i="3"/>
  <c r="S20" i="3"/>
  <c r="S21" i="3"/>
  <c r="S22" i="3"/>
  <c r="S23" i="3"/>
  <c r="S24" i="3"/>
  <c r="S25" i="3"/>
  <c r="S13" i="3"/>
  <c r="R14" i="3"/>
  <c r="R15" i="3"/>
  <c r="R16" i="3"/>
  <c r="R17" i="3"/>
  <c r="R18" i="3"/>
  <c r="R19" i="3"/>
  <c r="R20" i="3"/>
  <c r="R21" i="3"/>
  <c r="R22" i="3"/>
  <c r="R23" i="3"/>
  <c r="R24" i="3"/>
  <c r="R25" i="3"/>
  <c r="R13" i="3"/>
  <c r="Q14" i="3"/>
  <c r="Q15" i="3"/>
  <c r="Q16" i="3"/>
  <c r="Q17" i="3"/>
  <c r="Q18" i="3"/>
  <c r="Q19" i="3"/>
  <c r="Q20" i="3"/>
  <c r="Q21" i="3"/>
  <c r="Q22" i="3"/>
  <c r="Q23" i="3"/>
  <c r="Q24" i="3"/>
  <c r="Q25" i="3"/>
  <c r="Q13" i="3"/>
  <c r="P14" i="3"/>
  <c r="P15" i="3"/>
  <c r="P16" i="3"/>
  <c r="P17" i="3"/>
  <c r="P18" i="3"/>
  <c r="P19" i="3"/>
  <c r="P20" i="3"/>
  <c r="P21" i="3"/>
  <c r="P22" i="3"/>
  <c r="P23" i="3"/>
  <c r="P24" i="3"/>
  <c r="P25" i="3"/>
  <c r="P13" i="3"/>
  <c r="O14" i="3"/>
  <c r="O15" i="3"/>
  <c r="O16" i="3"/>
  <c r="O17" i="3"/>
  <c r="O18" i="3"/>
  <c r="O19" i="3"/>
  <c r="O20" i="3"/>
  <c r="O21" i="3"/>
  <c r="O22" i="3"/>
  <c r="O23" i="3"/>
  <c r="O24" i="3"/>
  <c r="O25" i="3"/>
  <c r="O13" i="3"/>
  <c r="N14" i="3"/>
  <c r="N15" i="3"/>
  <c r="N16" i="3"/>
  <c r="N17" i="3"/>
  <c r="N18" i="3"/>
  <c r="N19" i="3"/>
  <c r="N20" i="3"/>
  <c r="N21" i="3"/>
  <c r="N22" i="3"/>
  <c r="N23" i="3"/>
  <c r="N24" i="3"/>
  <c r="N25" i="3"/>
  <c r="N13" i="3"/>
  <c r="M14" i="3"/>
  <c r="M15" i="3"/>
  <c r="M16" i="3"/>
  <c r="M17" i="3"/>
  <c r="M18" i="3"/>
  <c r="M19" i="3"/>
  <c r="M20" i="3"/>
  <c r="M21" i="3"/>
  <c r="M22" i="3"/>
  <c r="M23" i="3"/>
  <c r="M24" i="3"/>
  <c r="M25" i="3"/>
  <c r="L14" i="3"/>
  <c r="L15" i="3"/>
  <c r="L16" i="3"/>
  <c r="L17" i="3"/>
  <c r="L18" i="3"/>
  <c r="L19" i="3"/>
  <c r="L20" i="3"/>
  <c r="L21" i="3"/>
  <c r="L22" i="3"/>
  <c r="L23" i="3"/>
  <c r="L24" i="3"/>
  <c r="L25" i="3"/>
  <c r="M13" i="3"/>
  <c r="A1896" i="5" a="1"/>
  <c r="A1896" i="5"/>
  <c r="A1894" i="5" a="1"/>
  <c r="A1894" i="5"/>
  <c r="A1885" i="5" a="1"/>
  <c r="A1885" i="5"/>
  <c r="A1877" i="5" a="1"/>
  <c r="A1877" i="5"/>
  <c r="A1872" i="5" a="1"/>
  <c r="A1872" i="5"/>
  <c r="A1848" i="5" a="1"/>
  <c r="A1848" i="5"/>
  <c r="A1846" i="5" a="1"/>
  <c r="A1846" i="5"/>
  <c r="A1824" i="5" a="1"/>
  <c r="A1824" i="5"/>
  <c r="A1823" i="5" a="1"/>
  <c r="A1823" i="5"/>
  <c r="A1822" i="5" a="1"/>
  <c r="A1822" i="5"/>
  <c r="U1821" i="5" a="1"/>
  <c r="U1821" i="5"/>
  <c r="A1820" i="5" a="1"/>
  <c r="A1820" i="5"/>
  <c r="A1817" i="5" a="1"/>
  <c r="A1817" i="5"/>
  <c r="U1815" i="5" a="1"/>
  <c r="U1815" i="5"/>
  <c r="A1777" i="5" a="1"/>
  <c r="A1777" i="5"/>
  <c r="A1776" i="5" a="1"/>
  <c r="A1776" i="5"/>
  <c r="A1774" i="5" a="1"/>
  <c r="A1774" i="5"/>
  <c r="A1773" i="5" a="1"/>
  <c r="A1773" i="5"/>
  <c r="A1769" i="5" a="1"/>
  <c r="A1769" i="5"/>
  <c r="A1765" i="5" a="1"/>
  <c r="A1765" i="5"/>
  <c r="A1764" i="5" a="1"/>
  <c r="A1764" i="5"/>
  <c r="A1760" i="5" a="1"/>
  <c r="A1760" i="5"/>
  <c r="A1751" i="5" a="1"/>
  <c r="A1751" i="5"/>
  <c r="A1723" i="5" a="1"/>
  <c r="A1723" i="5"/>
  <c r="U1721" i="5" a="1"/>
  <c r="U1721" i="5"/>
  <c r="A1696" i="5" a="1"/>
  <c r="A1696" i="5"/>
  <c r="A1686" i="5" a="1"/>
  <c r="A1686" i="5"/>
  <c r="U1685" i="5" a="1"/>
  <c r="U1685" i="5"/>
  <c r="A1670" i="5" a="1"/>
  <c r="A1670" i="5"/>
  <c r="A1668" i="5" a="1"/>
  <c r="A1668" i="5"/>
  <c r="A1654" i="5" a="1"/>
  <c r="A1654" i="5"/>
  <c r="A1653" i="5" a="1"/>
  <c r="A1653" i="5"/>
  <c r="U1652" i="5" a="1"/>
  <c r="U1652" i="5"/>
  <c r="A1647" i="5" a="1"/>
  <c r="A1647" i="5"/>
  <c r="U1646" i="5" a="1"/>
  <c r="U1646" i="5"/>
  <c r="A1587" i="5" a="1"/>
  <c r="A1587" i="5"/>
  <c r="A1586" i="5" a="1"/>
  <c r="A1586" i="5"/>
  <c r="A1564" i="5" a="1"/>
  <c r="A1564" i="5"/>
  <c r="A1560" i="5" a="1"/>
  <c r="A1560" i="5"/>
  <c r="A1559" i="5" a="1"/>
  <c r="A1559" i="5"/>
  <c r="A1557" i="5" a="1"/>
  <c r="A1557" i="5"/>
  <c r="A1556" i="5" a="1"/>
  <c r="A1556" i="5"/>
  <c r="U1455" i="5" a="1"/>
  <c r="U1455" i="5"/>
  <c r="A1434" i="5" a="1"/>
  <c r="A1434" i="5"/>
  <c r="U1433" i="5" a="1"/>
  <c r="U1433" i="5"/>
  <c r="A1392" i="5" a="1"/>
  <c r="A1392" i="5"/>
  <c r="A1390" i="5" a="1"/>
  <c r="A1390" i="5"/>
  <c r="A1378" i="5" a="1"/>
  <c r="A1378" i="5"/>
  <c r="U1377" i="5" a="1"/>
  <c r="U1377" i="5"/>
  <c r="A1367" i="5" a="1"/>
  <c r="A1367" i="5"/>
  <c r="A1366" i="5" a="1"/>
  <c r="A1366" i="5"/>
  <c r="A1365" i="5" a="1"/>
  <c r="A1365" i="5"/>
  <c r="A1364" i="5" a="1"/>
  <c r="A1364" i="5"/>
  <c r="A1347" i="5" a="1"/>
  <c r="A1347" i="5"/>
  <c r="A1334" i="5" a="1"/>
  <c r="A1334" i="5"/>
  <c r="A1332" i="5" a="1"/>
  <c r="A1332" i="5"/>
  <c r="U1331" i="5" a="1"/>
  <c r="U1331" i="5"/>
  <c r="U1237" i="5" a="1"/>
  <c r="U1237" i="5"/>
  <c r="A1227" i="5" a="1"/>
  <c r="A1227" i="5"/>
  <c r="A1225" i="5" a="1"/>
  <c r="A1225" i="5"/>
  <c r="A1195" i="5" a="1"/>
  <c r="A1195" i="5"/>
  <c r="A1193" i="5" a="1"/>
  <c r="A1193" i="5"/>
  <c r="A1116" i="5" a="1"/>
  <c r="A1116" i="5"/>
  <c r="U1114" i="5" a="1"/>
  <c r="U1114" i="5"/>
  <c r="F27" i="4"/>
  <c r="C27" i="4"/>
  <c r="E27" i="4"/>
  <c r="F26" i="4"/>
  <c r="C26" i="4"/>
  <c r="E26" i="4"/>
  <c r="F25" i="4"/>
  <c r="C25" i="4"/>
  <c r="C21" i="4"/>
  <c r="D20" i="4"/>
  <c r="E20" i="4"/>
  <c r="E19" i="4"/>
  <c r="E18" i="4"/>
  <c r="D15" i="4"/>
  <c r="C15" i="4"/>
  <c r="F14" i="4"/>
  <c r="E14" i="4"/>
  <c r="F13" i="4"/>
  <c r="E13" i="4"/>
  <c r="F12" i="4"/>
  <c r="E12" i="4"/>
  <c r="D9" i="4"/>
  <c r="C9" i="4"/>
  <c r="E8" i="4"/>
  <c r="F8" i="4"/>
  <c r="G8" i="4"/>
  <c r="E7" i="4"/>
  <c r="F7" i="4"/>
  <c r="G7" i="4"/>
  <c r="E6" i="4"/>
  <c r="D74" i="3"/>
  <c r="B73" i="3"/>
  <c r="B72" i="3"/>
  <c r="B71" i="3"/>
  <c r="AA26" i="3"/>
  <c r="Z26" i="3"/>
  <c r="G34" i="3"/>
  <c r="Y26" i="3"/>
  <c r="X26" i="3"/>
  <c r="F34" i="3"/>
  <c r="W26" i="3"/>
  <c r="V26" i="3"/>
  <c r="E34" i="3"/>
  <c r="U26" i="3"/>
  <c r="T26" i="3"/>
  <c r="S26" i="3"/>
  <c r="R26" i="3"/>
  <c r="G33" i="3"/>
  <c r="Q26" i="3"/>
  <c r="P26" i="3"/>
  <c r="F33" i="3"/>
  <c r="O26" i="3"/>
  <c r="N26" i="3"/>
  <c r="E33" i="3"/>
  <c r="M26" i="3"/>
  <c r="L26" i="3"/>
  <c r="C26" i="3"/>
  <c r="B26" i="3"/>
  <c r="F7" i="3"/>
  <c r="G7" i="3"/>
  <c r="D7" i="3"/>
  <c r="F6" i="3"/>
  <c r="G6" i="3"/>
  <c r="D6" i="3"/>
  <c r="F5" i="3"/>
  <c r="G5" i="3"/>
  <c r="D5" i="3"/>
  <c r="F4" i="3"/>
  <c r="G4" i="3"/>
  <c r="D4" i="3"/>
  <c r="D9" i="15"/>
  <c r="N35" i="16"/>
  <c r="D18" i="15"/>
  <c r="P18" i="15"/>
  <c r="H6" i="15"/>
  <c r="I6" i="15"/>
  <c r="J6" i="15"/>
  <c r="K6" i="15"/>
  <c r="L6" i="15"/>
  <c r="M6" i="15"/>
  <c r="N6" i="15"/>
  <c r="O6" i="15"/>
  <c r="D16" i="15"/>
  <c r="P16" i="15"/>
  <c r="N34" i="16"/>
  <c r="P14" i="15"/>
  <c r="N5" i="13"/>
  <c r="C24" i="13"/>
  <c r="D24" i="13"/>
  <c r="E24" i="13"/>
  <c r="F24" i="13"/>
  <c r="G24" i="13"/>
  <c r="H24" i="13"/>
  <c r="I24" i="13"/>
  <c r="J24" i="13"/>
  <c r="K24" i="13"/>
  <c r="L24" i="13"/>
  <c r="M24" i="13"/>
  <c r="B24" i="13"/>
  <c r="B20" i="9"/>
  <c r="B33" i="9"/>
  <c r="B16" i="9"/>
  <c r="C20" i="9"/>
  <c r="C16" i="9"/>
  <c r="C21" i="11"/>
  <c r="C27" i="11"/>
  <c r="B21" i="11"/>
  <c r="B27" i="11"/>
  <c r="D27" i="11"/>
  <c r="C23" i="11"/>
  <c r="C29" i="11"/>
  <c r="B23" i="11"/>
  <c r="B29" i="11"/>
  <c r="D29" i="11"/>
  <c r="C22" i="11"/>
  <c r="C28" i="11"/>
  <c r="B22" i="11"/>
  <c r="B28" i="11"/>
  <c r="D28" i="11"/>
  <c r="D16" i="12"/>
  <c r="F13" i="3"/>
  <c r="H13" i="3"/>
  <c r="E13" i="3"/>
  <c r="E14" i="3"/>
  <c r="E15" i="3"/>
  <c r="E16" i="3"/>
  <c r="E17" i="3"/>
  <c r="E18" i="3"/>
  <c r="E19" i="3"/>
  <c r="E20" i="3"/>
  <c r="E21" i="3"/>
  <c r="E22" i="3"/>
  <c r="E23" i="3"/>
  <c r="E24" i="3"/>
  <c r="E25" i="3"/>
  <c r="D14" i="3"/>
  <c r="D15" i="3"/>
  <c r="D16" i="3"/>
  <c r="D17" i="3"/>
  <c r="D18" i="3"/>
  <c r="D19" i="3"/>
  <c r="D20" i="3"/>
  <c r="D21" i="3"/>
  <c r="D22" i="3"/>
  <c r="D23" i="3"/>
  <c r="D24" i="3"/>
  <c r="D25" i="3"/>
  <c r="K25" i="3"/>
  <c r="D13" i="3"/>
  <c r="K14" i="3"/>
  <c r="K15" i="3"/>
  <c r="K16" i="3"/>
  <c r="K17" i="3"/>
  <c r="K18" i="3"/>
  <c r="K19" i="3"/>
  <c r="K20" i="3"/>
  <c r="K21" i="3"/>
  <c r="K22" i="3"/>
  <c r="K23" i="3"/>
  <c r="K24" i="3"/>
  <c r="K13" i="3"/>
  <c r="J25" i="3"/>
  <c r="J14" i="3"/>
  <c r="J15" i="3"/>
  <c r="J16" i="3"/>
  <c r="J17" i="3"/>
  <c r="J18" i="3"/>
  <c r="J19" i="3"/>
  <c r="J20" i="3"/>
  <c r="J21" i="3"/>
  <c r="J22" i="3"/>
  <c r="J23" i="3"/>
  <c r="J24" i="3"/>
  <c r="J13" i="3"/>
  <c r="I25" i="3"/>
  <c r="H25" i="3"/>
  <c r="I19" i="3"/>
  <c r="I20" i="3"/>
  <c r="I21" i="3"/>
  <c r="I22" i="3"/>
  <c r="I23" i="3"/>
  <c r="I24" i="3"/>
  <c r="I14" i="3"/>
  <c r="I15" i="3"/>
  <c r="I16" i="3"/>
  <c r="I17" i="3"/>
  <c r="I18" i="3"/>
  <c r="I13" i="3"/>
  <c r="H20" i="3"/>
  <c r="H21" i="3"/>
  <c r="H22" i="3"/>
  <c r="H23" i="3"/>
  <c r="H19" i="3"/>
  <c r="H24" i="3"/>
  <c r="H14" i="3"/>
  <c r="H15" i="3"/>
  <c r="H16" i="3"/>
  <c r="H17" i="3"/>
  <c r="H18" i="3"/>
  <c r="G25" i="3"/>
  <c r="G14" i="3"/>
  <c r="G15" i="3"/>
  <c r="G16" i="3"/>
  <c r="G17" i="3"/>
  <c r="G18" i="3"/>
  <c r="G19" i="3"/>
  <c r="G20" i="3"/>
  <c r="G21" i="3"/>
  <c r="G22" i="3"/>
  <c r="G23" i="3"/>
  <c r="G24" i="3"/>
  <c r="G13" i="3"/>
  <c r="F25" i="3"/>
  <c r="F14" i="3"/>
  <c r="F15" i="3"/>
  <c r="F16" i="3"/>
  <c r="F17" i="3"/>
  <c r="F18" i="3"/>
  <c r="F19" i="3"/>
  <c r="F20" i="3"/>
  <c r="F21" i="3"/>
  <c r="F22" i="3"/>
  <c r="F23" i="3"/>
  <c r="F24" i="3"/>
  <c r="E9" i="4"/>
  <c r="F6" i="4"/>
  <c r="C28" i="4"/>
  <c r="E25" i="4"/>
  <c r="E40" i="4"/>
  <c r="E39" i="4"/>
  <c r="E38" i="4"/>
  <c r="E41" i="4"/>
  <c r="G26" i="4"/>
  <c r="G40" i="4"/>
  <c r="G39" i="4"/>
  <c r="G38" i="4"/>
  <c r="G41" i="4"/>
  <c r="G27" i="4"/>
  <c r="J33" i="3"/>
  <c r="I33" i="3"/>
  <c r="H33" i="3"/>
  <c r="J34" i="3"/>
  <c r="I34" i="3"/>
  <c r="H34" i="3"/>
  <c r="C71" i="3"/>
  <c r="B50" i="3"/>
  <c r="B49" i="3"/>
  <c r="B48" i="3"/>
  <c r="B47" i="3"/>
  <c r="C50" i="3"/>
  <c r="C49" i="3"/>
  <c r="C48" i="3"/>
  <c r="C47" i="3"/>
  <c r="D50" i="3"/>
  <c r="D49" i="3"/>
  <c r="D48" i="3"/>
  <c r="D47" i="3"/>
  <c r="C72" i="3"/>
  <c r="E50" i="3"/>
  <c r="E49" i="3"/>
  <c r="E48" i="3"/>
  <c r="E47" i="3"/>
  <c r="F50" i="3"/>
  <c r="F49" i="3"/>
  <c r="F48" i="3"/>
  <c r="F47" i="3"/>
  <c r="G50" i="3"/>
  <c r="G49" i="3"/>
  <c r="G48" i="3"/>
  <c r="G47" i="3"/>
  <c r="D71" i="3"/>
  <c r="D72" i="3"/>
  <c r="P9" i="15"/>
  <c r="G6" i="15"/>
  <c r="C33" i="9"/>
  <c r="D20" i="9"/>
  <c r="D33" i="9"/>
  <c r="B42" i="9"/>
  <c r="B41" i="9"/>
  <c r="B40" i="9"/>
  <c r="B39" i="9"/>
  <c r="E1" i="12"/>
  <c r="E26" i="3"/>
  <c r="D26" i="3"/>
  <c r="J26" i="3"/>
  <c r="G35" i="3"/>
  <c r="J49" i="3"/>
  <c r="I26" i="3"/>
  <c r="G26" i="3"/>
  <c r="K26" i="3"/>
  <c r="H26" i="3"/>
  <c r="F35" i="3"/>
  <c r="F26" i="3"/>
  <c r="E35" i="3"/>
  <c r="H35" i="3"/>
  <c r="H40" i="4"/>
  <c r="H39" i="4"/>
  <c r="H38" i="4"/>
  <c r="H41" i="4"/>
  <c r="N46" i="4"/>
  <c r="K46" i="4"/>
  <c r="H46" i="4"/>
  <c r="E46" i="4"/>
  <c r="F40" i="4"/>
  <c r="F39" i="4"/>
  <c r="F38" i="4"/>
  <c r="F41" i="4"/>
  <c r="J46" i="4"/>
  <c r="G46" i="4"/>
  <c r="D46" i="4"/>
  <c r="M46" i="4"/>
  <c r="C40" i="4"/>
  <c r="I40" i="4"/>
  <c r="C39" i="4"/>
  <c r="I39" i="4"/>
  <c r="C38" i="4"/>
  <c r="E28" i="4"/>
  <c r="G25" i="4"/>
  <c r="F9" i="4"/>
  <c r="G6" i="4"/>
  <c r="G9" i="4"/>
  <c r="E58" i="3"/>
  <c r="E57" i="3"/>
  <c r="E56" i="3"/>
  <c r="E55" i="3"/>
  <c r="F58" i="3"/>
  <c r="F57" i="3"/>
  <c r="F56" i="3"/>
  <c r="F55" i="3"/>
  <c r="G58" i="3"/>
  <c r="G57" i="3"/>
  <c r="G56" i="3"/>
  <c r="G55" i="3"/>
  <c r="B58" i="3"/>
  <c r="B57" i="3"/>
  <c r="B56" i="3"/>
  <c r="B55" i="3"/>
  <c r="C58" i="3"/>
  <c r="C57" i="3"/>
  <c r="C56" i="3"/>
  <c r="C55" i="3"/>
  <c r="D58" i="3"/>
  <c r="D57" i="3"/>
  <c r="D56" i="3"/>
  <c r="D55" i="3"/>
  <c r="P6" i="15"/>
  <c r="C42" i="9"/>
  <c r="C41" i="9"/>
  <c r="C40" i="9"/>
  <c r="C39" i="9"/>
  <c r="J47" i="3"/>
  <c r="J48" i="3"/>
  <c r="J50" i="3"/>
  <c r="J35" i="3"/>
  <c r="J55" i="3"/>
  <c r="J58" i="3"/>
  <c r="I35" i="3"/>
  <c r="I50" i="3"/>
  <c r="I49" i="3"/>
  <c r="I48" i="3"/>
  <c r="I47" i="3"/>
  <c r="C73" i="3"/>
  <c r="D73" i="3"/>
  <c r="D75" i="3"/>
  <c r="D76" i="3"/>
  <c r="H50" i="3"/>
  <c r="H49" i="3"/>
  <c r="H48" i="3"/>
  <c r="H47" i="3"/>
  <c r="D40" i="4"/>
  <c r="J40" i="4"/>
  <c r="D39" i="4"/>
  <c r="J39" i="4"/>
  <c r="D38" i="4"/>
  <c r="G28" i="4"/>
  <c r="D33" i="4"/>
  <c r="D32" i="4"/>
  <c r="D31" i="4"/>
  <c r="D34" i="4"/>
  <c r="C41" i="4"/>
  <c r="I38" i="4"/>
  <c r="I41" i="4"/>
  <c r="B62" i="3"/>
  <c r="B63" i="3"/>
  <c r="B64" i="3"/>
  <c r="B65" i="3"/>
  <c r="C62" i="3"/>
  <c r="C63" i="3"/>
  <c r="C64" i="3"/>
  <c r="C65" i="3"/>
  <c r="J56" i="3"/>
  <c r="J37" i="3"/>
  <c r="J57" i="3"/>
  <c r="I58" i="3"/>
  <c r="I57" i="3"/>
  <c r="I56" i="3"/>
  <c r="I55" i="3"/>
  <c r="I37" i="3"/>
  <c r="H58" i="3"/>
  <c r="D65" i="3"/>
  <c r="H57" i="3"/>
  <c r="H56" i="3"/>
  <c r="H55" i="3"/>
  <c r="D62" i="3"/>
  <c r="H37" i="3"/>
  <c r="C46" i="4"/>
  <c r="F33" i="4"/>
  <c r="F32" i="4"/>
  <c r="F31" i="4"/>
  <c r="F34" i="4"/>
  <c r="D41" i="4"/>
  <c r="J38" i="4"/>
  <c r="J41" i="4"/>
  <c r="D64" i="3"/>
  <c r="D63" i="3"/>
  <c r="L47" i="4"/>
  <c r="I47" i="4"/>
  <c r="F47" i="4"/>
  <c r="C47" i="4"/>
  <c r="E51" i="4"/>
  <c r="D51" i="4"/>
  <c r="C51" i="4"/>
  <c r="C54" i="4"/>
  <c r="D54" i="4"/>
  <c r="E54" i="4"/>
  <c r="F46" i="4"/>
  <c r="H51" i="4"/>
  <c r="G51" i="4"/>
  <c r="F51" i="4"/>
  <c r="I46" i="4"/>
  <c r="F54" i="4"/>
  <c r="G54" i="4"/>
  <c r="H54" i="4"/>
  <c r="E52" i="4"/>
  <c r="D52" i="4"/>
  <c r="C52" i="4"/>
  <c r="C55" i="4"/>
  <c r="D55" i="4"/>
  <c r="E55" i="4"/>
  <c r="H52" i="4"/>
  <c r="G52" i="4"/>
  <c r="F52" i="4"/>
  <c r="K52" i="4"/>
  <c r="J52" i="4"/>
  <c r="I52" i="4"/>
  <c r="N52" i="4"/>
  <c r="M52" i="4"/>
  <c r="L52" i="4"/>
  <c r="F55" i="4"/>
  <c r="G55" i="4"/>
  <c r="H55" i="4"/>
  <c r="I55" i="4"/>
  <c r="J55" i="4"/>
  <c r="K55" i="4"/>
  <c r="L55" i="4"/>
  <c r="M55" i="4"/>
  <c r="N55" i="4"/>
  <c r="K51" i="4"/>
  <c r="J51" i="4"/>
  <c r="I51" i="4"/>
  <c r="I54" i="4"/>
  <c r="J54" i="4"/>
  <c r="K54" i="4"/>
  <c r="L46" i="4"/>
  <c r="N51" i="4"/>
  <c r="M51" i="4"/>
  <c r="L51" i="4"/>
  <c r="L54" i="4"/>
  <c r="M54" i="4"/>
  <c r="N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tc={D4569FD1-9CAD-4744-A170-2BDC09570EB3}</author>
  </authors>
  <commentList>
    <comment ref="B3" authorId="0" shapeId="0" xr:uid="{D4569FD1-9CAD-4744-A170-2BDC09570EB3}">
      <text>
        <t>[Threaded comment]
Your version of Excel allows you to read this threaded comment; however, any edits to it will get removed if the file is opened in a newer version of Excel. Learn more: https://go.microsoft.com/fwlink/?linkid=870924
Comment:
    DEV và Test, share mức FSOFT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tc={70BB104D-1A21-4FBD-A41C-9D5D51D0F028}</author>
    <author>Hiếu Nguyễn Trung</author>
  </authors>
  <commentList>
    <comment ref="D18" authorId="0" shapeId="0" xr:uid="{70BB104D-1A21-4FBD-A41C-9D5D51D0F028}">
      <text>
        <t>[Threaded comment]
Your version of Excel allows you to read this threaded comment; however, any edits to it will get removed if the file is opened in a newer version of Excel. Learn more: https://go.microsoft.com/fwlink/?linkid=870924
Comment:
    Tổng BMM của các dự án phù hợp với bộ kit trong năm 2022</t>
      </text>
    </comment>
    <comment ref="E19" authorId="1" shapeId="0" xr:uid="{1A1794AA-2CD7-451A-AF6C-1D603268BEEA}">
      <text>
        <r>
          <rPr>
            <sz val="11"/>
            <color theme="1"/>
            <rFont val="Calibri"/>
            <family val="2"/>
            <scheme val="minor"/>
          </rPr>
          <t>Hiếu Nguyễn Trung:
30% của effort coding*
*effort coding = 30% BMM</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<sst xmlns="http://schemas.openxmlformats.org/spreadsheetml/2006/main" count="20131" uniqueCount="5629">
  <si>
    <t>Plan</t>
  </si>
  <si>
    <t>Q1</t>
  </si>
  <si>
    <t>Q2</t>
  </si>
  <si>
    <t>Q3</t>
  </si>
  <si>
    <t>Q4</t>
  </si>
  <si>
    <t>Jan</t>
  </si>
  <si>
    <t>Feb</t>
  </si>
  <si>
    <t>Mar</t>
  </si>
  <si>
    <t>Apr</t>
  </si>
  <si>
    <t>May</t>
  </si>
  <si>
    <t>Jun</t>
  </si>
  <si>
    <t>Jul</t>
  </si>
  <si>
    <t>Aug</t>
  </si>
  <si>
    <t>Sep</t>
  </si>
  <si>
    <t>Oct</t>
  </si>
  <si>
    <t>Nov</t>
  </si>
  <si>
    <t>Dec</t>
  </si>
  <si>
    <t>SMM</t>
  </si>
  <si>
    <t>IP MAP</t>
  </si>
  <si>
    <t>FSU KIT</t>
  </si>
  <si>
    <t>Release</t>
  </si>
  <si>
    <t>Project Apply</t>
  </si>
  <si>
    <t>SKU KIT</t>
  </si>
  <si>
    <t>IP Build/ Upgrade</t>
  </si>
  <si>
    <t>CONTENT</t>
  </si>
  <si>
    <t>Review IP</t>
  </si>
  <si>
    <t>Publish</t>
  </si>
  <si>
    <t>SKU ECO</t>
  </si>
  <si>
    <t>IP</t>
  </si>
  <si>
    <t>L3 CONSULTING</t>
  </si>
  <si>
    <t>BIG BATTLE</t>
  </si>
  <si>
    <t>Project</t>
  </si>
  <si>
    <t>L3 SUPPORT</t>
  </si>
  <si>
    <t>Actual</t>
  </si>
  <si>
    <t>Target</t>
  </si>
  <si>
    <t>Activity</t>
  </si>
  <si>
    <t>Total</t>
  </si>
  <si>
    <t>SMM Plan (SKU)</t>
  </si>
  <si>
    <t>SMM Plan (BMM)</t>
  </si>
  <si>
    <t>SMM Actual</t>
  </si>
  <si>
    <t xml:space="preserve">              -  </t>
  </si>
  <si>
    <t> </t>
  </si>
  <si>
    <t>AMM Plan (SKU)</t>
  </si>
  <si>
    <t>AMM Plan (BMM)</t>
  </si>
  <si>
    <t>AMM Actual</t>
  </si>
  <si>
    <t>L0_AMM Plan</t>
  </si>
  <si>
    <t>L0_AMM Actual</t>
  </si>
  <si>
    <t>L1_AMM Plan</t>
  </si>
  <si>
    <t>L1_AMM Actual</t>
  </si>
  <si>
    <t>L2_AMM Plan</t>
  </si>
  <si>
    <t>L2_AMM Actual</t>
  </si>
  <si>
    <t>L3_AMM Plan</t>
  </si>
  <si>
    <t>L3_AMM Actual</t>
  </si>
  <si>
    <t>Phân bổ</t>
  </si>
  <si>
    <t>FSU KIT (MM)</t>
  </si>
  <si>
    <t>FSU KIT (Project)</t>
  </si>
  <si>
    <t>SKU KIT (IP)</t>
  </si>
  <si>
    <t>SKU KIT (Project)</t>
  </si>
  <si>
    <t>SKU ECO (IP)</t>
  </si>
  <si>
    <t>SKU ECO (Project)</t>
  </si>
  <si>
    <t>Params</t>
  </si>
  <si>
    <t>FSU KIT SMM/ Project apply (MM)</t>
  </si>
  <si>
    <t>SKU KIT IP Build/ Upgrade</t>
  </si>
  <si>
    <t>SKU KIT SMM/ IP/ Year</t>
  </si>
  <si>
    <t>SKU ECO IP</t>
  </si>
  <si>
    <t>SKU ECO IP SMM/ Project/ Year</t>
  </si>
  <si>
    <t>Big Project</t>
  </si>
  <si>
    <t>Projects</t>
  </si>
  <si>
    <t>Project support (L3 - SKU Portal)</t>
  </si>
  <si>
    <t>Common Kit FSU</t>
  </si>
  <si>
    <t>Phân tích số liệu triển khai các tool thương mại năm 2022</t>
  </si>
  <si>
    <t>Triển khai</t>
  </si>
  <si>
    <t>Tool</t>
  </si>
  <si>
    <t>Số dự án apply</t>
  </si>
  <si>
    <t>Số dự án đánh giá phù hợp (&gt;= 7/2022)</t>
  </si>
  <si>
    <t>Apply rate</t>
  </si>
  <si>
    <t>Tổng SMM</t>
  </si>
  <si>
    <t>SMM/ Tháng</t>
  </si>
  <si>
    <t>SMM/ dự án/ tháng</t>
  </si>
  <si>
    <t>Diffblue</t>
  </si>
  <si>
    <t>Devmate</t>
  </si>
  <si>
    <t>Tabnine</t>
  </si>
  <si>
    <t>ABP</t>
  </si>
  <si>
    <t>Phân tích số liệu dự án trong năm 2022</t>
  </si>
  <si>
    <t>Coding</t>
  </si>
  <si>
    <t>UT JAVA</t>
  </si>
  <si>
    <t>UT .Net</t>
  </si>
  <si>
    <t>Big</t>
  </si>
  <si>
    <t>Medium</t>
  </si>
  <si>
    <t>Small</t>
  </si>
  <si>
    <t>FSU</t>
  </si>
  <si>
    <t>Số dự án mở trong năm</t>
  </si>
  <si>
    <t>Tổng BMM</t>
  </si>
  <si>
    <t>Dự án</t>
  </si>
  <si>
    <t>BMM</t>
  </si>
  <si>
    <t xml:space="preserve">CEP </t>
  </si>
  <si>
    <t xml:space="preserve">DPS </t>
  </si>
  <si>
    <t xml:space="preserve">EBS </t>
  </si>
  <si>
    <t xml:space="preserve">FDN </t>
  </si>
  <si>
    <t xml:space="preserve">FHM </t>
  </si>
  <si>
    <t xml:space="preserve">FHN </t>
  </si>
  <si>
    <t xml:space="preserve">FSG </t>
  </si>
  <si>
    <t xml:space="preserve">GAM </t>
  </si>
  <si>
    <t xml:space="preserve">GST </t>
  </si>
  <si>
    <t xml:space="preserve">ICS </t>
  </si>
  <si>
    <t xml:space="preserve">IVS </t>
  </si>
  <si>
    <t xml:space="preserve">JODC </t>
  </si>
  <si>
    <t xml:space="preserve">QAI </t>
  </si>
  <si>
    <t>Target 2023 (Dựa trên số liệu 2022)</t>
  </si>
  <si>
    <t>Số SMM</t>
  </si>
  <si>
    <t>-</t>
  </si>
  <si>
    <t>Target dự án apply theo từng quý:</t>
  </si>
  <si>
    <t>Target SMM theo từng quý:</t>
  </si>
  <si>
    <t xml:space="preserve">Target SMM theo từng quý (Tổng hợp theo tool): </t>
  </si>
  <si>
    <t>Estimated Licenses</t>
  </si>
  <si>
    <t>Price (USD)/ License/ Year</t>
  </si>
  <si>
    <t>License Quantity</t>
  </si>
  <si>
    <t>Total Price</t>
  </si>
  <si>
    <t>Note</t>
  </si>
  <si>
    <t>Chưa discount 50%</t>
  </si>
  <si>
    <t>1 license dùng 3 máy</t>
  </si>
  <si>
    <t>Giá chưa discount Tabnine</t>
  </si>
  <si>
    <t>Giá đã discount Tabnine 50%</t>
  </si>
  <si>
    <t>Tổng số IP có SMM trong năm 2022</t>
  </si>
  <si>
    <t xml:space="preserve"> </t>
  </si>
  <si>
    <t>Tổng số IP được reuse theo IP_TYPE (DEV/ TEST)</t>
  </si>
  <si>
    <t>IP Type</t>
  </si>
  <si>
    <t>SMM/ IP</t>
  </si>
  <si>
    <t>SMM/ Project</t>
  </si>
  <si>
    <t>CASE Tools</t>
  </si>
  <si>
    <t>Software Components</t>
  </si>
  <si>
    <t>Standard Solutions</t>
  </si>
  <si>
    <t>2023 Target</t>
  </si>
  <si>
    <t>Tăng trưởng</t>
  </si>
  <si>
    <t>Số dự án</t>
  </si>
  <si>
    <t>Total SMM</t>
  </si>
  <si>
    <t>Tỉ lệ phát triển mới/ upgrade</t>
  </si>
  <si>
    <t>Phát triển mới % SMM tính cho L3</t>
  </si>
  <si>
    <t>IP Upgrade % SMM tính cho L3</t>
  </si>
  <si>
    <t>IP Phát triển mới</t>
  </si>
  <si>
    <t>IP Upgrade</t>
  </si>
  <si>
    <t>L3 SMM Target</t>
  </si>
  <si>
    <t>SMM Phát triển mới</t>
  </si>
  <si>
    <t>SMM Upgrade</t>
  </si>
  <si>
    <t>Thiếu số lượng dự án =&gt; Cần bổ sung</t>
  </si>
  <si>
    <t>a</t>
  </si>
  <si>
    <t>Phục vụ được bao nhiêu dự án?</t>
  </si>
  <si>
    <t>Phân tích thị trường, sẽ build những gì?</t>
  </si>
  <si>
    <t>Đánh giá lại resources, cần thêm những techstack như nào?</t>
  </si>
  <si>
    <t>Target theo quý</t>
  </si>
  <si>
    <t>Action ***</t>
  </si>
  <si>
    <t>Target (%/ BMM) 2023 (Coding Effort)</t>
  </si>
  <si>
    <t xml:space="preserve">Danh sách đặc thù của từng FSU và công nghệ </t>
  </si>
  <si>
    <t>Techstack</t>
  </si>
  <si>
    <t>Bussiness/ Domain</t>
  </si>
  <si>
    <t>BMM (Coding)</t>
  </si>
  <si>
    <t>CEP</t>
  </si>
  <si>
    <t>dotNet/ JAVA</t>
  </si>
  <si>
    <t>Integrated &amp; Optimized Services: Oil,Gas and Media &amp; Entertainment</t>
  </si>
  <si>
    <t>DPS</t>
  </si>
  <si>
    <t>Java/ Cloud/ C/C++</t>
  </si>
  <si>
    <t>Digital processing service: AMS and Manage service</t>
  </si>
  <si>
    <t>EBS</t>
  </si>
  <si>
    <t>dotNet/ JAVA/ Android</t>
  </si>
  <si>
    <t>Enterprise Solutions Services: ERP, Retail</t>
  </si>
  <si>
    <t>FDN</t>
  </si>
  <si>
    <t>Java/ dotNet/ Cloud</t>
  </si>
  <si>
    <t>FSU MASS</t>
  </si>
  <si>
    <t>FHM</t>
  </si>
  <si>
    <t>Java/ dotNet/ Cloud/ Mobile/ Python / C/C++</t>
  </si>
  <si>
    <t>FHN</t>
  </si>
  <si>
    <t>FSG</t>
  </si>
  <si>
    <t>Java/ dotNet/ Cloud/ Cobol</t>
  </si>
  <si>
    <t>Finance</t>
  </si>
  <si>
    <t>GAM</t>
  </si>
  <si>
    <t>C++/ Embeded</t>
  </si>
  <si>
    <t>Automotive và Manufacturing</t>
  </si>
  <si>
    <t>GST</t>
  </si>
  <si>
    <t>Mobile</t>
  </si>
  <si>
    <t>Smart Technology Solutions:Mobile, device, Google Apple platform</t>
  </si>
  <si>
    <t>ICS</t>
  </si>
  <si>
    <t>Java/ Cloud</t>
  </si>
  <si>
    <t>Logistic and Ecommerce</t>
  </si>
  <si>
    <t>IVS</t>
  </si>
  <si>
    <t>Java/ Mobile</t>
  </si>
  <si>
    <t>Testing Services</t>
  </si>
  <si>
    <t>Plan development kit &amp; SMM 2023</t>
  </si>
  <si>
    <t>FSU/BU</t>
  </si>
  <si>
    <t>Kit</t>
  </si>
  <si>
    <t>Plan release</t>
  </si>
  <si>
    <t>Total BMM (2022)</t>
  </si>
  <si>
    <t>Target SMM 2023</t>
  </si>
  <si>
    <t>Resources MM</t>
  </si>
  <si>
    <t>Durations (Months)</t>
  </si>
  <si>
    <t>Total MM</t>
  </si>
  <si>
    <t>Task</t>
  </si>
  <si>
    <t>.NET kit, JAVA</t>
  </si>
  <si>
    <t>- Collect nhu cầu / bài toán từ đơn vị (1 tháng)
- Phát triển bộ kit từ kết quả collect nhu cầu
- Review/ Verify
- Fixing bug/ issues</t>
  </si>
  <si>
    <t>Manage service</t>
  </si>
  <si>
    <t>.NET kit</t>
  </si>
  <si>
    <t>Java kit</t>
  </si>
  <si>
    <t>Salesforce kit; AWS</t>
  </si>
  <si>
    <t>Java/ .NET và React</t>
  </si>
  <si>
    <t>Migration</t>
  </si>
  <si>
    <t>Front-end kit/ JAVA kit</t>
  </si>
  <si>
    <t>Embedded</t>
  </si>
  <si>
    <t>Mobile Kit (Android; Objective C; Native Mobile)</t>
  </si>
  <si>
    <t>eCommerce</t>
  </si>
  <si>
    <t>Test kit</t>
  </si>
  <si>
    <t>GHC</t>
  </si>
  <si>
    <t>Healthcare </t>
  </si>
  <si>
    <t>Plan theo từng quý, bổ sung evidence cho các số liệu</t>
  </si>
  <si>
    <t>Tính lại estimate MM cho các FSU</t>
  </si>
  <si>
    <t xml:space="preserve">Các FSU cần làm việc sớm: </t>
  </si>
  <si>
    <t>DPS, FSG, FDN, FHM, EBS</t>
  </si>
  <si>
    <t>Bổ sung số lượng dự án phục vụ</t>
  </si>
  <si>
    <t>FHM - 31/01 feedback lại deadline collect thông tin (Java/ .NET và React)</t>
  </si>
  <si>
    <t>I. Analysis automation test</t>
  </si>
  <si>
    <t>Size Project</t>
  </si>
  <si>
    <t>Total projects</t>
  </si>
  <si>
    <t>Total BMM(MM)</t>
  </si>
  <si>
    <t>Total effort test</t>
  </si>
  <si>
    <t>Efforts regrestion</t>
  </si>
  <si>
    <t>Saving/Regrestion</t>
  </si>
  <si>
    <t>Large</t>
  </si>
  <si>
    <t>Summary</t>
  </si>
  <si>
    <t>SavingMM</t>
  </si>
  <si>
    <t>Tỉ lệ apply</t>
  </si>
  <si>
    <t>Tỉ lệ saving</t>
  </si>
  <si>
    <t>AkaAT</t>
  </si>
  <si>
    <t>ART</t>
  </si>
  <si>
    <t>ATOMP</t>
  </si>
  <si>
    <t>Total Apply</t>
  </si>
  <si>
    <t>Ratio Apply (%)</t>
  </si>
  <si>
    <t>Avg saving/month(MM)</t>
  </si>
  <si>
    <t>MM Saving</t>
  </si>
  <si>
    <t>Resources (2022)</t>
  </si>
  <si>
    <t>akaAT</t>
  </si>
  <si>
    <t>SKU</t>
  </si>
  <si>
    <t>BigProject</t>
  </si>
  <si>
    <t>Ratio apply</t>
  </si>
  <si>
    <t>Projects Apply</t>
  </si>
  <si>
    <t>Avg saving/project/month</t>
  </si>
  <si>
    <t>Resources (2023)</t>
  </si>
  <si>
    <t>Ratio saving (%)</t>
  </si>
  <si>
    <t>Ecommerce Tools</t>
  </si>
  <si>
    <t>Size project</t>
  </si>
  <si>
    <t>Apply</t>
  </si>
  <si>
    <t>saving</t>
  </si>
  <si>
    <t>Quý</t>
  </si>
  <si>
    <t>Tỉ lệ saving (%)</t>
  </si>
  <si>
    <t>Size dự án</t>
  </si>
  <si>
    <t>Số saving (MM)</t>
  </si>
  <si>
    <t>Tháng</t>
  </si>
  <si>
    <t>Saving MM</t>
  </si>
  <si>
    <r>
      <rPr>
        <b/>
        <sz val="12"/>
        <color theme="1"/>
        <rFont val="Calibri"/>
        <family val="2"/>
        <scheme val="minor"/>
      </rPr>
      <t>Accumulate</t>
    </r>
    <r>
      <rPr>
        <sz val="12"/>
        <color theme="1"/>
        <rFont val="Calibri"/>
        <family val="2"/>
        <scheme val="minor"/>
      </rPr>
      <t xml:space="preserve"> apply</t>
    </r>
  </si>
  <si>
    <r>
      <rPr>
        <b/>
        <sz val="12"/>
        <color theme="1"/>
        <rFont val="Calibri"/>
        <family val="2"/>
        <scheme val="minor"/>
      </rPr>
      <t>Accumulate</t>
    </r>
    <r>
      <rPr>
        <sz val="12"/>
        <color theme="1"/>
        <rFont val="Calibri"/>
        <family val="2"/>
        <scheme val="minor"/>
      </rPr>
      <t xml:space="preserve"> Saving</t>
    </r>
  </si>
  <si>
    <t>II. Action</t>
  </si>
  <si>
    <t>Action</t>
  </si>
  <si>
    <t>PIC</t>
  </si>
  <si>
    <t>Deadline</t>
  </si>
  <si>
    <t>Total Project apply: Apply 100% số dự án theo plan trong quý 1</t>
  </si>
  <si>
    <t>Support Type: allocate resource trực tiếp support dự án trong 2 - 3 months</t>
  </si>
  <si>
    <t>Total Project apply: Apply 100% khi kết thúc quý 3 ( 40% cho quý 1 và quý 2, 20% còn lại cho quý 3)</t>
  </si>
  <si>
    <t>Support Type: allocate resource trực tiếp support dự án trong 1 tuần đầu (Đánh giá, lên plan cùng dự án, đưa ra cách thức triển khai testcase)</t>
  </si>
  <si>
    <t>Total Project apply: Apply 100% khi kết thúc quý 4 (Dự án tự động request, follow reuquest qua sku portal)</t>
  </si>
  <si>
    <t>Support Type: Support training (Định kì hàng tháng), xử lý các issue của dự án(Nếu dự án mang lại nhiều lợi ích khi apply, có thể chuyển sang level medium</t>
  </si>
  <si>
    <t>III. Resource</t>
  </si>
  <si>
    <r>
      <t>3</t>
    </r>
    <r>
      <rPr>
        <sz val="12"/>
        <color rgb="FFC00000"/>
        <rFont val="Calibri"/>
        <family val="2"/>
        <scheme val="minor"/>
      </rPr>
      <t>MM/month</t>
    </r>
    <r>
      <rPr>
        <sz val="12"/>
        <color theme="1"/>
        <rFont val="Calibri"/>
        <family val="2"/>
        <scheme val="minor"/>
      </rPr>
      <t xml:space="preserve"> để support, manager, hearing dự án (triển khai và support tool katalon, testcomplete).
Tùy vào tình hình tới hết quý 2. Sẽ tăng thêm 1MM nếu triển khai thiếu effort</t>
    </r>
  </si>
  <si>
    <t xml:space="preserve">PhuongND16, Hieunt89 </t>
  </si>
  <si>
    <r>
      <rPr>
        <sz val="12"/>
        <color rgb="FFC00000"/>
        <rFont val="Calibri"/>
        <family val="2"/>
        <scheme val="minor"/>
      </rPr>
      <t xml:space="preserve">(4MM/1 Dự án Lớn) </t>
    </r>
    <r>
      <rPr>
        <sz val="12"/>
        <color theme="1"/>
        <rFont val="Calibri"/>
        <family val="2"/>
        <scheme val="minor"/>
      </rPr>
      <t xml:space="preserve">triển khai và hỗ trợ dự án trong 2 -&gt; 3 tháng đầu tiên
3 </t>
    </r>
    <r>
      <rPr>
        <sz val="12"/>
        <color rgb="FFC00000"/>
        <rFont val="Calibri"/>
        <family val="2"/>
        <scheme val="minor"/>
      </rPr>
      <t>dự án trong năm sẽ cần 12MM để triển khai + 3MM cho các dự án ở site HCM hoặc ĐN (nếu cần ngồi đánh giá trực tiếp ).
Tổng là 15MM cho 3 dự án lớn</t>
    </r>
  </si>
  <si>
    <r>
      <rPr>
        <sz val="12"/>
        <color rgb="FFC00000"/>
        <rFont val="Calibri"/>
        <family val="2"/>
        <scheme val="minor"/>
      </rPr>
      <t>2MM cho ART + 2MM akaAT</t>
    </r>
    <r>
      <rPr>
        <sz val="12"/>
        <color theme="1"/>
        <rFont val="Calibri"/>
        <family val="2"/>
        <scheme val="minor"/>
      </rPr>
      <t xml:space="preserve"> phối hợp triển khai các dự án đang sử dụng.</t>
    </r>
  </si>
  <si>
    <t>Số liệu 2022</t>
  </si>
  <si>
    <t>Project count</t>
  </si>
  <si>
    <t>2023 (Estimate)</t>
  </si>
  <si>
    <t>Tỉ lệ tăng trưởng</t>
  </si>
  <si>
    <t>SMM (3%)</t>
  </si>
  <si>
    <t>Target (Quý)</t>
  </si>
  <si>
    <t>Target (Tháng)</t>
  </si>
  <si>
    <t>Project rate</t>
  </si>
  <si>
    <t>SMM rate</t>
  </si>
  <si>
    <t>fsu</t>
  </si>
  <si>
    <t>group</t>
  </si>
  <si>
    <t>project_key</t>
  </si>
  <si>
    <t>project_contract_type</t>
  </si>
  <si>
    <t>FSG TSS</t>
  </si>
  <si>
    <t>QESDEVUG2023</t>
  </si>
  <si>
    <t>T&amp;M</t>
  </si>
  <si>
    <t>FHN DNA</t>
  </si>
  <si>
    <t>SIACS2023</t>
  </si>
  <si>
    <t>FHM GHS</t>
  </si>
  <si>
    <t>HITNEGENZ3</t>
  </si>
  <si>
    <t>Fixed Price</t>
  </si>
  <si>
    <t>FHN HLS</t>
  </si>
  <si>
    <t>SZNET2022S2</t>
  </si>
  <si>
    <t>FHN REC</t>
  </si>
  <si>
    <t>ANASYS</t>
  </si>
  <si>
    <t>GAM IVI</t>
  </si>
  <si>
    <t>HONEYA23</t>
  </si>
  <si>
    <t>HONEYC23</t>
  </si>
  <si>
    <t>MRLOEU2</t>
  </si>
  <si>
    <t>CCNCPIO22</t>
  </si>
  <si>
    <t>FHN FLT</t>
  </si>
  <si>
    <t>MCOROSPILOT</t>
  </si>
  <si>
    <t>GST Q7</t>
  </si>
  <si>
    <t>Q7JINJER</t>
  </si>
  <si>
    <t>GAM PDC</t>
  </si>
  <si>
    <t>KITZHPAPP</t>
  </si>
  <si>
    <t>GAM AIS</t>
  </si>
  <si>
    <t>AUBASSCP2022</t>
  </si>
  <si>
    <t>IVS AT</t>
  </si>
  <si>
    <t>SOJUSLIPFALL</t>
  </si>
  <si>
    <t>FDN G55</t>
  </si>
  <si>
    <t>HR100</t>
  </si>
  <si>
    <t>A3P2023</t>
  </si>
  <si>
    <t>FSG GLI</t>
  </si>
  <si>
    <t>ABAU2023</t>
  </si>
  <si>
    <t>FSG BXG</t>
  </si>
  <si>
    <t>AIABODYSHOP</t>
  </si>
  <si>
    <t>FHN HDP</t>
  </si>
  <si>
    <t>AMPLIFYHEAL22</t>
  </si>
  <si>
    <t>GAM MAD</t>
  </si>
  <si>
    <t>ASTEMO1</t>
  </si>
  <si>
    <t>Expense</t>
  </si>
  <si>
    <t>ICS LTS</t>
  </si>
  <si>
    <t>BCCPP23S1</t>
  </si>
  <si>
    <t>BIDHPS22022</t>
  </si>
  <si>
    <t>FHN BU9</t>
  </si>
  <si>
    <t>C99IMSS3</t>
  </si>
  <si>
    <t>CCICCLUS23</t>
  </si>
  <si>
    <t>CCRC23</t>
  </si>
  <si>
    <t>CEP ESS</t>
  </si>
  <si>
    <t>CEREBRAL2023</t>
  </si>
  <si>
    <t>FDN M2</t>
  </si>
  <si>
    <t>COMADO</t>
  </si>
  <si>
    <t>FDN DSI</t>
  </si>
  <si>
    <t>COOPDELI</t>
  </si>
  <si>
    <t>DELTAP5</t>
  </si>
  <si>
    <t>FSG DBF</t>
  </si>
  <si>
    <t>DGKADVENDIO23</t>
  </si>
  <si>
    <t>DP2023</t>
  </si>
  <si>
    <t>DPS MSG</t>
  </si>
  <si>
    <t>DXCRPA2022</t>
  </si>
  <si>
    <t>ES2022</t>
  </si>
  <si>
    <t>GST SUN</t>
  </si>
  <si>
    <t>FDX100</t>
  </si>
  <si>
    <t>FHM AVI</t>
  </si>
  <si>
    <t>AIRBUSQA2023</t>
  </si>
  <si>
    <t>FHM JPG</t>
  </si>
  <si>
    <t>FRONTENDVIII</t>
  </si>
  <si>
    <t>ICS GEC</t>
  </si>
  <si>
    <t>FSFLOBALWEB</t>
  </si>
  <si>
    <t>FHM EMU</t>
  </si>
  <si>
    <t>FSTSFSALECLOUD</t>
  </si>
  <si>
    <t>FDN G5</t>
  </si>
  <si>
    <t>G5MARCO</t>
  </si>
  <si>
    <t>G5WNAVI</t>
  </si>
  <si>
    <t>GST EMS</t>
  </si>
  <si>
    <t>GFCA</t>
  </si>
  <si>
    <t>GBS2</t>
  </si>
  <si>
    <t>GEN5PRE23</t>
  </si>
  <si>
    <t>GEN5WIDE23</t>
  </si>
  <si>
    <t>GEN623</t>
  </si>
  <si>
    <t>ICS GLC</t>
  </si>
  <si>
    <t>GRMPV423</t>
  </si>
  <si>
    <t>GOCA</t>
  </si>
  <si>
    <t>HALHDSDPM2023</t>
  </si>
  <si>
    <t>HALLMKAD2023</t>
  </si>
  <si>
    <t>HALLMKHSE2023</t>
  </si>
  <si>
    <t>HALLMKRND23</t>
  </si>
  <si>
    <t>HALTSS2023</t>
  </si>
  <si>
    <t>HALBARLCP2023</t>
  </si>
  <si>
    <t>GST SMS</t>
  </si>
  <si>
    <t>HCPLAT99Q3</t>
  </si>
  <si>
    <t>IIPG22</t>
  </si>
  <si>
    <t>FHN JITS</t>
  </si>
  <si>
    <t>KFA2023</t>
  </si>
  <si>
    <t>KFALB2023</t>
  </si>
  <si>
    <t>KMIPDM</t>
  </si>
  <si>
    <t>FDN G52</t>
  </si>
  <si>
    <t>LGCNSKBI</t>
  </si>
  <si>
    <t>CONNECT</t>
  </si>
  <si>
    <t>QAI DEL</t>
  </si>
  <si>
    <t>MMSPH2</t>
  </si>
  <si>
    <t>MURATEC2023</t>
  </si>
  <si>
    <t>FHN TCS</t>
  </si>
  <si>
    <t>NCS300</t>
  </si>
  <si>
    <t>NICHOJPRO2</t>
  </si>
  <si>
    <t>GAM DAP</t>
  </si>
  <si>
    <t>NXPRTD2023</t>
  </si>
  <si>
    <t>PDG2023</t>
  </si>
  <si>
    <t>FHN MAS</t>
  </si>
  <si>
    <t>PETECMS</t>
  </si>
  <si>
    <t>PTGPPPLUS2</t>
  </si>
  <si>
    <t>QUADCERBERUSS1</t>
  </si>
  <si>
    <t>QUADHYDRA23S1</t>
  </si>
  <si>
    <t>QUADNEO2023S1</t>
  </si>
  <si>
    <t>QUADNS2023S1</t>
  </si>
  <si>
    <t>QUADNOVA23S1</t>
  </si>
  <si>
    <t>QUADPFWM23S1</t>
  </si>
  <si>
    <t>QUAPLSCO2023S1</t>
  </si>
  <si>
    <t>QULSME2023S1</t>
  </si>
  <si>
    <t>QUADPLSP23</t>
  </si>
  <si>
    <t>QUADPLPM2023S1</t>
  </si>
  <si>
    <t>QUADPLSSMAS1</t>
  </si>
  <si>
    <t>QUADS23S1</t>
  </si>
  <si>
    <t>QUADSHIPPINGS1</t>
  </si>
  <si>
    <t>QUADSITECORE23</t>
  </si>
  <si>
    <t>QUADZENROD23S1</t>
  </si>
  <si>
    <t>FDN R17</t>
  </si>
  <si>
    <t>R17RPN2023</t>
  </si>
  <si>
    <t>R17SNETK2S</t>
  </si>
  <si>
    <t>RSE2023</t>
  </si>
  <si>
    <t>SALESGA01</t>
  </si>
  <si>
    <t>SB2022S2</t>
  </si>
  <si>
    <t>SBROBDIIHUD6</t>
  </si>
  <si>
    <t>SCHEMEIT2023</t>
  </si>
  <si>
    <t>SCOOTMOBILE23</t>
  </si>
  <si>
    <t>SGATE2022S2</t>
  </si>
  <si>
    <t>SIACIP2023</t>
  </si>
  <si>
    <t>SMSKBTCQ42022</t>
  </si>
  <si>
    <t>SNET2023</t>
  </si>
  <si>
    <t>SSGSM1</t>
  </si>
  <si>
    <t>SSGSM3</t>
  </si>
  <si>
    <t>STEAOCS2023</t>
  </si>
  <si>
    <t>STEHOCS2023</t>
  </si>
  <si>
    <t>TODAPOC2</t>
  </si>
  <si>
    <t>FHM Z13</t>
  </si>
  <si>
    <t>UPAPIS2023</t>
  </si>
  <si>
    <t>UPCONSOLE2023</t>
  </si>
  <si>
    <t>UPDELIVERY2023</t>
  </si>
  <si>
    <t>UPDESIGN2023</t>
  </si>
  <si>
    <t>UPDEVL2023</t>
  </si>
  <si>
    <t>UPMICROS2023</t>
  </si>
  <si>
    <t>UPMOBIL2023</t>
  </si>
  <si>
    <t>WEBOSTSA2023</t>
  </si>
  <si>
    <t>WEBOSTSCTD23</t>
  </si>
  <si>
    <t>WEBOSTWSTBS23</t>
  </si>
  <si>
    <t>KSBJR</t>
  </si>
  <si>
    <t>MBSDS22022</t>
  </si>
  <si>
    <t>MJSEINVOICEM</t>
  </si>
  <si>
    <t>CEP IC</t>
  </si>
  <si>
    <t>PET2023</t>
  </si>
  <si>
    <t>HITNEXTGENB1</t>
  </si>
  <si>
    <t>FSG GFS</t>
  </si>
  <si>
    <t>NTUC</t>
  </si>
  <si>
    <t>AIRPASS</t>
  </si>
  <si>
    <t>MNESTNM2023</t>
  </si>
  <si>
    <t>CCIC23</t>
  </si>
  <si>
    <t>CJLOGISTICS23</t>
  </si>
  <si>
    <t>GST WDC</t>
  </si>
  <si>
    <t>GZIGBE</t>
  </si>
  <si>
    <t>HALDEVOPS23</t>
  </si>
  <si>
    <t>JITONELOGIN</t>
  </si>
  <si>
    <t>FHM CMS</t>
  </si>
  <si>
    <t>MC199</t>
  </si>
  <si>
    <t>MCORCTRA</t>
  </si>
  <si>
    <t>MTP2022</t>
  </si>
  <si>
    <t>ICS YDC</t>
  </si>
  <si>
    <t>NITORIODC</t>
  </si>
  <si>
    <t>ZPEZPPA</t>
  </si>
  <si>
    <t>CAGM2022</t>
  </si>
  <si>
    <t>GAM DFN</t>
  </si>
  <si>
    <t>HWTWBI</t>
  </si>
  <si>
    <t>TEMEIS22</t>
  </si>
  <si>
    <t>FSG IBS</t>
  </si>
  <si>
    <t>PILOT2022</t>
  </si>
  <si>
    <t>PPKIKA8</t>
  </si>
  <si>
    <t>BPRAUTO</t>
  </si>
  <si>
    <t>GST DNA</t>
  </si>
  <si>
    <t>EKANG</t>
  </si>
  <si>
    <t>FHN HIS</t>
  </si>
  <si>
    <t>PSDHMH360R3R4</t>
  </si>
  <si>
    <t>TRELOW22</t>
  </si>
  <si>
    <t>GAM TCA</t>
  </si>
  <si>
    <t>YAMAHAPLANNING</t>
  </si>
  <si>
    <t>SIADE2023</t>
  </si>
  <si>
    <t>PPINVOICE8</t>
  </si>
  <si>
    <t>FHN Z1</t>
  </si>
  <si>
    <t>ALTIUM2022</t>
  </si>
  <si>
    <t>GAM DFS</t>
  </si>
  <si>
    <t>AMOS</t>
  </si>
  <si>
    <t>CINCPAW04</t>
  </si>
  <si>
    <t>CMP2022</t>
  </si>
  <si>
    <t>DELLBOSSBCKS</t>
  </si>
  <si>
    <t>DELLPJMPHASE3</t>
  </si>
  <si>
    <t>EONOPTIMUM</t>
  </si>
  <si>
    <t>FRAIO</t>
  </si>
  <si>
    <t>G5BLUELINX</t>
  </si>
  <si>
    <t>GVA</t>
  </si>
  <si>
    <t>IS3KEIRYOUKI</t>
  </si>
  <si>
    <t>MELONKOTOBAL</t>
  </si>
  <si>
    <t>NCJL22S2</t>
  </si>
  <si>
    <t>NSCS27</t>
  </si>
  <si>
    <t>FDN SSG</t>
  </si>
  <si>
    <t>OKI2202</t>
  </si>
  <si>
    <t>OMSCEMBEDDED01</t>
  </si>
  <si>
    <t>PESAT</t>
  </si>
  <si>
    <t>GAM DTI</t>
  </si>
  <si>
    <t>PMC2023</t>
  </si>
  <si>
    <t>SAKURA2202</t>
  </si>
  <si>
    <t>DPS FMS</t>
  </si>
  <si>
    <t>SMSKYARNBANK</t>
  </si>
  <si>
    <t>TIRETEST2</t>
  </si>
  <si>
    <t>TMS2</t>
  </si>
  <si>
    <t>TRMCAR</t>
  </si>
  <si>
    <t>WANAVI</t>
  </si>
  <si>
    <t>WILMAROS</t>
  </si>
  <si>
    <t>XHSCXC27X</t>
  </si>
  <si>
    <t>CYHMID2122S2</t>
  </si>
  <si>
    <t>FDN AS12</t>
  </si>
  <si>
    <t>PSLAB22247S2</t>
  </si>
  <si>
    <t>CYAV24</t>
  </si>
  <si>
    <t>CYTELE</t>
  </si>
  <si>
    <t>C12022B</t>
  </si>
  <si>
    <t>EBS EDM</t>
  </si>
  <si>
    <t>CCBJDATA</t>
  </si>
  <si>
    <t>DBFDATAS2023</t>
  </si>
  <si>
    <t>DBFLANGUAGE23</t>
  </si>
  <si>
    <t>DIGITOOLS2023</t>
  </si>
  <si>
    <t>DWSCC2022</t>
  </si>
  <si>
    <t>ENECOMTF</t>
  </si>
  <si>
    <t>FKANSHIK</t>
  </si>
  <si>
    <t>GEOINTOOL2023</t>
  </si>
  <si>
    <t>GICE2022A</t>
  </si>
  <si>
    <t>HITOC1</t>
  </si>
  <si>
    <t>HMS20</t>
  </si>
  <si>
    <t>IDWP3</t>
  </si>
  <si>
    <t>KMILOCALUI03</t>
  </si>
  <si>
    <t>KMIPPP03</t>
  </si>
  <si>
    <t>LIXILS22022</t>
  </si>
  <si>
    <t>LNB2022M</t>
  </si>
  <si>
    <t>FSG LTS</t>
  </si>
  <si>
    <t>LTSMSC</t>
  </si>
  <si>
    <t>MURASYS2022</t>
  </si>
  <si>
    <t>NIT2022S2</t>
  </si>
  <si>
    <t>OISIXS22022</t>
  </si>
  <si>
    <t>OLYJIGWEB06</t>
  </si>
  <si>
    <t>PETFSM</t>
  </si>
  <si>
    <t>Q7RUP</t>
  </si>
  <si>
    <t>SBCSRPA2202</t>
  </si>
  <si>
    <t>TDC</t>
  </si>
  <si>
    <t>SISOS2202</t>
  </si>
  <si>
    <t>VDSTTDT01</t>
  </si>
  <si>
    <t>XRALLI3Q2022</t>
  </si>
  <si>
    <t>SMF</t>
  </si>
  <si>
    <t>BOTITHELPDESK</t>
  </si>
  <si>
    <t>DELLBOSSRENBE</t>
  </si>
  <si>
    <t>Q7LGE</t>
  </si>
  <si>
    <t>Q7PENTA</t>
  </si>
  <si>
    <t>SMARTPIC</t>
  </si>
  <si>
    <t>SHIDO2023</t>
  </si>
  <si>
    <t>DELLBSMTMVP3</t>
  </si>
  <si>
    <t>FHM ADG</t>
  </si>
  <si>
    <t>FHMADGSDC</t>
  </si>
  <si>
    <t>LUTHERDOLLAR</t>
  </si>
  <si>
    <t>OJICA202202</t>
  </si>
  <si>
    <t>GST DN</t>
  </si>
  <si>
    <t>HOPESCHOOL</t>
  </si>
  <si>
    <t>PETDIGTM004320</t>
  </si>
  <si>
    <t>FDN G3</t>
  </si>
  <si>
    <t>G3PETHSMA</t>
  </si>
  <si>
    <t>HALSPEIMOTOR22</t>
  </si>
  <si>
    <t>HWTSSM</t>
  </si>
  <si>
    <t>GZIG</t>
  </si>
  <si>
    <t>FSG GDB</t>
  </si>
  <si>
    <t>HEALTHECO</t>
  </si>
  <si>
    <t>HUMA</t>
  </si>
  <si>
    <t>LGCHEM</t>
  </si>
  <si>
    <t>RLCBIZBROWSER</t>
  </si>
  <si>
    <t>PETDIGTM004278</t>
  </si>
  <si>
    <t>SHM</t>
  </si>
  <si>
    <t>FHMAVITDSLN</t>
  </si>
  <si>
    <t>PETMULESOFT</t>
  </si>
  <si>
    <t>AIRBOOK</t>
  </si>
  <si>
    <t>AJI</t>
  </si>
  <si>
    <t>FSG MBI</t>
  </si>
  <si>
    <t>BMSWEBDEV</t>
  </si>
  <si>
    <t>CDGODC2022</t>
  </si>
  <si>
    <t>DPOST5FP</t>
  </si>
  <si>
    <t>HOWL18</t>
  </si>
  <si>
    <t>LGCNSIDP</t>
  </si>
  <si>
    <t>MINEO</t>
  </si>
  <si>
    <t>NICHOJPRO</t>
  </si>
  <si>
    <t>SILABS154MA22</t>
  </si>
  <si>
    <t>TANE</t>
  </si>
  <si>
    <t>YAOCR</t>
  </si>
  <si>
    <t>PPSHIRUHENKO8</t>
  </si>
  <si>
    <t>DENSODIAT2</t>
  </si>
  <si>
    <t>FHMADGJK</t>
  </si>
  <si>
    <t>FHM AKAT</t>
  </si>
  <si>
    <t>FHMC99VA3</t>
  </si>
  <si>
    <t>FTF2</t>
  </si>
  <si>
    <t>GRTAI22</t>
  </si>
  <si>
    <t>GEASSE</t>
  </si>
  <si>
    <t>GOTVNPH2</t>
  </si>
  <si>
    <t>HCCMAP22</t>
  </si>
  <si>
    <t>FDN R71</t>
  </si>
  <si>
    <t>HNMAPP</t>
  </si>
  <si>
    <t>JFF2</t>
  </si>
  <si>
    <t>JKO2</t>
  </si>
  <si>
    <t>NTAD2022</t>
  </si>
  <si>
    <t>PDCDNCOMMON</t>
  </si>
  <si>
    <t>PETEPTW2</t>
  </si>
  <si>
    <t>SNAVI</t>
  </si>
  <si>
    <t>SSGEXP</t>
  </si>
  <si>
    <t>GST PRO</t>
  </si>
  <si>
    <t>THGMAINTAIN</t>
  </si>
  <si>
    <t>YSUBSY</t>
  </si>
  <si>
    <t>PETPLMSP2</t>
  </si>
  <si>
    <t>FHMADGGTO</t>
  </si>
  <si>
    <t>G5LGCNS</t>
  </si>
  <si>
    <t>CFD2</t>
  </si>
  <si>
    <t>NGKP4</t>
  </si>
  <si>
    <t>CORSAIR2022</t>
  </si>
  <si>
    <t>FHMADGF2H</t>
  </si>
  <si>
    <t>LGEADVANCE</t>
  </si>
  <si>
    <t>PWIHHEC2022</t>
  </si>
  <si>
    <t>STECMP2022</t>
  </si>
  <si>
    <t>VIESSMANN2022</t>
  </si>
  <si>
    <t>RSFRONTEND</t>
  </si>
  <si>
    <t>ICS RLJ</t>
  </si>
  <si>
    <t>GOCHECKID</t>
  </si>
  <si>
    <t>SINGLIFE2022</t>
  </si>
  <si>
    <t>ARHUD</t>
  </si>
  <si>
    <t>CAREPAK</t>
  </si>
  <si>
    <t>FHMGMIG</t>
  </si>
  <si>
    <t>G3PETOS</t>
  </si>
  <si>
    <t>KAWSM</t>
  </si>
  <si>
    <t>LGCNSMES</t>
  </si>
  <si>
    <t>NARHUD</t>
  </si>
  <si>
    <t>NSMOFI</t>
  </si>
  <si>
    <t>SCHSNOWFIN2</t>
  </si>
  <si>
    <t>SCHARPA2022</t>
  </si>
  <si>
    <t>SHIEVSEIBANNEW</t>
  </si>
  <si>
    <t>SMTBRPAPHASE2</t>
  </si>
  <si>
    <t>G3DAFCME</t>
  </si>
  <si>
    <t>HITNEXTGENA8</t>
  </si>
  <si>
    <t>EBANKBIZAPPP2</t>
  </si>
  <si>
    <t>FWR</t>
  </si>
  <si>
    <t>HANONASRS2</t>
  </si>
  <si>
    <t>MCFINANCE</t>
  </si>
  <si>
    <t>MICAUTOSAR2022</t>
  </si>
  <si>
    <t>AIRWORK</t>
  </si>
  <si>
    <t>BUHINNAVI2022</t>
  </si>
  <si>
    <t>CKMS2022</t>
  </si>
  <si>
    <t>DENSOVNCR</t>
  </si>
  <si>
    <t>DTH02</t>
  </si>
  <si>
    <t>EMUSCSNHR2</t>
  </si>
  <si>
    <t>EQUIDEV2022</t>
  </si>
  <si>
    <t>ETCCON</t>
  </si>
  <si>
    <t>FHMC99AVATAR22</t>
  </si>
  <si>
    <t>FHMC99CA2022</t>
  </si>
  <si>
    <t>FHMC99KBA2022</t>
  </si>
  <si>
    <t>FHMC99KBBM2022</t>
  </si>
  <si>
    <t>FHMC99PPP2022</t>
  </si>
  <si>
    <t>GFFIO</t>
  </si>
  <si>
    <t>GHIKARI22</t>
  </si>
  <si>
    <t>HAEVECU2022P1</t>
  </si>
  <si>
    <t>HMP2202</t>
  </si>
  <si>
    <t>HNMWEB</t>
  </si>
  <si>
    <t>HSBCRTPBE</t>
  </si>
  <si>
    <t>INF2022</t>
  </si>
  <si>
    <t>KMINIC02</t>
  </si>
  <si>
    <t>LEXBEES</t>
  </si>
  <si>
    <t>LGCNSSECURITY</t>
  </si>
  <si>
    <t>LTSHPOC</t>
  </si>
  <si>
    <t>MASBATOOL</t>
  </si>
  <si>
    <t>MIPART</t>
  </si>
  <si>
    <t>MNESMAMMO</t>
  </si>
  <si>
    <t>OKIMISE2202</t>
  </si>
  <si>
    <t>OKSVB</t>
  </si>
  <si>
    <t>ONCEBU</t>
  </si>
  <si>
    <t>PETEDHP2</t>
  </si>
  <si>
    <t>Q7CITIZEN2</t>
  </si>
  <si>
    <t>GAM DCI</t>
  </si>
  <si>
    <t>QRPAYMENTDEV</t>
  </si>
  <si>
    <t>R17AIRCASH</t>
  </si>
  <si>
    <t>RDNLPMAIN</t>
  </si>
  <si>
    <t>SEBCARE</t>
  </si>
  <si>
    <t>SIGUE2022</t>
  </si>
  <si>
    <t>SWIMEDIA2022</t>
  </si>
  <si>
    <t>SYSCRPAMV26</t>
  </si>
  <si>
    <t>TMI01PRO</t>
  </si>
  <si>
    <t>VIDVFHN2022S2</t>
  </si>
  <si>
    <t>ZPEZENGAGEI</t>
  </si>
  <si>
    <t>RAFAELOS</t>
  </si>
  <si>
    <t>IVS DN</t>
  </si>
  <si>
    <t>PERTEON</t>
  </si>
  <si>
    <t>GSONIC</t>
  </si>
  <si>
    <t>PETECHEMS</t>
  </si>
  <si>
    <t>KTCMCUPORTING</t>
  </si>
  <si>
    <t>FHN BU91</t>
  </si>
  <si>
    <t>BAVMAM</t>
  </si>
  <si>
    <t>FHMTCBITS2</t>
  </si>
  <si>
    <t>HITNGENZ2</t>
  </si>
  <si>
    <t>VIX2022</t>
  </si>
  <si>
    <t>AI2S22022</t>
  </si>
  <si>
    <t>LAM2022S2</t>
  </si>
  <si>
    <t>COCKPIT2023</t>
  </si>
  <si>
    <t>IZIMOBILEAPP</t>
  </si>
  <si>
    <t>EZLINK2022</t>
  </si>
  <si>
    <t>FHMADGION</t>
  </si>
  <si>
    <t>LGCNSLXSIF</t>
  </si>
  <si>
    <t>PHALPRJ</t>
  </si>
  <si>
    <t>RJSLOPE</t>
  </si>
  <si>
    <t>SGRMOBILE</t>
  </si>
  <si>
    <t>VNALOTUSHOP22</t>
  </si>
  <si>
    <t>SAPP</t>
  </si>
  <si>
    <t>SHARP</t>
  </si>
  <si>
    <t>TSTIC5</t>
  </si>
  <si>
    <t>VULKYRIE2022</t>
  </si>
  <si>
    <t>SCOR2022S2</t>
  </si>
  <si>
    <t>SATLAB22</t>
  </si>
  <si>
    <t>PPHEADER8</t>
  </si>
  <si>
    <t>C31PHASE2</t>
  </si>
  <si>
    <t>CIMSVR2022</t>
  </si>
  <si>
    <t>CNTA</t>
  </si>
  <si>
    <t>EMURGO2022</t>
  </si>
  <si>
    <t>HNVERSIONUPP2</t>
  </si>
  <si>
    <t>NPVAKAMESA6</t>
  </si>
  <si>
    <t>SEINOBHT</t>
  </si>
  <si>
    <t>SINGPUR</t>
  </si>
  <si>
    <t>SPACESHIP2</t>
  </si>
  <si>
    <t>SWAC</t>
  </si>
  <si>
    <t>TDCMULE</t>
  </si>
  <si>
    <t>ZKWAMANCSIVD22</t>
  </si>
  <si>
    <t>RELUMC2022</t>
  </si>
  <si>
    <t>WMS20</t>
  </si>
  <si>
    <t>VIMB</t>
  </si>
  <si>
    <t>BDR2022S2</t>
  </si>
  <si>
    <t>NCARENGEN</t>
  </si>
  <si>
    <t>PETDIGTMSWITCH</t>
  </si>
  <si>
    <t>AISINAP2022</t>
  </si>
  <si>
    <t>AISINODCS22022</t>
  </si>
  <si>
    <t>AKACAM</t>
  </si>
  <si>
    <t>AKAMEETDEVE</t>
  </si>
  <si>
    <t>BIZNETS3</t>
  </si>
  <si>
    <t>BOSCHASNRCSS2</t>
  </si>
  <si>
    <t>BOSCHEASS22022</t>
  </si>
  <si>
    <t>BOSCHGUS1S222</t>
  </si>
  <si>
    <t>BOSCHGUS2S222</t>
  </si>
  <si>
    <t>BOSRAD1S22022</t>
  </si>
  <si>
    <t>BOSCHRADAR2S2</t>
  </si>
  <si>
    <t>BOSCHRADAR3S2</t>
  </si>
  <si>
    <t>BOSRAD4S22022</t>
  </si>
  <si>
    <t>BOSCHTMS222</t>
  </si>
  <si>
    <t>C99DFISFIE3AP3</t>
  </si>
  <si>
    <t>C99IMSICO3</t>
  </si>
  <si>
    <t>C99MANATLAS2</t>
  </si>
  <si>
    <t>CIMSMDS</t>
  </si>
  <si>
    <t>CLIS2022S2</t>
  </si>
  <si>
    <t>COSMOS22022</t>
  </si>
  <si>
    <t>COVESTROJPG2</t>
  </si>
  <si>
    <t>CTONES17</t>
  </si>
  <si>
    <t>CY202022S2</t>
  </si>
  <si>
    <t>DATASTAGEM</t>
  </si>
  <si>
    <t>DIAMS22022</t>
  </si>
  <si>
    <t>DML8</t>
  </si>
  <si>
    <t>FFQQ2022Q3</t>
  </si>
  <si>
    <t>FFSTM2022Q3</t>
  </si>
  <si>
    <t>FHMC99KBB22</t>
  </si>
  <si>
    <t>G5DMGODC20222</t>
  </si>
  <si>
    <t>G5XFLEET30</t>
  </si>
  <si>
    <t>G5POWERAPP</t>
  </si>
  <si>
    <t>GALA4</t>
  </si>
  <si>
    <t>GUS3</t>
  </si>
  <si>
    <t>HALLMKFDP2022</t>
  </si>
  <si>
    <t>HALLMKDS36522</t>
  </si>
  <si>
    <t>HISYSKOKUNAIO</t>
  </si>
  <si>
    <t>JMETROB</t>
  </si>
  <si>
    <t>JRETRY2</t>
  </si>
  <si>
    <t>KFALB2022S2</t>
  </si>
  <si>
    <t>KMINETIF</t>
  </si>
  <si>
    <t>KSLITEP22022</t>
  </si>
  <si>
    <t>LEXPHASE2</t>
  </si>
  <si>
    <t>LGET2022</t>
  </si>
  <si>
    <t>LIXILDEV</t>
  </si>
  <si>
    <t>MAS22022</t>
  </si>
  <si>
    <t>MALTSRECO2022</t>
  </si>
  <si>
    <t>MARQUARDTDN8</t>
  </si>
  <si>
    <t>MCORCAKEPHP</t>
  </si>
  <si>
    <t>MTIJODC22S2</t>
  </si>
  <si>
    <t>NSKODC2022S2</t>
  </si>
  <si>
    <t>PETOS22022</t>
  </si>
  <si>
    <t>PHPDNP5</t>
  </si>
  <si>
    <t>PMCASP2</t>
  </si>
  <si>
    <t>RELU2CX</t>
  </si>
  <si>
    <t>RIKSAKENH2022</t>
  </si>
  <si>
    <t>SCHAODCI40B</t>
  </si>
  <si>
    <t>SCSKRPA2022</t>
  </si>
  <si>
    <t>SHIAMS2022</t>
  </si>
  <si>
    <t>SISS22022</t>
  </si>
  <si>
    <t>SMALOG</t>
  </si>
  <si>
    <t>SYSKENOSDC22S2</t>
  </si>
  <si>
    <t>TDSL22S2</t>
  </si>
  <si>
    <t>TECISSW7G2H22</t>
  </si>
  <si>
    <t>TIGERBD</t>
  </si>
  <si>
    <t>TNKTOPWEB</t>
  </si>
  <si>
    <t>TOA2022</t>
  </si>
  <si>
    <t>VETHERO2022</t>
  </si>
  <si>
    <t>VINS22022</t>
  </si>
  <si>
    <t>WEBKANRI</t>
  </si>
  <si>
    <t>YADDRWEB</t>
  </si>
  <si>
    <t>ZYXELV3GUI</t>
  </si>
  <si>
    <t>CHANGETIMESLOT</t>
  </si>
  <si>
    <t>CRVEVOUCHER</t>
  </si>
  <si>
    <t>MYROUTE03</t>
  </si>
  <si>
    <t>MCDC</t>
  </si>
  <si>
    <t>AIAOPE2022</t>
  </si>
  <si>
    <t>CHSKT2201</t>
  </si>
  <si>
    <t>EBANKBIZWEBP2</t>
  </si>
  <si>
    <t>GVMKB</t>
  </si>
  <si>
    <t>PP2022S2</t>
  </si>
  <si>
    <t>SCHMDVNLOG</t>
  </si>
  <si>
    <t>PARONE</t>
  </si>
  <si>
    <t>HONEYWELL2022</t>
  </si>
  <si>
    <t>YMWAREHOUSES</t>
  </si>
  <si>
    <t>FSGDBFCARE</t>
  </si>
  <si>
    <t>MRRECON27</t>
  </si>
  <si>
    <t>MRSE41</t>
  </si>
  <si>
    <t>NTTCOM2022S3</t>
  </si>
  <si>
    <t>KPMGALD2022</t>
  </si>
  <si>
    <t>STMDB</t>
  </si>
  <si>
    <t>AMOBI2022P2</t>
  </si>
  <si>
    <t>BEICDEVOPS</t>
  </si>
  <si>
    <t>BSOMPO2022</t>
  </si>
  <si>
    <t>CAGICHANGI2022</t>
  </si>
  <si>
    <t>CERES22022</t>
  </si>
  <si>
    <t>CLSCST2022</t>
  </si>
  <si>
    <t>EBS DMS</t>
  </si>
  <si>
    <t>DDCENHANCEMENT</t>
  </si>
  <si>
    <t>DISHTM</t>
  </si>
  <si>
    <t>DTEXT2022P2</t>
  </si>
  <si>
    <t>EAJHSP2022</t>
  </si>
  <si>
    <t>FHMTCBRBTGI</t>
  </si>
  <si>
    <t>FNMYCOGS</t>
  </si>
  <si>
    <t>FPTWRP2</t>
  </si>
  <si>
    <t>GTOWER</t>
  </si>
  <si>
    <t>GHIKARI</t>
  </si>
  <si>
    <t>GROC2K22</t>
  </si>
  <si>
    <t>GB27</t>
  </si>
  <si>
    <t>GTRUCKINGCARS</t>
  </si>
  <si>
    <t>HWTSMARTP</t>
  </si>
  <si>
    <t>INFANA</t>
  </si>
  <si>
    <t>KMISA</t>
  </si>
  <si>
    <t>LTSNTTD</t>
  </si>
  <si>
    <t>NCRCATM</t>
  </si>
  <si>
    <t>NGKP2</t>
  </si>
  <si>
    <t>NOER5</t>
  </si>
  <si>
    <t>NP6</t>
  </si>
  <si>
    <t>SCHTIMS222</t>
  </si>
  <si>
    <t>SCOPEENH</t>
  </si>
  <si>
    <t>SKYTAD</t>
  </si>
  <si>
    <t>UACJWB</t>
  </si>
  <si>
    <t>FSGVPBACH</t>
  </si>
  <si>
    <t>LVRDEV</t>
  </si>
  <si>
    <t>CPS5</t>
  </si>
  <si>
    <t>BFI2022</t>
  </si>
  <si>
    <t>CES2022</t>
  </si>
  <si>
    <t>CRES2022S2</t>
  </si>
  <si>
    <t>SOJUCAM</t>
  </si>
  <si>
    <t>PPWEB8</t>
  </si>
  <si>
    <t>FHMTCBMS1</t>
  </si>
  <si>
    <t>HITNEXTGENM3</t>
  </si>
  <si>
    <t>VIETTELMONEY</t>
  </si>
  <si>
    <t>XHSCHC32A4A0</t>
  </si>
  <si>
    <t>SZNET2022</t>
  </si>
  <si>
    <t>VDSMBV</t>
  </si>
  <si>
    <t>VDSTTS01</t>
  </si>
  <si>
    <t>VDSDCNTT</t>
  </si>
  <si>
    <t>ANYA</t>
  </si>
  <si>
    <t>EZOS</t>
  </si>
  <si>
    <t>GBS</t>
  </si>
  <si>
    <t>MCCONTROL</t>
  </si>
  <si>
    <t>PETFAS</t>
  </si>
  <si>
    <t>POINT32HEALTH</t>
  </si>
  <si>
    <t>SGRPAPERLESS</t>
  </si>
  <si>
    <t>ICS AKI</t>
  </si>
  <si>
    <t>OMEGACLUB</t>
  </si>
  <si>
    <t>AILAYOUT</t>
  </si>
  <si>
    <t>BAVPSH</t>
  </si>
  <si>
    <t>C2JPL</t>
  </si>
  <si>
    <t>FMACRSORS</t>
  </si>
  <si>
    <t>HBS05</t>
  </si>
  <si>
    <t>LNB2022</t>
  </si>
  <si>
    <t>RGKVULLIOS2223</t>
  </si>
  <si>
    <t>SCHSNHREU22</t>
  </si>
  <si>
    <t>THG22P1</t>
  </si>
  <si>
    <t>AIAALIVES22022</t>
  </si>
  <si>
    <t>O2P</t>
  </si>
  <si>
    <t>Q7RAKUTEN22</t>
  </si>
  <si>
    <t>FDLMAINTENANCE</t>
  </si>
  <si>
    <t>KMWTEST</t>
  </si>
  <si>
    <t>UBTBODYSHOP</t>
  </si>
  <si>
    <t>FHM FCT</t>
  </si>
  <si>
    <t>CPE2022</t>
  </si>
  <si>
    <t>EMUCCOLO</t>
  </si>
  <si>
    <t>FHMTCBITS33</t>
  </si>
  <si>
    <t>FHMTCBPS1</t>
  </si>
  <si>
    <t>HRCHATBOT</t>
  </si>
  <si>
    <t>LGCNSNGFFSM</t>
  </si>
  <si>
    <t>MYROUTEVMD</t>
  </si>
  <si>
    <t>NCAR</t>
  </si>
  <si>
    <t>NICEINFO</t>
  </si>
  <si>
    <t>QUADNEOS2</t>
  </si>
  <si>
    <t>QUADPFWM22S2</t>
  </si>
  <si>
    <t>QUAPLC2022S2</t>
  </si>
  <si>
    <t>QUAPLP2022S2</t>
  </si>
  <si>
    <t>QUASHIP2022S2</t>
  </si>
  <si>
    <t>SSCT22</t>
  </si>
  <si>
    <t>SHIMAINTENANCE</t>
  </si>
  <si>
    <t>SILABSDSA2022</t>
  </si>
  <si>
    <t>SILABSDSS2022</t>
  </si>
  <si>
    <t>SSISP3</t>
  </si>
  <si>
    <t>VITOPUR2022</t>
  </si>
  <si>
    <t>HPDCY11S22</t>
  </si>
  <si>
    <t>LGETVTBSTWS22</t>
  </si>
  <si>
    <t>LGEVSDN2022</t>
  </si>
  <si>
    <t>LGTVTSCT22</t>
  </si>
  <si>
    <t>ANASYSPOC</t>
  </si>
  <si>
    <t>BCCPP2022S2</t>
  </si>
  <si>
    <t>BIDHPS12022</t>
  </si>
  <si>
    <t>CCIOWEBMOMRE</t>
  </si>
  <si>
    <t>CONSUMANA</t>
  </si>
  <si>
    <t>CRYSOULEN</t>
  </si>
  <si>
    <t>FRONTEVII</t>
  </si>
  <si>
    <t>GSTAR22</t>
  </si>
  <si>
    <t>HALHN2022</t>
  </si>
  <si>
    <t>KRISPAY2022</t>
  </si>
  <si>
    <t>LGEDE2022</t>
  </si>
  <si>
    <t>ORICO2022</t>
  </si>
  <si>
    <t>PUP2022</t>
  </si>
  <si>
    <t>QUADCERBERUSS2</t>
  </si>
  <si>
    <t>QUAHYD2022S2</t>
  </si>
  <si>
    <t>QUANEL2022S2</t>
  </si>
  <si>
    <t>QUNOVA2022S2</t>
  </si>
  <si>
    <t>QUAPLSPA2022S2</t>
  </si>
  <si>
    <t>QUPLSSM2022S2</t>
  </si>
  <si>
    <t>QUSA2022S2</t>
  </si>
  <si>
    <t>QUSITECO2022S2</t>
  </si>
  <si>
    <t>QUADZENROD22S2</t>
  </si>
  <si>
    <t>RWERENE2022</t>
  </si>
  <si>
    <t>FHM S68</t>
  </si>
  <si>
    <t>S68HONEYWELL</t>
  </si>
  <si>
    <t>SCSKP32022</t>
  </si>
  <si>
    <t>SENMONTEN3</t>
  </si>
  <si>
    <t>YZKOES2022</t>
  </si>
  <si>
    <t>BITEXCOPOWER</t>
  </si>
  <si>
    <t>FHMC99TA</t>
  </si>
  <si>
    <t>IS3GIKEKAKU</t>
  </si>
  <si>
    <t>MCFM1</t>
  </si>
  <si>
    <t>RQEEM2022</t>
  </si>
  <si>
    <t>TLIPWEBR</t>
  </si>
  <si>
    <t>PETDIGTMIM3583</t>
  </si>
  <si>
    <t>FLORA</t>
  </si>
  <si>
    <t>NEXTECHARWOO</t>
  </si>
  <si>
    <t>BFI</t>
  </si>
  <si>
    <t>FHMEXL</t>
  </si>
  <si>
    <t>VOLVOVCCA2022</t>
  </si>
  <si>
    <t>CLSIA2022S2</t>
  </si>
  <si>
    <t>CRM22</t>
  </si>
  <si>
    <t>DUTYFREE</t>
  </si>
  <si>
    <t>EMART12</t>
  </si>
  <si>
    <t>ESJM</t>
  </si>
  <si>
    <t>FHMAVITHEXT</t>
  </si>
  <si>
    <t>FLTNOTEP</t>
  </si>
  <si>
    <t>GMOSE</t>
  </si>
  <si>
    <t>GRIPLINE</t>
  </si>
  <si>
    <t>MRLOCAEU</t>
  </si>
  <si>
    <t>NALLIAN2022</t>
  </si>
  <si>
    <t>SHAWM</t>
  </si>
  <si>
    <t>SHIEVSEIBAN</t>
  </si>
  <si>
    <t>SLB</t>
  </si>
  <si>
    <t>SBII20221</t>
  </si>
  <si>
    <t>DOOSANROBO</t>
  </si>
  <si>
    <t>FDNG3TCBODC</t>
  </si>
  <si>
    <t>SMAR3ADNF</t>
  </si>
  <si>
    <t>VDSGIAHAN</t>
  </si>
  <si>
    <t>VDSLANTOA</t>
  </si>
  <si>
    <t>CDLSITE</t>
  </si>
  <si>
    <t>IOTCOFFEEAPPP2</t>
  </si>
  <si>
    <t>MAIRCON22</t>
  </si>
  <si>
    <t>CWAY22</t>
  </si>
  <si>
    <t>DTVOVHE22</t>
  </si>
  <si>
    <t>HCPLATFORMXJ</t>
  </si>
  <si>
    <t>DECOCAKES22S1</t>
  </si>
  <si>
    <t>LSADCDCC</t>
  </si>
  <si>
    <t>FMDAF2022</t>
  </si>
  <si>
    <t>TORIK</t>
  </si>
  <si>
    <t>CYHMI212022S2</t>
  </si>
  <si>
    <t>PSLAB22S1247</t>
  </si>
  <si>
    <t>PETDIGTMGE</t>
  </si>
  <si>
    <t>AISINIVI</t>
  </si>
  <si>
    <t>AKANSPVNEW</t>
  </si>
  <si>
    <t>ASTRACLIENT</t>
  </si>
  <si>
    <t>BAVIATOR2022</t>
  </si>
  <si>
    <t>BFO2022</t>
  </si>
  <si>
    <t>BTAV2022</t>
  </si>
  <si>
    <t>BTC</t>
  </si>
  <si>
    <t>C12022</t>
  </si>
  <si>
    <t>CONFIDO</t>
  </si>
  <si>
    <t>DCUZ10</t>
  </si>
  <si>
    <t>DE2022P2</t>
  </si>
  <si>
    <t>DELLISG2022</t>
  </si>
  <si>
    <t>DENSODIAT</t>
  </si>
  <si>
    <t>DIALOG</t>
  </si>
  <si>
    <t>EOVS</t>
  </si>
  <si>
    <t>C99AMS2022</t>
  </si>
  <si>
    <t>FHMC99APG2022</t>
  </si>
  <si>
    <t>FHMC99DBM</t>
  </si>
  <si>
    <t>FKANSHIJ</t>
  </si>
  <si>
    <t>FWDHO</t>
  </si>
  <si>
    <t>GBGODC2022</t>
  </si>
  <si>
    <t>HDPMINI2022</t>
  </si>
  <si>
    <t>HTCTOPE2</t>
  </si>
  <si>
    <t>JFEEMIGRATE04</t>
  </si>
  <si>
    <t>JINBEI3</t>
  </si>
  <si>
    <t>KAT2022S1</t>
  </si>
  <si>
    <t>KCCSTELE</t>
  </si>
  <si>
    <t>KMIAPOLLO01</t>
  </si>
  <si>
    <t>LAMES2022</t>
  </si>
  <si>
    <t>LGCNSSP</t>
  </si>
  <si>
    <t>LTSCOMMON2022</t>
  </si>
  <si>
    <t>LTSCOPLS12022</t>
  </si>
  <si>
    <t>LTSKINPL4S122</t>
  </si>
  <si>
    <t>LTSKINSS1S122</t>
  </si>
  <si>
    <t>LTSKINSS4S122</t>
  </si>
  <si>
    <t>METISTM</t>
  </si>
  <si>
    <t>MQUSAUTOSAR22</t>
  </si>
  <si>
    <t>NAVINECT22S1</t>
  </si>
  <si>
    <t>NGK2022S1</t>
  </si>
  <si>
    <t>NSCSEMB26</t>
  </si>
  <si>
    <t>NSCSERP202204</t>
  </si>
  <si>
    <t>NTOSSJUPUB</t>
  </si>
  <si>
    <t>OISIXS12022</t>
  </si>
  <si>
    <t>OKI2201</t>
  </si>
  <si>
    <t>OKIMISE2201</t>
  </si>
  <si>
    <t>PACITOOLS22S2</t>
  </si>
  <si>
    <t>PARKWAYOREOP2</t>
  </si>
  <si>
    <t>PARSDHR14R15</t>
  </si>
  <si>
    <t>PET2022DIGTM</t>
  </si>
  <si>
    <t>PHCIN</t>
  </si>
  <si>
    <t>PHCR2WA</t>
  </si>
  <si>
    <t>QS</t>
  </si>
  <si>
    <t>ROKU2</t>
  </si>
  <si>
    <t>SAKURA2201</t>
  </si>
  <si>
    <t>SB2022</t>
  </si>
  <si>
    <t>SBSCARDNEXT22</t>
  </si>
  <si>
    <t>SBCSRPA2201</t>
  </si>
  <si>
    <t>SBROBDIIHUD5</t>
  </si>
  <si>
    <t>SCHOPENH2022</t>
  </si>
  <si>
    <t>SEINOHN</t>
  </si>
  <si>
    <t>SHAWWEBSITEB</t>
  </si>
  <si>
    <t>SHIEVPOMM</t>
  </si>
  <si>
    <t>SILABSIOT15422</t>
  </si>
  <si>
    <t>SISTU2022</t>
  </si>
  <si>
    <t>SISOS2201</t>
  </si>
  <si>
    <t>SJC5</t>
  </si>
  <si>
    <t>SM2022</t>
  </si>
  <si>
    <t>SQM2022</t>
  </si>
  <si>
    <t>SUUMOAPP</t>
  </si>
  <si>
    <t>SYMLIV2022</t>
  </si>
  <si>
    <t>TELHOLOLENS</t>
  </si>
  <si>
    <t>TPSAPPLICATION</t>
  </si>
  <si>
    <t>TTSODC2022</t>
  </si>
  <si>
    <t>VDSBHTD</t>
  </si>
  <si>
    <t>VDSCOREPAYMENT</t>
  </si>
  <si>
    <t>DIGISHOP</t>
  </si>
  <si>
    <t>WANAV</t>
  </si>
  <si>
    <t>WASABIS12022</t>
  </si>
  <si>
    <t>WEBOSTVAPPS</t>
  </si>
  <si>
    <t>XRA1Q2022</t>
  </si>
  <si>
    <t>ZETA2</t>
  </si>
  <si>
    <t>ZPEZENGAGE</t>
  </si>
  <si>
    <t>HCPLA99Q1</t>
  </si>
  <si>
    <t>GICE2022</t>
  </si>
  <si>
    <t>ITEC2022</t>
  </si>
  <si>
    <t>SHAOPP</t>
  </si>
  <si>
    <t>EWUS</t>
  </si>
  <si>
    <t>CCBJVMDP1</t>
  </si>
  <si>
    <t>CY24</t>
  </si>
  <si>
    <t>HITNEXTGENA7</t>
  </si>
  <si>
    <t>M7GLAV</t>
  </si>
  <si>
    <t>SGSEO</t>
  </si>
  <si>
    <t>SPBMO2022</t>
  </si>
  <si>
    <t>ZPEZTTW</t>
  </si>
  <si>
    <t>SHIVCR2022</t>
  </si>
  <si>
    <t>GAMEBUYSELL</t>
  </si>
  <si>
    <t>OGSCODC2022</t>
  </si>
  <si>
    <t>YAMAHAFPOC</t>
  </si>
  <si>
    <t>AVILHTAVIATAR</t>
  </si>
  <si>
    <t>TRADEMEODC2022</t>
  </si>
  <si>
    <t>PETDIGTMPMO</t>
  </si>
  <si>
    <t>DAP</t>
  </si>
  <si>
    <t>HWTWV</t>
  </si>
  <si>
    <t>MRIMG29</t>
  </si>
  <si>
    <t>MRRECON26</t>
  </si>
  <si>
    <t>NS2022</t>
  </si>
  <si>
    <t>GSTAR</t>
  </si>
  <si>
    <t>AKAJOB</t>
  </si>
  <si>
    <t>HOMO</t>
  </si>
  <si>
    <t>MRTMSG</t>
  </si>
  <si>
    <t>MULTIMEDIAS</t>
  </si>
  <si>
    <t>OPINIION</t>
  </si>
  <si>
    <t>PELESYSDEV</t>
  </si>
  <si>
    <t>SMARTGPROD</t>
  </si>
  <si>
    <t>ASMART</t>
  </si>
  <si>
    <t>PETDTPIDAM3438</t>
  </si>
  <si>
    <t>PPCHUSHI8</t>
  </si>
  <si>
    <t>ACOPT22</t>
  </si>
  <si>
    <t>FSG FTI</t>
  </si>
  <si>
    <t>AIAVITAPP</t>
  </si>
  <si>
    <t>AKAHEALTHCARE</t>
  </si>
  <si>
    <t>AKC22</t>
  </si>
  <si>
    <t>ATOMPP2022</t>
  </si>
  <si>
    <t>AURA2022</t>
  </si>
  <si>
    <t>C99IMSSTO2022</t>
  </si>
  <si>
    <t>C99IMSVAI2022</t>
  </si>
  <si>
    <t>CCBJCOKEMINI</t>
  </si>
  <si>
    <t>DCIDOOSANDRP</t>
  </si>
  <si>
    <t>DPSM5</t>
  </si>
  <si>
    <t>EMART2022</t>
  </si>
  <si>
    <t>EZSYS</t>
  </si>
  <si>
    <t>FHNBU9MULTIPO</t>
  </si>
  <si>
    <t>GCMP</t>
  </si>
  <si>
    <t>QNHEPOC</t>
  </si>
  <si>
    <t>GAMFSTUDIOS122</t>
  </si>
  <si>
    <t>JFF</t>
  </si>
  <si>
    <t>JKO</t>
  </si>
  <si>
    <t>LGESB2022</t>
  </si>
  <si>
    <t>LGEBICORETEAM</t>
  </si>
  <si>
    <t>LPMAIN</t>
  </si>
  <si>
    <t>MDM7</t>
  </si>
  <si>
    <t>METAIP360</t>
  </si>
  <si>
    <t>MORADPROJECT22</t>
  </si>
  <si>
    <t>MORILAB10</t>
  </si>
  <si>
    <t>MYFPT22</t>
  </si>
  <si>
    <t>NJCHOKUREN</t>
  </si>
  <si>
    <t>OES2022</t>
  </si>
  <si>
    <t>OPENHA22</t>
  </si>
  <si>
    <t>PETHSSE2022</t>
  </si>
  <si>
    <t>PETMYSUITS22</t>
  </si>
  <si>
    <t>Q7BAY</t>
  </si>
  <si>
    <t>RD2022</t>
  </si>
  <si>
    <t>RKT</t>
  </si>
  <si>
    <t>SHARAFDG</t>
  </si>
  <si>
    <t>SMARTMY3A</t>
  </si>
  <si>
    <t>SMT6</t>
  </si>
  <si>
    <t>UNIQLO</t>
  </si>
  <si>
    <t>VBAPLSQL</t>
  </si>
  <si>
    <t>VDSLOYALTY22</t>
  </si>
  <si>
    <t>VNASIBE</t>
  </si>
  <si>
    <t>VRP</t>
  </si>
  <si>
    <t>WF2</t>
  </si>
  <si>
    <t>ARABLE3</t>
  </si>
  <si>
    <t>PEGATM</t>
  </si>
  <si>
    <t>SMART3DMODEL</t>
  </si>
  <si>
    <t>KDDIECCWMS</t>
  </si>
  <si>
    <t>FHMSPA20</t>
  </si>
  <si>
    <t>FHMSDAI</t>
  </si>
  <si>
    <t>MJSEINVOICES2</t>
  </si>
  <si>
    <t>SEIBAN5</t>
  </si>
  <si>
    <t>ZKWZONEZ2022</t>
  </si>
  <si>
    <t>REACHUI</t>
  </si>
  <si>
    <t>IOTCOFFEEAAPP</t>
  </si>
  <si>
    <t>LGCNSPILOT2022</t>
  </si>
  <si>
    <t>KPMGBRP20</t>
  </si>
  <si>
    <t>AIAGSA</t>
  </si>
  <si>
    <t>EMART24</t>
  </si>
  <si>
    <t>BELONGSTM</t>
  </si>
  <si>
    <t>BL2022</t>
  </si>
  <si>
    <t>CIMSVRRAW</t>
  </si>
  <si>
    <t>GMALLAPP</t>
  </si>
  <si>
    <t>GCSPOC</t>
  </si>
  <si>
    <t>GRACENOTEPFMEL</t>
  </si>
  <si>
    <t>UCUBESLIM2022</t>
  </si>
  <si>
    <t>NITIP1</t>
  </si>
  <si>
    <t>PEDIGTMPM3396</t>
  </si>
  <si>
    <t>NEXTARBIC</t>
  </si>
  <si>
    <t>AIASUPERAPP</t>
  </si>
  <si>
    <t>PKOKUBIN8</t>
  </si>
  <si>
    <t>PPWALLET</t>
  </si>
  <si>
    <t>BWG2022</t>
  </si>
  <si>
    <t>CINCPAW03</t>
  </si>
  <si>
    <t>COSMO6</t>
  </si>
  <si>
    <t>FEDEXP2</t>
  </si>
  <si>
    <t>HALB2022</t>
  </si>
  <si>
    <t>HOWL17</t>
  </si>
  <si>
    <t>MJSWEBINPUTS3</t>
  </si>
  <si>
    <t>MULTIEMR</t>
  </si>
  <si>
    <t>TOPPANPOC4</t>
  </si>
  <si>
    <t>VITOPURE1</t>
  </si>
  <si>
    <t>WRLAPP2022</t>
  </si>
  <si>
    <t>YANMAR02</t>
  </si>
  <si>
    <t>INFOTRENDS2022</t>
  </si>
  <si>
    <t>PPPAPERLESS8</t>
  </si>
  <si>
    <t>AISINSWA22</t>
  </si>
  <si>
    <t>AKAPARCEL2022</t>
  </si>
  <si>
    <t>CEPPET2022</t>
  </si>
  <si>
    <t>CEREBRAL2022</t>
  </si>
  <si>
    <t>CINCPA350</t>
  </si>
  <si>
    <t>C99BUYERLINK22</t>
  </si>
  <si>
    <t>FHMC99DDS2022</t>
  </si>
  <si>
    <t>FHMC99FID2022</t>
  </si>
  <si>
    <t>FHMC99MII2022</t>
  </si>
  <si>
    <t>FHMC99ORBIT22</t>
  </si>
  <si>
    <t>FHMC99OVW2022</t>
  </si>
  <si>
    <t>FHMC99RPP2022</t>
  </si>
  <si>
    <t>C99TMSGANDALF</t>
  </si>
  <si>
    <t>C99TMSYOUNGBIE</t>
  </si>
  <si>
    <t>FHNDNAMPO</t>
  </si>
  <si>
    <t>HMP2201</t>
  </si>
  <si>
    <t>KRISSHOPEIM22</t>
  </si>
  <si>
    <t>PTBCDIGITALM22</t>
  </si>
  <si>
    <t>PTBCI2022</t>
  </si>
  <si>
    <t>PTBCMBA2022</t>
  </si>
  <si>
    <t>RELU2BXFCC1</t>
  </si>
  <si>
    <t>SIACS2022</t>
  </si>
  <si>
    <t>SIADE2022</t>
  </si>
  <si>
    <t>DPS SPD</t>
  </si>
  <si>
    <t>SPDITMSC2022</t>
  </si>
  <si>
    <t>STAMPSFCT2022</t>
  </si>
  <si>
    <t>VALORGPS</t>
  </si>
  <si>
    <t>WRWD2022A</t>
  </si>
  <si>
    <t>FWDMOMENTS</t>
  </si>
  <si>
    <t>CUL7</t>
  </si>
  <si>
    <t>GMYSB2022</t>
  </si>
  <si>
    <t>HWTSWDEVW</t>
  </si>
  <si>
    <t>DISC</t>
  </si>
  <si>
    <t>HITNGENZ1</t>
  </si>
  <si>
    <t>ICERTISPILOT</t>
  </si>
  <si>
    <t>INTERTECP2</t>
  </si>
  <si>
    <t>PITSRPA2022</t>
  </si>
  <si>
    <t>FHMSPROUT</t>
  </si>
  <si>
    <t>FMKEYSTONE2</t>
  </si>
  <si>
    <t>FWD2022</t>
  </si>
  <si>
    <t>HOLOX</t>
  </si>
  <si>
    <t>NTTDHSNOW2022</t>
  </si>
  <si>
    <t>SCOR2022S1</t>
  </si>
  <si>
    <t>SYSKOSD22S1</t>
  </si>
  <si>
    <t>TWALKER</t>
  </si>
  <si>
    <t>TLIPQ12022</t>
  </si>
  <si>
    <t>SIACIP2022</t>
  </si>
  <si>
    <t>FDNG55MIX</t>
  </si>
  <si>
    <t>SBSITE</t>
  </si>
  <si>
    <t>AIOOCRR</t>
  </si>
  <si>
    <t>DE2022P1</t>
  </si>
  <si>
    <t>EPP30</t>
  </si>
  <si>
    <t>G5SDMS13</t>
  </si>
  <si>
    <t>GEN5SA</t>
  </si>
  <si>
    <t>IS3MASTERBOM</t>
  </si>
  <si>
    <t>TATASKY</t>
  </si>
  <si>
    <t>ZPEZSC</t>
  </si>
  <si>
    <t>BESPIN2022</t>
  </si>
  <si>
    <t>PPKASTEP38</t>
  </si>
  <si>
    <t>PPBLOT8</t>
  </si>
  <si>
    <t>CUS360CRA</t>
  </si>
  <si>
    <t>CAF22</t>
  </si>
  <si>
    <t>COVESTROJPG</t>
  </si>
  <si>
    <t>DAPFORDAND2022</t>
  </si>
  <si>
    <t>DAPFORDAU2022</t>
  </si>
  <si>
    <t>DAPFORDIVI2022</t>
  </si>
  <si>
    <t>DAPRELUMC2022</t>
  </si>
  <si>
    <t>DIRKPL12022</t>
  </si>
  <si>
    <t>FSTM2022</t>
  </si>
  <si>
    <t>GMONEYTAP22</t>
  </si>
  <si>
    <t>G2PHASE4</t>
  </si>
  <si>
    <t>GWMSMAIN2022</t>
  </si>
  <si>
    <t>HONEY22</t>
  </si>
  <si>
    <t>ICSODC2022</t>
  </si>
  <si>
    <t>KMICSRC</t>
  </si>
  <si>
    <t>KMILUI02</t>
  </si>
  <si>
    <t>KMIUP22</t>
  </si>
  <si>
    <t>MARQUARDTDN7</t>
  </si>
  <si>
    <t>NXPAPDN2022</t>
  </si>
  <si>
    <t>NXPIMX2022</t>
  </si>
  <si>
    <t>NXPOS22</t>
  </si>
  <si>
    <t>NXPSCA2022</t>
  </si>
  <si>
    <t>NXPSCAUWB</t>
  </si>
  <si>
    <t>NXPTOVNV2022</t>
  </si>
  <si>
    <t>NXPVISION2022</t>
  </si>
  <si>
    <t>NXPSCADN22</t>
  </si>
  <si>
    <t>RQICCE</t>
  </si>
  <si>
    <t>SCSKTG202201</t>
  </si>
  <si>
    <t>SH2022</t>
  </si>
  <si>
    <t>SILABSCLSW2022</t>
  </si>
  <si>
    <t>SILADSC2022</t>
  </si>
  <si>
    <t>SMVTOOL2</t>
  </si>
  <si>
    <t>TRADEWALTZ22S1</t>
  </si>
  <si>
    <t>WOK</t>
  </si>
  <si>
    <t>BU91BODYSHOP</t>
  </si>
  <si>
    <t>CCIC22</t>
  </si>
  <si>
    <t>FFQQ22</t>
  </si>
  <si>
    <t>G5DELLCED2022</t>
  </si>
  <si>
    <t>HALSPEAR</t>
  </si>
  <si>
    <t>HNGICODC2022</t>
  </si>
  <si>
    <t>HONDAMOON</t>
  </si>
  <si>
    <t>HTS2022</t>
  </si>
  <si>
    <t>JODC JAC</t>
  </si>
  <si>
    <t>JACBRSE2022</t>
  </si>
  <si>
    <t>KPMGDV2022</t>
  </si>
  <si>
    <t>MATRIX2022</t>
  </si>
  <si>
    <t>PTGPPP</t>
  </si>
  <si>
    <t>JODC JVC</t>
  </si>
  <si>
    <t>RKTCODC2022</t>
  </si>
  <si>
    <t>S68COVESTRO</t>
  </si>
  <si>
    <t>SCHCDE2201</t>
  </si>
  <si>
    <t>SCOMOBILE2022</t>
  </si>
  <si>
    <t>SOLIBRI2022</t>
  </si>
  <si>
    <t>STEAOCS2022</t>
  </si>
  <si>
    <t>SUPFREADPO</t>
  </si>
  <si>
    <t>TOTALSYN2022</t>
  </si>
  <si>
    <t>PETDIGTMILTSAA</t>
  </si>
  <si>
    <t>PETDIGTMHIRAP2</t>
  </si>
  <si>
    <t>PETDIGTMPIMSP4</t>
  </si>
  <si>
    <t>AISINODCS12022</t>
  </si>
  <si>
    <t>AKAFOCUS2022</t>
  </si>
  <si>
    <t>AKI2022</t>
  </si>
  <si>
    <t>APOLLO2022</t>
  </si>
  <si>
    <t>ATLAS2022</t>
  </si>
  <si>
    <t>BTNPS2022</t>
  </si>
  <si>
    <t>BASFP</t>
  </si>
  <si>
    <t>BOSASNRS122</t>
  </si>
  <si>
    <t>BOSCHGUS12022</t>
  </si>
  <si>
    <t>BOSGUS2S12022</t>
  </si>
  <si>
    <t>BRADAR1S12022</t>
  </si>
  <si>
    <t>BOSRAD2S12022</t>
  </si>
  <si>
    <t>BOSRAD3S12022</t>
  </si>
  <si>
    <t>RADAR4S12022</t>
  </si>
  <si>
    <t>BOSRAD5S12022</t>
  </si>
  <si>
    <t>BOSTMS12022</t>
  </si>
  <si>
    <t>BSMDN2022</t>
  </si>
  <si>
    <t>CLIS2022S1</t>
  </si>
  <si>
    <t>CLSIA2022</t>
  </si>
  <si>
    <t>CRTSOS1Q22</t>
  </si>
  <si>
    <t>CTOSOLUTION16</t>
  </si>
  <si>
    <t>DCIEPOC</t>
  </si>
  <si>
    <t>DCIIPOC</t>
  </si>
  <si>
    <t>DCIOSKHMS</t>
  </si>
  <si>
    <t>DIAMS12022</t>
  </si>
  <si>
    <t>DML7</t>
  </si>
  <si>
    <t>DPSVNMSGO2022</t>
  </si>
  <si>
    <t>EDI2022</t>
  </si>
  <si>
    <t>EKANBAN22</t>
  </si>
  <si>
    <t>EPASS</t>
  </si>
  <si>
    <t>FCTAKC2022</t>
  </si>
  <si>
    <t>FDNG3AKADEV22</t>
  </si>
  <si>
    <t>FDX81</t>
  </si>
  <si>
    <t>FITSS12022</t>
  </si>
  <si>
    <t>FKUMA2</t>
  </si>
  <si>
    <t>FMMAIN2022</t>
  </si>
  <si>
    <t>FVL2022</t>
  </si>
  <si>
    <t>G5HALFRACVAULT</t>
  </si>
  <si>
    <t>GENPHASE3</t>
  </si>
  <si>
    <t>GMO</t>
  </si>
  <si>
    <t>GRIC</t>
  </si>
  <si>
    <t>GROWTHH22</t>
  </si>
  <si>
    <t>BARWELLSIGHT22</t>
  </si>
  <si>
    <t>HDSASTERIX2022</t>
  </si>
  <si>
    <t>HALHDSDPM2022</t>
  </si>
  <si>
    <t>HALHDSOWAI2022</t>
  </si>
  <si>
    <t>HALHSE2022</t>
  </si>
  <si>
    <t>HALLMKDWPOEC22</t>
  </si>
  <si>
    <t>HALLMKHY2022</t>
  </si>
  <si>
    <t>HALLMKRD2022</t>
  </si>
  <si>
    <t>HALLMKSO2022</t>
  </si>
  <si>
    <t>HALTSSSSL2022</t>
  </si>
  <si>
    <t>HALITRPA2022</t>
  </si>
  <si>
    <t>HANSH2022</t>
  </si>
  <si>
    <t>HAROPDCS122</t>
  </si>
  <si>
    <t>HAUTOE2022S1</t>
  </si>
  <si>
    <t>HAUTOEAP2022</t>
  </si>
  <si>
    <t>HCS2</t>
  </si>
  <si>
    <t>HRSINGLEX2022</t>
  </si>
  <si>
    <t>GST PTG</t>
  </si>
  <si>
    <t>IPOS22</t>
  </si>
  <si>
    <t>JMETROA</t>
  </si>
  <si>
    <t>KFA2022S1</t>
  </si>
  <si>
    <t>MESP3</t>
  </si>
  <si>
    <t>KMIBIA</t>
  </si>
  <si>
    <t>KMIOPENAPI2022</t>
  </si>
  <si>
    <t>KSLITE2022</t>
  </si>
  <si>
    <t>LIBRA2022S1</t>
  </si>
  <si>
    <t>LIXIOTJPPHASE2</t>
  </si>
  <si>
    <t>LIXILSTEP4</t>
  </si>
  <si>
    <t>LWAM2</t>
  </si>
  <si>
    <t>MTIJODC2022S1</t>
  </si>
  <si>
    <t>NER22</t>
  </si>
  <si>
    <t>NIDTNM2022</t>
  </si>
  <si>
    <t>NSKODC22S1</t>
  </si>
  <si>
    <t>OLYJIGWEB5</t>
  </si>
  <si>
    <t>ONO5</t>
  </si>
  <si>
    <t>OSCAR22</t>
  </si>
  <si>
    <t>PAMAIN2022</t>
  </si>
  <si>
    <t>PETALPHAS1</t>
  </si>
  <si>
    <t>PETSAAS</t>
  </si>
  <si>
    <t>PHPDNP3</t>
  </si>
  <si>
    <t>PS5SDK17</t>
  </si>
  <si>
    <t>QAIAKAOCR2022</t>
  </si>
  <si>
    <t>RIRAKULABO21</t>
  </si>
  <si>
    <t>DECOPACCE22RJS</t>
  </si>
  <si>
    <t>ROC</t>
  </si>
  <si>
    <t>RPAREA22</t>
  </si>
  <si>
    <t>RVCMCALS12022</t>
  </si>
  <si>
    <t>S5022</t>
  </si>
  <si>
    <t>SBOKI</t>
  </si>
  <si>
    <t>SCHSVC22DL</t>
  </si>
  <si>
    <t>SCHSVC22DU</t>
  </si>
  <si>
    <t>SIACARGO2022</t>
  </si>
  <si>
    <t>SISS12022</t>
  </si>
  <si>
    <t>SPEEDX2022</t>
  </si>
  <si>
    <t>STEHOCS2022</t>
  </si>
  <si>
    <t>SYSSNCS2022</t>
  </si>
  <si>
    <t>TDABODY2022</t>
  </si>
  <si>
    <t>TDADYNAMIC2022</t>
  </si>
  <si>
    <t>TDSL22S1</t>
  </si>
  <si>
    <t>TECISSHW7G1H22</t>
  </si>
  <si>
    <t>TODC2022</t>
  </si>
  <si>
    <t>TRAVELPDOB2022</t>
  </si>
  <si>
    <t>UPABC2022</t>
  </si>
  <si>
    <t>UPAPIS2022</t>
  </si>
  <si>
    <t>UPCOM2022</t>
  </si>
  <si>
    <t>UPDELIVERY</t>
  </si>
  <si>
    <t>UPDESIGN</t>
  </si>
  <si>
    <t>UPMOBILE2022</t>
  </si>
  <si>
    <t>UPMSER2022</t>
  </si>
  <si>
    <t>VINS12022</t>
  </si>
  <si>
    <t>VNANPMS2022</t>
  </si>
  <si>
    <t>VNAWEBSITE2022</t>
  </si>
  <si>
    <t>WACOMFORT</t>
  </si>
  <si>
    <t>WACOMPLUTUS</t>
  </si>
  <si>
    <t>WELDON22</t>
  </si>
  <si>
    <t>ZPEZTENDER2022</t>
  </si>
  <si>
    <t>Setting up CMS for CityNexus 2.0​</t>
  </si>
  <si>
    <t>Revamp of CityNexus Website​</t>
  </si>
  <si>
    <t>Tenant API (Integration with CDL Leasing System)​</t>
  </si>
  <si>
    <t>quyetnh3</t>
  </si>
  <si>
    <t>Yes</t>
  </si>
  <si>
    <t>Agile/Scrum</t>
  </si>
  <si>
    <t>87.17</t>
  </si>
  <si>
    <t>35.98</t>
  </si>
  <si>
    <t>40.23</t>
  </si>
  <si>
    <t>33.00</t>
  </si>
  <si>
    <t>37.26</t>
  </si>
  <si>
    <t>FSO DN</t>
  </si>
  <si>
    <t>IoT_Coffee Android App P2</t>
  </si>
  <si>
    <t>TKCC</t>
  </si>
  <si>
    <t>External</t>
  </si>
  <si>
    <t>D</t>
  </si>
  <si>
    <t>Maintenance</t>
  </si>
  <si>
    <t>N/A</t>
  </si>
  <si>
    <t>Android,Cyber Security,IoT,Android,Cyber Security,IoT,Android,Cyber Security,IoT</t>
  </si>
  <si>
    <t>Coding;UT</t>
  </si>
  <si>
    <t>JP</t>
  </si>
  <si>
    <t>Closed</t>
  </si>
  <si>
    <t>Dự án thực hiện việc chuyển đổi liên kết kết nối từ USB serial port sang kết nối RS232C giữa App quản lý với máy pha cafe (Phase2)</t>
  </si>
  <si>
    <t>phongth2</t>
  </si>
  <si>
    <t>Very Light</t>
  </si>
  <si>
    <t>Good</t>
  </si>
  <si>
    <t>100.00</t>
  </si>
  <si>
    <t>93.92</t>
  </si>
  <si>
    <t>12.11</t>
  </si>
  <si>
    <t>10.71</t>
  </si>
  <si>
    <t>0.00</t>
  </si>
  <si>
    <t>12.64</t>
  </si>
  <si>
    <t>FSO HL</t>
  </si>
  <si>
    <t>MAircon22</t>
  </si>
  <si>
    <t>MCOR</t>
  </si>
  <si>
    <t>C</t>
  </si>
  <si>
    <t>Development</t>
  </si>
  <si>
    <t>Manufacturing(Primary),Manufacturing</t>
  </si>
  <si>
    <t>Manufacturing(Primary),Industrial Manufacturing</t>
  </si>
  <si>
    <t>Business Application Services(Primary),Business Application Services</t>
  </si>
  <si>
    <t>Standard application services(Primary),Standard application services</t>
  </si>
  <si>
    <t>Android(Primary),Java</t>
  </si>
  <si>
    <t>Requirement;Design;Coding;UT</t>
  </si>
  <si>
    <t>On-going</t>
  </si>
  <si>
    <t>Develop mobile app to remote control air conditional</t>
  </si>
  <si>
    <t>tuandv16</t>
  </si>
  <si>
    <t>95.26</t>
  </si>
  <si>
    <t>45.04</t>
  </si>
  <si>
    <t>32.64</t>
  </si>
  <si>
    <t>30.85</t>
  </si>
  <si>
    <t>17.23</t>
  </si>
  <si>
    <t>FSO HCM</t>
  </si>
  <si>
    <t>COWAY</t>
  </si>
  <si>
    <t>Requirement;Design;Coding;UT;IT;ST</t>
  </si>
  <si>
    <t>APAC</t>
  </si>
  <si>
    <t>Build a website to computerized for certification process of Coway's product</t>
  </si>
  <si>
    <t>chieudv</t>
  </si>
  <si>
    <t>Light</t>
  </si>
  <si>
    <t>62.89</t>
  </si>
  <si>
    <t>66.25</t>
  </si>
  <si>
    <t>84.76</t>
  </si>
  <si>
    <t>96.08</t>
  </si>
  <si>
    <t>83.55</t>
  </si>
  <si>
    <t>DTV-OVHE.2022</t>
  </si>
  <si>
    <t>DTV</t>
  </si>
  <si>
    <t>Amazon Web Services (AWS) based,Java,Amazon Web Services (AWS) based,Java,Amazon Web Services (AWS) based,Java</t>
  </si>
  <si>
    <t>AM</t>
  </si>
  <si>
    <t>AT&amp;T - OV Headend Services (2022)</t>
  </si>
  <si>
    <t>anhnhl</t>
  </si>
  <si>
    <t>97.71</t>
  </si>
  <si>
    <t>7.51</t>
  </si>
  <si>
    <t>7.71</t>
  </si>
  <si>
    <t>7.69</t>
  </si>
  <si>
    <t>10.50</t>
  </si>
  <si>
    <t>8.39</t>
  </si>
  <si>
    <t>HCPlatformXJ</t>
  </si>
  <si>
    <t>HONDAM</t>
  </si>
  <si>
    <t>Manufacturing(Primary),Automotive</t>
  </si>
  <si>
    <t>Product Engineering Services(Primary),Product Engineering Services</t>
  </si>
  <si>
    <t>Others(Primary)</t>
  </si>
  <si>
    <t>Design;Coding</t>
  </si>
  <si>
    <t>Develop Connected App for HondaM</t>
  </si>
  <si>
    <t>chungnt6</t>
  </si>
  <si>
    <t>120.53</t>
  </si>
  <si>
    <t>9.50</t>
  </si>
  <si>
    <t>7.88</t>
  </si>
  <si>
    <t>FSO HN</t>
  </si>
  <si>
    <t>DecoPac</t>
  </si>
  <si>
    <t>Consumer Packaged Goods(Primary),Consumer Packaged Goods</t>
  </si>
  <si>
    <t xml:space="preserve">Consumer Packaged Goods(Primary),Consumer Packaged Goods </t>
  </si>
  <si>
    <t>Next phase for DecoCakes</t>
  </si>
  <si>
    <t>kientt5</t>
  </si>
  <si>
    <t>105.50</t>
  </si>
  <si>
    <t>106.05</t>
  </si>
  <si>
    <t>88.15</t>
  </si>
  <si>
    <t>111.15</t>
  </si>
  <si>
    <t>69.80</t>
  </si>
  <si>
    <t>LSA_DCDC_Converter</t>
  </si>
  <si>
    <t>tQsc</t>
  </si>
  <si>
    <t>High Level Design;Detail Design;Coding;UT;IT</t>
  </si>
  <si>
    <t>Phát triển software cho DCDC Converter bằng Matlab/Simulink</t>
  </si>
  <si>
    <t>binhht6</t>
  </si>
  <si>
    <t>97.86</t>
  </si>
  <si>
    <t>65.00</t>
  </si>
  <si>
    <t>65.81</t>
  </si>
  <si>
    <t>28.00</t>
  </si>
  <si>
    <t>9.90</t>
  </si>
  <si>
    <t>FM_DAF2022</t>
  </si>
  <si>
    <t>FM</t>
  </si>
  <si>
    <t>Requirement;Design;Coding;UT;IT</t>
  </si>
  <si>
    <t>Develop web app for client</t>
  </si>
  <si>
    <t>hoanglh2</t>
  </si>
  <si>
    <t>74.30</t>
  </si>
  <si>
    <t>21.18</t>
  </si>
  <si>
    <t>29.71</t>
  </si>
  <si>
    <t>27.81</t>
  </si>
  <si>
    <t>30.20</t>
  </si>
  <si>
    <t>Torik</t>
  </si>
  <si>
    <t>RHETORIK</t>
  </si>
  <si>
    <t>Others(Primary),Others</t>
  </si>
  <si>
    <t>TBD</t>
  </si>
  <si>
    <t>nhantc</t>
  </si>
  <si>
    <t>Failed</t>
  </si>
  <si>
    <t>91.00</t>
  </si>
  <si>
    <t>37.32</t>
  </si>
  <si>
    <t>5.11</t>
  </si>
  <si>
    <t>13.69</t>
  </si>
  <si>
    <t>6.00</t>
  </si>
  <si>
    <t>21CY_HMIData_2022_S2</t>
  </si>
  <si>
    <t>PITS</t>
  </si>
  <si>
    <t>C/ C++(Primary)</t>
  </si>
  <si>
    <t>Design;Coding;UT;IT</t>
  </si>
  <si>
    <t>Develop HMIData ~2000 screens for Toyota</t>
  </si>
  <si>
    <t>tunbh</t>
  </si>
  <si>
    <t>Standard</t>
  </si>
  <si>
    <t>Very Good</t>
  </si>
  <si>
    <t>95.73</t>
  </si>
  <si>
    <t>113.94</t>
  </si>
  <si>
    <t>137.75</t>
  </si>
  <si>
    <t>118.14</t>
  </si>
  <si>
    <t>111.50</t>
  </si>
  <si>
    <t>125.90</t>
  </si>
  <si>
    <t>122.06</t>
  </si>
  <si>
    <t>247PSLAB22-S1</t>
  </si>
  <si>
    <t>FJPER</t>
  </si>
  <si>
    <t>Communications, Media and Services(Primary),Others</t>
  </si>
  <si>
    <t>Others(Primary),Java,HTML Technology</t>
  </si>
  <si>
    <t>Coding;UT;IT</t>
  </si>
  <si>
    <t>Dự án maintain, develop cho khách FJPer</t>
  </si>
  <si>
    <t>Phát triển chức năng mới cho hệ thống 247ps</t>
  </si>
  <si>
    <t>Apply thiết kế giao diện mới cho toàn bộ hệ thống admin</t>
  </si>
  <si>
    <t>Framework: Spring boot</t>
  </si>
  <si>
    <t>Ngôn ngữ: Java, HTML, Java Script, Css, Vue.js</t>
  </si>
  <si>
    <t>Database: Oracle 12c, MySQL</t>
  </si>
  <si>
    <t>khoata1</t>
  </si>
  <si>
    <t>Excellent</t>
  </si>
  <si>
    <t>193.14</t>
  </si>
  <si>
    <t>75.70</t>
  </si>
  <si>
    <t>39.19</t>
  </si>
  <si>
    <t>46.90</t>
  </si>
  <si>
    <t>38.41</t>
  </si>
  <si>
    <t>3559.PET-DIG.TM.GHSSE.EPIC</t>
  </si>
  <si>
    <t xml:space="preserve"> 3559.PET-DIG.TM.GHSSE.EPIC</t>
  </si>
  <si>
    <t>PET-ICT</t>
  </si>
  <si>
    <t>Information technology services and software(Primary),Energy and Utilities</t>
  </si>
  <si>
    <t>Information technology services and software(Primary),Oil &amp; Gas</t>
  </si>
  <si>
    <t>dotNet(Primary),Microsoft Based,Cloud</t>
  </si>
  <si>
    <t>In essence, EPICS will be used as a tool to elevate the sustainable development focus (SD) in meeting PETRONAS Sustainability Agenda’s key metrics and FY2024 targets. EPICS will focus on HSEMS environment performance and monitoring, data analysis and interpretation and reporting &amp; communication. For example, EPICS should be able to provide a common platform to monitor OPU/JV/Project minimum pollution control system (PCS) monitoring activities by consolidating various system data collection point and providing a consolidated view to all data collected. By consolidating the information EPICS system can compare against the recommended ranges, record upset conditions or non-compliance for performance analysis and the functionality can be extended to produce report for tracking and decision-making process.</t>
  </si>
  <si>
    <t>lamnt18</t>
  </si>
  <si>
    <t>117.54</t>
  </si>
  <si>
    <t>115.49</t>
  </si>
  <si>
    <t>84.03</t>
  </si>
  <si>
    <t>103.00</t>
  </si>
  <si>
    <t>AISIN_IVI</t>
  </si>
  <si>
    <t>AISIN-N</t>
  </si>
  <si>
    <t>Requirement;Coding</t>
  </si>
  <si>
    <t>IVI development</t>
  </si>
  <si>
    <t>huypv</t>
  </si>
  <si>
    <t>109.44</t>
  </si>
  <si>
    <t>185.37</t>
  </si>
  <si>
    <t>90.00</t>
  </si>
  <si>
    <t>akaMes_NSPV_Newforms</t>
  </si>
  <si>
    <t>NSPV</t>
  </si>
  <si>
    <t>Triển khai phần CR mới cho khách hàng NSPV sau khi đóng dự án NSPV</t>
  </si>
  <si>
    <t>quyennc2</t>
  </si>
  <si>
    <t>97.33</t>
  </si>
  <si>
    <t>93.32</t>
  </si>
  <si>
    <t>2.00</t>
  </si>
  <si>
    <t>2.14</t>
  </si>
  <si>
    <t>3.65</t>
  </si>
  <si>
    <t>AstraClient</t>
  </si>
  <si>
    <t>DELL</t>
  </si>
  <si>
    <t>Cloud,Microsoft Based,Cloud,Microsoft Based,Cloud,Microsoft Based</t>
  </si>
  <si>
    <t>Develop D3 applications to Dell’s Customer using C#, EMF</t>
  </si>
  <si>
    <t>sonlv4</t>
  </si>
  <si>
    <t>531.01</t>
  </si>
  <si>
    <t>18.00</t>
  </si>
  <si>
    <t>2.26</t>
  </si>
  <si>
    <t>B_Aviator_2022</t>
  </si>
  <si>
    <t>Boeing</t>
  </si>
  <si>
    <t>Aerospace &amp; Aviation(Primary),Aerospace &amp; Aviation</t>
  </si>
  <si>
    <t>Aerospace &amp; Aviation(Primary),Aerospace and Defense</t>
  </si>
  <si>
    <t>Coding;UT;ST</t>
  </si>
  <si>
    <t>Continue to develop new feature and maintain for Aviator applications on both platform iOS by Object C, Swift.</t>
  </si>
  <si>
    <t>huynn</t>
  </si>
  <si>
    <t>138.49</t>
  </si>
  <si>
    <t>107.49</t>
  </si>
  <si>
    <t>62.63</t>
  </si>
  <si>
    <t>124.00</t>
  </si>
  <si>
    <t>GE</t>
  </si>
  <si>
    <t>A</t>
  </si>
  <si>
    <t>AMS L2,3(Primary),Standard application services</t>
  </si>
  <si>
    <t>Java(Primary),Others,PHP Technology</t>
  </si>
  <si>
    <t>Requirement;Coding;ST;Others</t>
  </si>
  <si>
    <t>- LOS: Further enhance and develop the Lean Optimization Suite (LOS) application based on an existing product backlog and provide 24x5 AMS.</t>
  </si>
  <si>
    <t>- SOPI: A Development project aimed to provide the commercial and sales teams at GE - Grid Solutions and Onshore Wind with the ability to have increased visibility on upcoming sales opportunities, as well as being able to balance upcoming sales potential with supply constraints from the global supply chain teams.</t>
  </si>
  <si>
    <t>- UDC: A unified platform/solution that enables real-time data collection in the shop floor, collecting data from different sources/assets on the industrial environment, accelerating the IIOT</t>
  </si>
  <si>
    <t>khuetla</t>
  </si>
  <si>
    <t>98.51</t>
  </si>
  <si>
    <t>388.80</t>
  </si>
  <si>
    <t>288.13</t>
  </si>
  <si>
    <t>215.85</t>
  </si>
  <si>
    <t>BTAV_2022</t>
  </si>
  <si>
    <t>Dự án maintain fix bug các app và service của dòng dự án 21CY, M7G_AV, M7G_BT, 21CY_AV</t>
  </si>
  <si>
    <t>thaibv1</t>
  </si>
  <si>
    <t>112.35</t>
  </si>
  <si>
    <t>278.57</t>
  </si>
  <si>
    <t>219.62</t>
  </si>
  <si>
    <t>184.50</t>
  </si>
  <si>
    <t>14.64</t>
  </si>
  <si>
    <t>BiTECH</t>
  </si>
  <si>
    <t>C/ C++</t>
  </si>
  <si>
    <t>Detail Design;Coding</t>
  </si>
  <si>
    <t>Develop Fullstack SW of Cluster Device for BiTECH (Tier1 in China)</t>
  </si>
  <si>
    <t>damnt</t>
  </si>
  <si>
    <t>158.10</t>
  </si>
  <si>
    <t>59.58</t>
  </si>
  <si>
    <t>30.36</t>
  </si>
  <si>
    <t>84.50</t>
  </si>
  <si>
    <t>C1-2022</t>
  </si>
  <si>
    <t>HTC-F</t>
  </si>
  <si>
    <t>Banking and Finance(Primary),Banking and Finance</t>
  </si>
  <si>
    <t>Banking and Finance(Primary),Banking</t>
  </si>
  <si>
    <t>Java(Primary)</t>
  </si>
  <si>
    <t>Design;Coding;UT</t>
  </si>
  <si>
    <t>・Dự án OSDC làm về nghiệp vụ ngân hàng của phía Nhật, maintain các chức năng về quản lý tiền mặt, quản lý user, quản lý khách hàng, nghiệp vụ chi trả thông thường bằng sổ, card,..</t>
  </si>
  <si>
    <t>・Khách hàng gửi request về và phía offshore đọc hiểu request và đối ứng.</t>
  </si>
  <si>
    <t>・Dự án dùng rất nhiều tool, trong đó hầu hết là các tool từ phía khách hàng cung cấp (phía khách hàng yêu cầu) và phía offshore chỉ sử dụng một vài tool nội bộ để hỗ trợ cho công việc. OS đang sử dụng là Window 7, Technology đang sử dụng là Mainframe Related, Dev language đang sử dụng là Java Based, Database đang sử dụng là J2EE.</t>
  </si>
  <si>
    <t>quangpt</t>
  </si>
  <si>
    <t>136.67</t>
  </si>
  <si>
    <t>73.80</t>
  </si>
  <si>
    <t>54.00</t>
  </si>
  <si>
    <t>54.24</t>
  </si>
  <si>
    <t>Confido</t>
  </si>
  <si>
    <t>PL-GPLFTHAI</t>
  </si>
  <si>
    <t>Internal</t>
  </si>
  <si>
    <t>AI/Data Analytics,AI/Data Analytics</t>
  </si>
  <si>
    <t>Requirement;Design;Coding;ST</t>
  </si>
  <si>
    <t>Dự án làm R&amp;D giải pháp confido:</t>
  </si>
  <si>
    <t>Giải pháp dùng AI/ML để tự động hóa quy trình thẩm định, claim hợp đồng bảo hiểm, dự báo số hợp đồng bị hủy của khách hàng</t>
  </si>
  <si>
    <t>kieublt</t>
  </si>
  <si>
    <t>169.13</t>
  </si>
  <si>
    <t>46.06</t>
  </si>
  <si>
    <t>27.05</t>
  </si>
  <si>
    <t>0.17</t>
  </si>
  <si>
    <t>AMS</t>
  </si>
  <si>
    <t>Manufacturing(Primary),Others</t>
  </si>
  <si>
    <t>C/ C++(Primary),Others,Python,Other,Python,Python,Other,Python,Python</t>
  </si>
  <si>
    <t>Tiếp tục dòng dự án AMS</t>
  </si>
  <si>
    <t>thongvn1</t>
  </si>
  <si>
    <t>126.48</t>
  </si>
  <si>
    <t>112.51</t>
  </si>
  <si>
    <t>84.34</t>
  </si>
  <si>
    <t>84.00</t>
  </si>
  <si>
    <t>22.45</t>
  </si>
  <si>
    <t>HTC-SO</t>
  </si>
  <si>
    <t>HTML Technology,Java</t>
  </si>
  <si>
    <t>Migrate DEN system from Flex to HTML/TypeScript</t>
  </si>
  <si>
    <t>hoannq</t>
  </si>
  <si>
    <t>84.27</t>
  </si>
  <si>
    <t>132.26</t>
  </si>
  <si>
    <t>89.72</t>
  </si>
  <si>
    <t>76.87</t>
  </si>
  <si>
    <t>64.77</t>
  </si>
  <si>
    <t>90.50</t>
  </si>
  <si>
    <t>79.83</t>
  </si>
  <si>
    <t>DELL ISG 2022</t>
  </si>
  <si>
    <t>Manufacturing(Primary),Semi-conductor</t>
  </si>
  <si>
    <t>dotNet(Primary),dotNet,Microsoft Based</t>
  </si>
  <si>
    <t>The Infrastructure Solutions Group (ISG) offers multiple cloud and big data solutions built on a modern data center infrastructure, which also includes traditional and modern storage solutions.</t>
  </si>
  <si>
    <t xml:space="preserve">FPT has partnered with ISG group to build new solutions, transform and modernize their existing solutions, mobilize and enrich end user experiences and accelerate business applications and processes. </t>
  </si>
  <si>
    <t>phonghh</t>
  </si>
  <si>
    <t>100.82</t>
  </si>
  <si>
    <t>299.00</t>
  </si>
  <si>
    <t>232.60</t>
  </si>
  <si>
    <t>229.04</t>
  </si>
  <si>
    <t>66.00</t>
  </si>
  <si>
    <t>2.66</t>
  </si>
  <si>
    <t>DensoDIAT</t>
  </si>
  <si>
    <t>DIAT</t>
  </si>
  <si>
    <t>Others(Primary),Python,Python,Python</t>
  </si>
  <si>
    <t>Develop the System of Dekidaka monitoring and System of OEE</t>
  </si>
  <si>
    <t>monitoring onto the DENSO V2 platform</t>
  </si>
  <si>
    <t>datnt54</t>
  </si>
  <si>
    <t>83.69</t>
  </si>
  <si>
    <t>134.49</t>
  </si>
  <si>
    <t>15.15</t>
  </si>
  <si>
    <t>13.27</t>
  </si>
  <si>
    <t>11.27</t>
  </si>
  <si>
    <t>13.21</t>
  </si>
  <si>
    <t>Dialog</t>
  </si>
  <si>
    <t>INFODASIA</t>
  </si>
  <si>
    <t>Energy and Utilities(Primary),Energy and Utilities</t>
  </si>
  <si>
    <t>Energy and Utilities(Primary),Oil &amp; Gas</t>
  </si>
  <si>
    <t>Others(Primary),dotNet,Other,Other,Other,Other</t>
  </si>
  <si>
    <t>Develop &amp; upgrade the user data collection system.Dialog:Develop &amp; upgrade the e-wallet management system</t>
  </si>
  <si>
    <t>baovh</t>
  </si>
  <si>
    <t>166.41</t>
  </si>
  <si>
    <t>10.41</t>
  </si>
  <si>
    <t>4.70</t>
  </si>
  <si>
    <t>9.12</t>
  </si>
  <si>
    <t>NCR</t>
  </si>
  <si>
    <t>Migrate VB6-&gt; VB.Net. Upgrade Crystal report 11R2 lên bản 2020</t>
  </si>
  <si>
    <t>giangnt7</t>
  </si>
  <si>
    <t>126.30</t>
  </si>
  <si>
    <t>21.50</t>
  </si>
  <si>
    <t>19.51</t>
  </si>
  <si>
    <t>16.71</t>
  </si>
  <si>
    <t>19.85</t>
  </si>
  <si>
    <t>19.02</t>
  </si>
  <si>
    <t>FHM.C99.AMS 2022</t>
  </si>
  <si>
    <t>COX-AM</t>
  </si>
  <si>
    <t>Others(Primary),Cloud,Amazon Web Services (AWS) based</t>
  </si>
  <si>
    <t>Project of C99</t>
  </si>
  <si>
    <t>The Account Management System (AMS) project is aimed at providing long term enhancements, maintenance and support of the AMS Application.</t>
  </si>
  <si>
    <t>The purpose of this Project is to enhance the delivery of the Account Management System and ORBiT teams within Enterprise Services RTC to meet the growing backlog of support and enhancement needs through a Contractor onshore/offshore-based team in order to provide long-term support for the following systems</t>
  </si>
  <si>
    <t>trucnt5</t>
  </si>
  <si>
    <t>99.58</t>
  </si>
  <si>
    <t>42.00</t>
  </si>
  <si>
    <t>42.18</t>
  </si>
  <si>
    <t>21.00</t>
  </si>
  <si>
    <t>FHM.C99.APG 2022</t>
  </si>
  <si>
    <t>AP Grow is an Assurance Protection product offered to clients for vehicles purchased at Manheim auction locations as well as other DealShield affiliated independent auctions.</t>
  </si>
  <si>
    <t>tongpt</t>
  </si>
  <si>
    <t>101.59</t>
  </si>
  <si>
    <t>52.50</t>
  </si>
  <si>
    <t>51.68</t>
  </si>
  <si>
    <t>FHM.C99.DBM</t>
  </si>
  <si>
    <t>Others(Primary),Cloud,Cloud</t>
  </si>
  <si>
    <t>sonpn4</t>
  </si>
  <si>
    <t>87.49</t>
  </si>
  <si>
    <t>81.50</t>
  </si>
  <si>
    <t>72.03</t>
  </si>
  <si>
    <t>FKANSHI-J</t>
  </si>
  <si>
    <t>Banking and Finance(Primary),Insurance</t>
  </si>
  <si>
    <t>Banking and Finance(Primary),Health insurance (payer)</t>
  </si>
  <si>
    <t>Others(Primary),Java,Other</t>
  </si>
  <si>
    <t>Design;Coding;IT</t>
  </si>
  <si>
    <t>1. Điều tra maintain dự phòng</t>
  </si>
  <si>
    <t>・Đối với software và OS đã install thì có khả năng có defect hay bug nên cũng có khi đó là nguyên nhân của sự cố.</t>
  </si>
  <si>
    <t>・Collect thông tin maintain dự phòng (thông tin bug, thông tin tính dễ bị tấn công, thông tin defect) của software và OS đã install để tạo report điều tra maintain dự phòng.</t>
  </si>
  <si>
    <t>・Sẽ dùng tài liệu đính kèm phần mềm (Từ sau mô tả là 「ソ添」) và QA-Express (Từ sau mô tả là 「QA-Exp」) dưới dạng thông tin maintain dự phòng.</t>
  </si>
  <si>
    <t>Tài liệu đính kèm phần mềm sẽ cung cấp bằng file PDF. Vì thông tin của nhiều bug đang được mô tả trong 1 file PDF nên có thể tiến hành điều tra mà ưu tiên tính bao phủ.</t>
  </si>
  <si>
    <t>QA-Exp thì sẽ cung cấp bằng mail. Vì sẽ gửi mail hằng tuần nên có thể tiến hành điều tra mà ưu tiên tính kịp thời, tức thì.</t>
  </si>
  <si>
    <t>2. Phát triển Java</t>
  </si>
  <si>
    <t>・Phạm vi công việc: Coding, CT</t>
  </si>
  <si>
    <t>・Số lượng màn hình: N/A.</t>
  </si>
  <si>
    <t>・Thực hiện phát triển các màn hình về quản lý hợp đồng bảo hiểm</t>
  </si>
  <si>
    <t>hoalnt</t>
  </si>
  <si>
    <t>94.35</t>
  </si>
  <si>
    <t>132.38</t>
  </si>
  <si>
    <t>72.31</t>
  </si>
  <si>
    <t>53.96</t>
  </si>
  <si>
    <t>53.48</t>
  </si>
  <si>
    <t>FWD-HO</t>
  </si>
  <si>
    <t>Other</t>
  </si>
  <si>
    <t>FWD-HO Body shopping Project</t>
  </si>
  <si>
    <t>hieudt10</t>
  </si>
  <si>
    <t>103.56</t>
  </si>
  <si>
    <t>16.00</t>
  </si>
  <si>
    <t>15.66</t>
  </si>
  <si>
    <t>15.45</t>
  </si>
  <si>
    <t>36.00</t>
  </si>
  <si>
    <t>GBG</t>
  </si>
  <si>
    <t>Information technology services and software(Primary),Banking and Finance</t>
  </si>
  <si>
    <t>Information technology services and software(Primary),Banking</t>
  </si>
  <si>
    <t>Standard application services(Primary),FSOFT products/solutions</t>
  </si>
  <si>
    <t>Microsoft based(Primary),C/ C++</t>
  </si>
  <si>
    <t>GBG ODC 2022</t>
  </si>
  <si>
    <t>giangnh13</t>
  </si>
  <si>
    <t>89.07</t>
  </si>
  <si>
    <t>22.46</t>
  </si>
  <si>
    <t>15.72</t>
  </si>
  <si>
    <t>HDP Mini 2022</t>
  </si>
  <si>
    <t>ICT</t>
  </si>
  <si>
    <t>Others(Primary),Information technology services and software</t>
  </si>
  <si>
    <t>Coding;UT;IT;ST</t>
  </si>
  <si>
    <t>A mini project</t>
  </si>
  <si>
    <t>phuongnm1</t>
  </si>
  <si>
    <t>98.83</t>
  </si>
  <si>
    <t>2.08</t>
  </si>
  <si>
    <t>1.76</t>
  </si>
  <si>
    <t>5.80</t>
  </si>
  <si>
    <t>HHS</t>
  </si>
  <si>
    <t>B</t>
  </si>
  <si>
    <t>Information technology services and software(Primary),Information technology services and software</t>
  </si>
  <si>
    <t>Design;Coding;UT;IT;ST;Others</t>
  </si>
  <si>
    <t>Development new scope</t>
  </si>
  <si>
    <t>thuyttt7</t>
  </si>
  <si>
    <t>92.58</t>
  </si>
  <si>
    <t>172.79</t>
  </si>
  <si>
    <t>225.50</t>
  </si>
  <si>
    <t>185.05</t>
  </si>
  <si>
    <t>197.00</t>
  </si>
  <si>
    <t>184.52</t>
  </si>
  <si>
    <t>JFEE-Migrate-04</t>
  </si>
  <si>
    <t>JFE-E</t>
  </si>
  <si>
    <t>Microsoft based(Primary)</t>
  </si>
  <si>
    <t>Requirement;Coding;IT</t>
  </si>
  <si>
    <t>Migrate Lotus Notes to SPO</t>
  </si>
  <si>
    <t>chinhdv</t>
  </si>
  <si>
    <t>135.00</t>
  </si>
  <si>
    <t>40.14</t>
  </si>
  <si>
    <t>29.73</t>
  </si>
  <si>
    <t>40.70</t>
  </si>
  <si>
    <t>29.36</t>
  </si>
  <si>
    <t>AIA</t>
  </si>
  <si>
    <t>Insurance(Primary),Insurance</t>
  </si>
  <si>
    <t>Insurance(Primary),Life insurance</t>
  </si>
  <si>
    <t>Others(Primary),Microsoft based,Others,Microsoft based</t>
  </si>
  <si>
    <t>To develop a mega app in insurance domain for customer</t>
  </si>
  <si>
    <t>nghiant12</t>
  </si>
  <si>
    <t>170.32</t>
  </si>
  <si>
    <t>67.81</t>
  </si>
  <si>
    <t>38.77</t>
  </si>
  <si>
    <t>58.00</t>
  </si>
  <si>
    <t>Katsubun_2022S1</t>
  </si>
  <si>
    <t>HISOL</t>
  </si>
  <si>
    <t>AMS L2,3(Primary),AMS L2,3</t>
  </si>
  <si>
    <t>Phát triển các sản phẩm của Katsubun (CLM, MGW)</t>
  </si>
  <si>
    <t>quangnh2</t>
  </si>
  <si>
    <t>104.24</t>
  </si>
  <si>
    <t>21.20</t>
  </si>
  <si>
    <t>20.34</t>
  </si>
  <si>
    <t>7.93</t>
  </si>
  <si>
    <t>KCCS_Telehouse</t>
  </si>
  <si>
    <t>KCCS</t>
  </si>
  <si>
    <t>Communications, Media and Services(Primary),Communications, Media and Services</t>
  </si>
  <si>
    <t>Communications, Media and Services(Primary),Telecommunications</t>
  </si>
  <si>
    <t>Java(Primary),Amazon Web Services (AWS) based,Python,Amazon Web Services (AWS) based,Python</t>
  </si>
  <si>
    <t>Design;Coding;UT;IT;Others</t>
  </si>
  <si>
    <t>Develop dự án TeleHouse của khách hàng KCCS.</t>
  </si>
  <si>
    <t>Chạy trên nền tảng PC và smartphone.</t>
  </si>
  <si>
    <t>Sử dụng technique: react, python, aws</t>
  </si>
  <si>
    <t>nguyenthl</t>
  </si>
  <si>
    <t>58.71</t>
  </si>
  <si>
    <t>63.08</t>
  </si>
  <si>
    <t>107.45</t>
  </si>
  <si>
    <t>106.88</t>
  </si>
  <si>
    <t>KMI.Apollo01</t>
  </si>
  <si>
    <t>KMI</t>
  </si>
  <si>
    <t>Business Application Services(Primary),Product Engineering Services</t>
  </si>
  <si>
    <t>Others(Primary),C/ C++,Siemens MindSphere,Python,HTML Technology</t>
  </si>
  <si>
    <t>Develop web application cho khách hàng KMI</t>
  </si>
  <si>
    <t>khoidm</t>
  </si>
  <si>
    <t>86.48</t>
  </si>
  <si>
    <t>109.50</t>
  </si>
  <si>
    <t>116.75</t>
  </si>
  <si>
    <t>107.59</t>
  </si>
  <si>
    <t>89.00</t>
  </si>
  <si>
    <t>102.97</t>
  </si>
  <si>
    <t>Lam-ES 2022</t>
  </si>
  <si>
    <t>LAM</t>
  </si>
  <si>
    <t>Others(Primary),dotNet</t>
  </si>
  <si>
    <t>Build ReactJs and API for ES project</t>
  </si>
  <si>
    <t>phunh5</t>
  </si>
  <si>
    <t>112.67</t>
  </si>
  <si>
    <t>70.00</t>
  </si>
  <si>
    <t>50.34</t>
  </si>
  <si>
    <t>80.00</t>
  </si>
  <si>
    <t>LG-CNS_StoreProcedure</t>
  </si>
  <si>
    <t>LGCNS</t>
  </si>
  <si>
    <t>Others(Primary),Microsoft Based,Microsoft Based,Microsoft Based,Microsoft Based</t>
  </si>
  <si>
    <t>hungpt4</t>
  </si>
  <si>
    <t>99.20</t>
  </si>
  <si>
    <t>114.61</t>
  </si>
  <si>
    <t>13.28</t>
  </si>
  <si>
    <t>12.40</t>
  </si>
  <si>
    <t>10.67</t>
  </si>
  <si>
    <t>12.78</t>
  </si>
  <si>
    <t>LTS_Common_2022</t>
  </si>
  <si>
    <t>DIR</t>
  </si>
  <si>
    <t>RA các bạn làm việc chung của BU. Budget sẽ trích theo % từ các PO của dự án</t>
  </si>
  <si>
    <t>phucpq</t>
  </si>
  <si>
    <t>51.81</t>
  </si>
  <si>
    <t>74.20</t>
  </si>
  <si>
    <t>135.68</t>
  </si>
  <si>
    <t>130.70</t>
  </si>
  <si>
    <t>98.00</t>
  </si>
  <si>
    <t>LTS_CoPL_S12022</t>
  </si>
  <si>
    <t>Banking and Finance(Primary),Securities</t>
  </si>
  <si>
    <t>Standard application services(Primary),AMS L2,3</t>
  </si>
  <si>
    <t>Others(Primary),Java</t>
  </si>
  <si>
    <t>Detail Design;Coding;UT;IT;Others</t>
  </si>
  <si>
    <t>maintain hệ thống cho khách hàng Daiwa</t>
  </si>
  <si>
    <t>thanhpc4</t>
  </si>
  <si>
    <t>88.82</t>
  </si>
  <si>
    <t>82.20</t>
  </si>
  <si>
    <t>71.52</t>
  </si>
  <si>
    <t>48.80</t>
  </si>
  <si>
    <t>22.03</t>
  </si>
  <si>
    <t>LTS_KINPL4_S12022</t>
  </si>
  <si>
    <t>Others(Primary),Java,C/ C++,Others</t>
  </si>
  <si>
    <t>Thực hiện migration các dự án FAIMS/AM, FAIMS/WD, SMA, IRC, TRINITY, FAIMS/IT, EXTENSION, YFW của KH DIR.</t>
  </si>
  <si>
    <t>anhhn14</t>
  </si>
  <si>
    <t>104.17</t>
  </si>
  <si>
    <t>184.25</t>
  </si>
  <si>
    <t>147.14</t>
  </si>
  <si>
    <t>144.18</t>
  </si>
  <si>
    <t>200.60</t>
  </si>
  <si>
    <t>LTS_KINSS1_S12022</t>
  </si>
  <si>
    <t>Java</t>
  </si>
  <si>
    <t>Develop mới và maintain hệ thống chứng khoán/ ngân hàng của khách hàng Daiwa</t>
  </si>
  <si>
    <t>nhandh</t>
  </si>
  <si>
    <t>115.62</t>
  </si>
  <si>
    <t>44.50</t>
  </si>
  <si>
    <t>38.49</t>
  </si>
  <si>
    <t>37.80</t>
  </si>
  <si>
    <t>LTS_KINSS4_S12022</t>
  </si>
  <si>
    <t>Maintain hệ thống khách hàng Daiwa.</t>
  </si>
  <si>
    <t>Domain : Security</t>
  </si>
  <si>
    <t>yenph5</t>
  </si>
  <si>
    <t>115.25</t>
  </si>
  <si>
    <t>40.80</t>
  </si>
  <si>
    <t>35.40</t>
  </si>
  <si>
    <t>37.50</t>
  </si>
  <si>
    <t>35.47</t>
  </si>
  <si>
    <t>Metis T&amp;M</t>
  </si>
  <si>
    <t>SC</t>
  </si>
  <si>
    <t>Amazon Web Services (AWS) based(Primary)</t>
  </si>
  <si>
    <t>Requirement;Coding;UT;ST</t>
  </si>
  <si>
    <t>Phase T&amp;M của dự án Metis bao gồm 20 accounts</t>
  </si>
  <si>
    <t>Metis works as an efficient, cashless and transparent blue-collar payroll solution; promoting financial inclusion of migrant workers by enabling low-cost and cashless home remittances and other value-added services in a safe and compliant manner</t>
  </si>
  <si>
    <t>trangld</t>
  </si>
  <si>
    <t>100.92</t>
  </si>
  <si>
    <t>174.00</t>
  </si>
  <si>
    <t>155.49</t>
  </si>
  <si>
    <t>152.02</t>
  </si>
  <si>
    <t>80.20</t>
  </si>
  <si>
    <t>MQ_US_AUTOSAR_2022</t>
  </si>
  <si>
    <t>MARQUARDT-USA</t>
  </si>
  <si>
    <t>Requirement;Design;Coding;UT;IT;Others</t>
  </si>
  <si>
    <t>Develop SW for Marquardt US</t>
  </si>
  <si>
    <t>lanbt</t>
  </si>
  <si>
    <t>112.54</t>
  </si>
  <si>
    <t>27.77</t>
  </si>
  <si>
    <t>24.68</t>
  </si>
  <si>
    <t>NAVINECT_22S1</t>
  </si>
  <si>
    <t>TP</t>
  </si>
  <si>
    <t>PHP Technology(Primary),Others</t>
  </si>
  <si>
    <t>Phát triển hệ thống web app để hiệu quả hóa công việc – điện tử hóa thông tin ở nơi sản xuất của cty Toppan .</t>
  </si>
  <si>
    <t>caclv</t>
  </si>
  <si>
    <t>93.26</t>
  </si>
  <si>
    <t>124.58</t>
  </si>
  <si>
    <t>76.18</t>
  </si>
  <si>
    <t>65.65</t>
  </si>
  <si>
    <t>61.15</t>
  </si>
  <si>
    <t>54.39</t>
  </si>
  <si>
    <t>64.25</t>
  </si>
  <si>
    <t>NGK2022-S1</t>
  </si>
  <si>
    <t>NGK</t>
  </si>
  <si>
    <t>Energy and Utilities(Primary),Manufacturing</t>
  </si>
  <si>
    <t>Energy and Utilities(Primary),Oil &amp; Gas,Industrial Manufacturing</t>
  </si>
  <si>
    <t>Others(Primary),Java,Low code</t>
  </si>
  <si>
    <t>Thực hiện phân tích 10 notes DB, viết tài liệu Design sau khi phân tích HoneyCeram</t>
  </si>
  <si>
    <t>Thực hiện phát triển app HoneyCeram</t>
  </si>
  <si>
    <t>vandh1</t>
  </si>
  <si>
    <t>106.56</t>
  </si>
  <si>
    <t>218.47</t>
  </si>
  <si>
    <t>191.82</t>
  </si>
  <si>
    <t>190.82</t>
  </si>
  <si>
    <t>224.10</t>
  </si>
  <si>
    <t>167.84</t>
  </si>
  <si>
    <t>NSCS</t>
  </si>
  <si>
    <t>Thiết kế UT cho khách hàng NSCS và khách hàng của NSCS . Code C theo detail Design. Phát triển tool ADT, NS cho khách hàng NSCS trên nền VB, C. Tạo môi trường Build cho Khách hàng NSCS cho dòng chip RH200, V850, FR81...</t>
  </si>
  <si>
    <t>vunhn</t>
  </si>
  <si>
    <t>70.25</t>
  </si>
  <si>
    <t>67.43</t>
  </si>
  <si>
    <t>67.99</t>
  </si>
  <si>
    <t>Partner Software Services(Primary),Standard application services</t>
  </si>
  <si>
    <t>Commercial Package (SAP, Oracle...)(Primary),C/ C++</t>
  </si>
  <si>
    <t>Dự án theo dòng NSCSERP</t>
  </si>
  <si>
    <t>kinhnt1</t>
  </si>
  <si>
    <t>100.15</t>
  </si>
  <si>
    <t>27.96</t>
  </si>
  <si>
    <t>23.25</t>
  </si>
  <si>
    <t>NTOSS_Jtest_Publishing</t>
  </si>
  <si>
    <t>G52_NTOSS_Jtest_Publishing</t>
  </si>
  <si>
    <t>Communications, Media and Services(Primary),Banking and Finance</t>
  </si>
  <si>
    <t>Communications, Media and Services(Primary),Banking</t>
  </si>
  <si>
    <t>Coding;UT;Others</t>
  </si>
  <si>
    <t>JUnit: 15.6 MM</t>
  </si>
  <si>
    <t>Publishing : 5.24 MM</t>
  </si>
  <si>
    <t>NTOSS SI: 23.44 MM</t>
  </si>
  <si>
    <t>duchm3</t>
  </si>
  <si>
    <t>106.07</t>
  </si>
  <si>
    <t>85.34</t>
  </si>
  <si>
    <t>81.06</t>
  </si>
  <si>
    <t>80.46</t>
  </si>
  <si>
    <t>2.65</t>
  </si>
  <si>
    <t>OISIX_S12022</t>
  </si>
  <si>
    <t>OISIX</t>
  </si>
  <si>
    <t>A project as ODC, implement task including develop new function, fix bug and improve system OISIX.</t>
  </si>
  <si>
    <t>- Operating System (OS): linux, window 10 EN/JP</t>
  </si>
  <si>
    <t>- Tools: git, svn, elcipse</t>
  </si>
  <si>
    <t>luongtth</t>
  </si>
  <si>
    <t>118.24</t>
  </si>
  <si>
    <t>39.60</t>
  </si>
  <si>
    <t>34.45</t>
  </si>
  <si>
    <t>33.49</t>
  </si>
  <si>
    <t>37.20</t>
  </si>
  <si>
    <t>33.40</t>
  </si>
  <si>
    <t>OKI</t>
  </si>
  <si>
    <t>Java(Primary),Others,Java</t>
  </si>
  <si>
    <t>Develop Design, Coding &amp; Testing for system of OKI Company</t>
  </si>
  <si>
    <t>trungtt3</t>
  </si>
  <si>
    <t>82.40</t>
  </si>
  <si>
    <t>125.57</t>
  </si>
  <si>
    <t>21.60</t>
  </si>
  <si>
    <t>17.20</t>
  </si>
  <si>
    <t>19.86</t>
  </si>
  <si>
    <t>17.48</t>
  </si>
  <si>
    <t>Tạo tài liệu &amp; màn hình cho system control giám sát 3 system Kangi/Kikai/Toden cho Khách hàng OKI-MISE</t>
  </si>
  <si>
    <t>hungptv</t>
  </si>
  <si>
    <t>Acceptable</t>
  </si>
  <si>
    <t>91.47</t>
  </si>
  <si>
    <t>104.02</t>
  </si>
  <si>
    <t>38.80</t>
  </si>
  <si>
    <t>36.28</t>
  </si>
  <si>
    <t>32.60</t>
  </si>
  <si>
    <t>36.19</t>
  </si>
  <si>
    <t>PACI-Tools-2022.S2</t>
  </si>
  <si>
    <t>Product Engineering Services(Primary),Independent test</t>
  </si>
  <si>
    <t>Standard application services(Primary),Independent test, performance test</t>
  </si>
  <si>
    <t>Develop various tools for project of PITS</t>
  </si>
  <si>
    <t>duydh1</t>
  </si>
  <si>
    <t>114.97</t>
  </si>
  <si>
    <t>74.88</t>
  </si>
  <si>
    <t>54.77</t>
  </si>
  <si>
    <t>51.77</t>
  </si>
  <si>
    <t>118.61</t>
  </si>
  <si>
    <t>10.17</t>
  </si>
  <si>
    <t>ParkwayOreoP2</t>
  </si>
  <si>
    <t>Parkway</t>
  </si>
  <si>
    <t>Healthcare(Primary),Healthcare</t>
  </si>
  <si>
    <t>Healthcare(Primary),Other (Healthcare)</t>
  </si>
  <si>
    <t>Others(Primary),Other,Other</t>
  </si>
  <si>
    <t>Develop referral portal</t>
  </si>
  <si>
    <t>linhntm</t>
  </si>
  <si>
    <t>100.83</t>
  </si>
  <si>
    <t>71.93</t>
  </si>
  <si>
    <t>57.33</t>
  </si>
  <si>
    <t>57.08</t>
  </si>
  <si>
    <t>69.50</t>
  </si>
  <si>
    <t>37.28</t>
  </si>
  <si>
    <t>ParkwaySDHR14R15</t>
  </si>
  <si>
    <t>Healthcare(Primary),Healthcare Providers</t>
  </si>
  <si>
    <t>Others(Primary),Amazon Web Services (AWS) based,Other</t>
  </si>
  <si>
    <t>Develop mobile applications for patients and doctors of Parkway</t>
  </si>
  <si>
    <t>hoantt11</t>
  </si>
  <si>
    <t>120.87</t>
  </si>
  <si>
    <t>311.84</t>
  </si>
  <si>
    <t>226.38</t>
  </si>
  <si>
    <t>96.00</t>
  </si>
  <si>
    <t>246.69</t>
  </si>
  <si>
    <t>PET2022-DIG-TM</t>
  </si>
  <si>
    <t>Energy and Utilities(Primary),Information technology services and software</t>
  </si>
  <si>
    <t>Microsoft based(Primary),dotNet,GE,Cloud,Cloud</t>
  </si>
  <si>
    <t>Extend T&amp;M project with bodyshoping project of PET</t>
  </si>
  <si>
    <t>giaont1</t>
  </si>
  <si>
    <t>133.81</t>
  </si>
  <si>
    <t>413.19</t>
  </si>
  <si>
    <t>248.38</t>
  </si>
  <si>
    <t>570.00</t>
  </si>
  <si>
    <t>PHC_Innovation</t>
  </si>
  <si>
    <t>PHC</t>
  </si>
  <si>
    <t>Others(Primary),IoT,Java,Cloud,Amazon Web Services (AWS) based</t>
  </si>
  <si>
    <t>Coding;IT</t>
  </si>
  <si>
    <t>In the device monitoring system, web app is developed by using Java and React to code back-end and front-end respectively, and deployed by using Amazon Web Service (AWS)</t>
  </si>
  <si>
    <t>The purpose of this web app is to manage the devices' transmission cycle, to measure sensors' data and control devices' communication. Measured data is collected by Subdevice and Gateway. The clients will connect to multiple sensors, then get measurement information for the device. Each subdevice could connect to multiple sensors to acquire their measurement information.</t>
  </si>
  <si>
    <t>One Subdevice could connected to multiple equipments.</t>
  </si>
  <si>
    <t>The measured data is sent and collected from the Subdevice to WebApp via Gateway and displayed on the Web Browser screen.</t>
  </si>
  <si>
    <t>thanhhd3</t>
  </si>
  <si>
    <t>105.07</t>
  </si>
  <si>
    <t>23.41</t>
  </si>
  <si>
    <t>24.44</t>
  </si>
  <si>
    <t>18.47</t>
  </si>
  <si>
    <t>41.00</t>
  </si>
  <si>
    <t>23.91</t>
  </si>
  <si>
    <t>PHC_R2Warranty</t>
  </si>
  <si>
    <t>Dự án tạo để load/RA các member chạy hoạt động warranty cho order R2 của khách PHC.</t>
  </si>
  <si>
    <t>Dự án không cần hoạt động QA monitoring</t>
  </si>
  <si>
    <t>9.57</t>
  </si>
  <si>
    <t>7.50</t>
  </si>
  <si>
    <t>78.02</t>
  </si>
  <si>
    <t>76.66</t>
  </si>
  <si>
    <t>Others(Primary),PHP Technology,Java,PHP Technology</t>
  </si>
  <si>
    <t>Requirement;High Level Design;Coding;IT;ST;Others</t>
  </si>
  <si>
    <t>Provide services to GE Renewables in development/support/maintaince for multiple modules inside Quality Suite eco systems. REN Quality Suite (RQS) provides full visibility from engineering to field servicing, a single location with consistent data, to enable tracking &amp; trend analysis to understand root causes and provide actionable insights on decisions to improve products’ overall quality.</t>
  </si>
  <si>
    <t>longvd1</t>
  </si>
  <si>
    <t>96.06</t>
  </si>
  <si>
    <t>359.00</t>
  </si>
  <si>
    <t>328.89</t>
  </si>
  <si>
    <t>328.76</t>
  </si>
  <si>
    <t>277.05</t>
  </si>
  <si>
    <t>Roku2</t>
  </si>
  <si>
    <t>DISH</t>
  </si>
  <si>
    <t>Phase 2 of Roku project</t>
  </si>
  <si>
    <t>An Roku video streaming application running on DISH satellite On-Prem system. The application provides Video Streaming, Guide, and Carousels Menu features to the users on the premises.</t>
  </si>
  <si>
    <t>nhannd6</t>
  </si>
  <si>
    <t>97.57</t>
  </si>
  <si>
    <t>29.20</t>
  </si>
  <si>
    <t>29.93</t>
  </si>
  <si>
    <t>26.25</t>
  </si>
  <si>
    <t>28.77</t>
  </si>
  <si>
    <t>Sakura2201</t>
  </si>
  <si>
    <t>SakuraIS</t>
  </si>
  <si>
    <t>Others(Primary),Java,Others</t>
  </si>
  <si>
    <t>Design;Coding;UT;IT;ST</t>
  </si>
  <si>
    <t>Thực hiện development vs maintenance cho 2 hệ thống của Khách hàng SIS</t>
  </si>
  <si>
    <t>・GENE, hệ thộng quản lý nhân sự</t>
  </si>
  <si>
    <t>・ESS, hệ thống liên quan đến Điều chỉnh cuối năm/年末調整</t>
  </si>
  <si>
    <t>2 hệ thống này có liên kết với nhau thông qua Màn hình hệ thống Gene theo hình thức import/ Export file CSV.</t>
  </si>
  <si>
    <t>Ngôn ngữ lập trình: Java, Javascript, html, Oracle</t>
  </si>
  <si>
    <t>trungnq7</t>
  </si>
  <si>
    <t>111.05</t>
  </si>
  <si>
    <t>26.40</t>
  </si>
  <si>
    <t>23.77</t>
  </si>
  <si>
    <t>11.70</t>
  </si>
  <si>
    <t>5.76</t>
  </si>
  <si>
    <t>PSSOL</t>
  </si>
  <si>
    <t>Communications, Media and Services(Primary),Information technology services and software</t>
  </si>
  <si>
    <t>- Đối ứng các chức năng mới, các task phát sinh, support UAT, release honban cho OA, GTB, L3A, L3B, L3C, L1A, L1B, L1C, Okipaso ..</t>
  </si>
  <si>
    <t>- Phat trien tiep cac chức năng, batch con lai, các CR, support UAT, release honban cho GTA, ..</t>
  </si>
  <si>
    <t>- Đối ứng các task phát sinh cho hệ thống PTShop, SC, ...</t>
  </si>
  <si>
    <t>vietnt3</t>
  </si>
  <si>
    <t>98.40</t>
  </si>
  <si>
    <t>108.11</t>
  </si>
  <si>
    <t>142.07</t>
  </si>
  <si>
    <t>138.73</t>
  </si>
  <si>
    <t>130.10</t>
  </si>
  <si>
    <t>173.00</t>
  </si>
  <si>
    <t>140.80</t>
  </si>
  <si>
    <t>SB_Scard_Next_2022</t>
  </si>
  <si>
    <t>High Level Design;Detail Design;Coding;UT;IT;Others</t>
  </si>
  <si>
    <t>Develop mới hệ thống SGate base trên hệ thống quản lý thẻ và quyền SCard đã có</t>
  </si>
  <si>
    <t>thailc</t>
  </si>
  <si>
    <t>81.26</t>
  </si>
  <si>
    <t>166.89</t>
  </si>
  <si>
    <t>210.40</t>
  </si>
  <si>
    <t>191.39</t>
  </si>
  <si>
    <t>169.78</t>
  </si>
  <si>
    <t>SBCS_RPA2201</t>
  </si>
  <si>
    <t>SBCS</t>
  </si>
  <si>
    <t>- Using UIPath Studio/Automation Anywhere to replace manual work efforts within the SoftBank C&amp;S departments.</t>
  </si>
  <si>
    <t>- Tool sử dụng: Uipath Studio, Automation Anywhere</t>
  </si>
  <si>
    <t>toanbq</t>
  </si>
  <si>
    <t>88.00</t>
  </si>
  <si>
    <t>116.87</t>
  </si>
  <si>
    <t>35.94</t>
  </si>
  <si>
    <t>40.76</t>
  </si>
  <si>
    <t>34.41</t>
  </si>
  <si>
    <t>FHI</t>
  </si>
  <si>
    <t>Continue SBROBDIIHUD4</t>
  </si>
  <si>
    <t>Develop VDC ECU</t>
  </si>
  <si>
    <t>Maintenance OBDII, HUD ECU</t>
  </si>
  <si>
    <t>thanhnv16</t>
  </si>
  <si>
    <t>134.77</t>
  </si>
  <si>
    <t>23.07</t>
  </si>
  <si>
    <t>17.12</t>
  </si>
  <si>
    <t>17.18</t>
  </si>
  <si>
    <t>SCHOP_ENH_2022</t>
  </si>
  <si>
    <t>REC</t>
  </si>
  <si>
    <t>Requirement;Coding;UT;Others</t>
  </si>
  <si>
    <t>Maintain cho hệ thống will can must của REC.</t>
  </si>
  <si>
    <t>namvh5</t>
  </si>
  <si>
    <t>97.12</t>
  </si>
  <si>
    <t>80.64</t>
  </si>
  <si>
    <t>84.66</t>
  </si>
  <si>
    <t>83.03</t>
  </si>
  <si>
    <t>Seino-HN</t>
  </si>
  <si>
    <t>SEINO</t>
  </si>
  <si>
    <t>Detail Design;Coding;UT</t>
  </si>
  <si>
    <t>phát triển các anken phát sinh ngoài labo team trong tháng 4,5</t>
  </si>
  <si>
    <t>ruhv1</t>
  </si>
  <si>
    <t>84.20</t>
  </si>
  <si>
    <t>31.50</t>
  </si>
  <si>
    <t>37.11</t>
  </si>
  <si>
    <t>31.26</t>
  </si>
  <si>
    <t>11.00</t>
  </si>
  <si>
    <t>SHAW_Website build</t>
  </si>
  <si>
    <t>ShawInc</t>
  </si>
  <si>
    <t>Requirement;Coding;UT;IT;Others</t>
  </si>
  <si>
    <t>Cancelled</t>
  </si>
  <si>
    <t>QuoteID: OPP-030722-1-FAM-ShawInc</t>
  </si>
  <si>
    <t>hangnt48</t>
  </si>
  <si>
    <t>99.96</t>
  </si>
  <si>
    <t>8.72</t>
  </si>
  <si>
    <t>11.16</t>
  </si>
  <si>
    <t>SHI-EV_POMM</t>
  </si>
  <si>
    <t>SHI-EV</t>
  </si>
  <si>
    <t>Others(Primary),Microsoft based</t>
  </si>
  <si>
    <t>Requirement;Design;Coding;UT;IT;ST;Others</t>
  </si>
  <si>
    <t>Làm thêm chức năng và triển khai sản phẩm quản lý cho các nhà máy quản lý nước thải cho SHIEV</t>
  </si>
  <si>
    <t>tungnm1</t>
  </si>
  <si>
    <t>177.38</t>
  </si>
  <si>
    <t>81.72</t>
  </si>
  <si>
    <t>44.76</t>
  </si>
  <si>
    <t>39.71</t>
  </si>
  <si>
    <t>68.50</t>
  </si>
  <si>
    <t>35.69</t>
  </si>
  <si>
    <t>Silabs_IOT_15.4_2022</t>
  </si>
  <si>
    <t>Silabs</t>
  </si>
  <si>
    <t>Coding;ST</t>
  </si>
  <si>
    <t>Development and validation matter and Zigbee wireless protocol</t>
  </si>
  <si>
    <t>sethia</t>
  </si>
  <si>
    <t>109.29</t>
  </si>
  <si>
    <t>124.99</t>
  </si>
  <si>
    <t>94.64</t>
  </si>
  <si>
    <t>17.00</t>
  </si>
  <si>
    <t>Silabs_Studio_2022</t>
  </si>
  <si>
    <t>Others(Primary),Java,Python,C/ C++,Embedded,Internet of Things,Java,Python,C/ C++,Embedded,Internet of Things</t>
  </si>
  <si>
    <t>Develop and verification IDE tool of silicon labs</t>
  </si>
  <si>
    <t>anhnn11</t>
  </si>
  <si>
    <t>110.12</t>
  </si>
  <si>
    <t>46.38</t>
  </si>
  <si>
    <t>41.78</t>
  </si>
  <si>
    <t>49.00</t>
  </si>
  <si>
    <t>36.24</t>
  </si>
  <si>
    <t>Others(Primary),Low code,Low code</t>
  </si>
  <si>
    <t>Coding;UT;IT;Others</t>
  </si>
  <si>
    <t xml:space="preserve">+ Thực hiện chuyển đổi chức năng hỗ trợ intramart, build flatform mới trên Outsystem . </t>
  </si>
  <si>
    <t>+ Xây dự infra trên Azure, cloud</t>
  </si>
  <si>
    <t>dungnt5</t>
  </si>
  <si>
    <t>97.54</t>
  </si>
  <si>
    <t>108.44</t>
  </si>
  <si>
    <t>107.50</t>
  </si>
  <si>
    <t>99.13</t>
  </si>
  <si>
    <t>100.19</t>
  </si>
  <si>
    <t>JIP</t>
  </si>
  <si>
    <t>Cobol(Primary)</t>
  </si>
  <si>
    <t>Sử dụng ngôn ngữ COBOL phát triển &amp; maintaince cho hệ thống giao dịch chứng khoán của khách hàng JIP</t>
  </si>
  <si>
    <t>tainv4</t>
  </si>
  <si>
    <t>85.25</t>
  </si>
  <si>
    <t>20.00</t>
  </si>
  <si>
    <t>23.22</t>
  </si>
  <si>
    <t>Logistics &amp; Transportation(Primary),Logistics &amp; Transportation</t>
  </si>
  <si>
    <t>Logistics &amp; Transportation(Primary),Retails</t>
  </si>
  <si>
    <t>Đối ứng IE ~ Chrome</t>
  </si>
  <si>
    <t>maivt1</t>
  </si>
  <si>
    <t>146.21</t>
  </si>
  <si>
    <t>72.00</t>
  </si>
  <si>
    <t>49.24</t>
  </si>
  <si>
    <t>68.00</t>
  </si>
  <si>
    <t>47.93</t>
  </si>
  <si>
    <t>SIA</t>
  </si>
  <si>
    <t>Aerospace &amp; Aviation(Primary),Aviation</t>
  </si>
  <si>
    <t>Others(Primary),Android,Java</t>
  </si>
  <si>
    <t>Requirement;High Level Design;Detail Design;Coding</t>
  </si>
  <si>
    <t>Bodyshopping project:</t>
  </si>
  <si>
    <t>SQM</t>
  </si>
  <si>
    <t>KrisLab</t>
  </si>
  <si>
    <t>Marms</t>
  </si>
  <si>
    <t>Scoot</t>
  </si>
  <si>
    <t>Chatbot</t>
  </si>
  <si>
    <t>dungpa12</t>
  </si>
  <si>
    <t>124.88</t>
  </si>
  <si>
    <t>170.56</t>
  </si>
  <si>
    <t>137.15</t>
  </si>
  <si>
    <t>136.58</t>
  </si>
  <si>
    <t>220.00</t>
  </si>
  <si>
    <t>SUUMO_App</t>
  </si>
  <si>
    <t xml:space="preserve">Java(Primary),Mobile </t>
  </si>
  <si>
    <t>Convert hệ thống SUUMO App từ Objective-C sang Swift.</t>
  </si>
  <si>
    <t>longlh6</t>
  </si>
  <si>
    <t>115.94</t>
  </si>
  <si>
    <t>40.00</t>
  </si>
  <si>
    <t>40.44</t>
  </si>
  <si>
    <t>34.44</t>
  </si>
  <si>
    <t>SymLiv2022</t>
  </si>
  <si>
    <t>SymLiv</t>
  </si>
  <si>
    <t>doing task from client include front end, back end, automation test.</t>
  </si>
  <si>
    <t>khoattn</t>
  </si>
  <si>
    <t>105.49</t>
  </si>
  <si>
    <t>50.82</t>
  </si>
  <si>
    <t>37.93</t>
  </si>
  <si>
    <t>36.80</t>
  </si>
  <si>
    <t>TEL.Hololens</t>
  </si>
  <si>
    <t>TEL</t>
  </si>
  <si>
    <t>C/ C++(Primary),Java,Java</t>
  </si>
  <si>
    <t>Detail Design;Coding;UT;IT</t>
  </si>
  <si>
    <t>Develops dự án với kính Hololens cho khách hàng TEL</t>
  </si>
  <si>
    <t>quydx</t>
  </si>
  <si>
    <t>99.02</t>
  </si>
  <si>
    <t>51.75</t>
  </si>
  <si>
    <t>44.92</t>
  </si>
  <si>
    <t>44.78</t>
  </si>
  <si>
    <t>48.00</t>
  </si>
  <si>
    <t>18.01</t>
  </si>
  <si>
    <t>TPS_Application</t>
  </si>
  <si>
    <t>Tapestry</t>
  </si>
  <si>
    <t>Opp ID: OPP-012422-1-FAM-Tapestry</t>
  </si>
  <si>
    <t>thudt3</t>
  </si>
  <si>
    <t>97.00</t>
  </si>
  <si>
    <t>250.70</t>
  </si>
  <si>
    <t>28.98</t>
  </si>
  <si>
    <t>11.56</t>
  </si>
  <si>
    <t>12.00</t>
  </si>
  <si>
    <t>28.58</t>
  </si>
  <si>
    <t>TTS</t>
  </si>
  <si>
    <t>C/ C++(Primary),dotNet</t>
  </si>
  <si>
    <t>Thực hiện nâng cấp hệ thống quan lý qui trình sản suất chíp bán dẫn.</t>
  </si>
  <si>
    <t>nhanta</t>
  </si>
  <si>
    <t>105.22</t>
  </si>
  <si>
    <t>72.66</t>
  </si>
  <si>
    <t>69.05</t>
  </si>
  <si>
    <t>38.15</t>
  </si>
  <si>
    <t>VDS</t>
  </si>
  <si>
    <t>Requirement;Design;Coding;IT;Others</t>
  </si>
  <si>
    <t>Hệ thống bảo hiểm toàn diện cho khách hàng trên nền tảng app Viettel money</t>
  </si>
  <si>
    <t>thaolt8</t>
  </si>
  <si>
    <t>79.57</t>
  </si>
  <si>
    <t>64.90</t>
  </si>
  <si>
    <t>83.61</t>
  </si>
  <si>
    <t>80.31</t>
  </si>
  <si>
    <t>32.22</t>
  </si>
  <si>
    <t>VDSCorePayment</t>
  </si>
  <si>
    <t>Requirement;Detail Design;Coding;IT</t>
  </si>
  <si>
    <t>Hệ thống core thanh toán của VDS</t>
  </si>
  <si>
    <t>haitt15</t>
  </si>
  <si>
    <t>98.13</t>
  </si>
  <si>
    <t>34.40</t>
  </si>
  <si>
    <t>31.97</t>
  </si>
  <si>
    <t>20.29</t>
  </si>
  <si>
    <t>VNPTOneAppForMerchant</t>
  </si>
  <si>
    <t>DigiShop</t>
  </si>
  <si>
    <t>VNPT</t>
  </si>
  <si>
    <t>Android,Java,Other,Android,Java,Other</t>
  </si>
  <si>
    <t>Requirement;High Level Design;Coding;IT;Others</t>
  </si>
  <si>
    <t>Hợp nhất tất cả các tính năng dành cho đại lý, điểm bán, kênh bán ngoài trên các app Shop CTV, app SMCS, app VNPTPay Merchant và app VNPTPay Agent vào siêu ứng dụng (Super-App) bán hàng dành cho Merchant mới.</t>
  </si>
  <si>
    <t>hungnm8</t>
  </si>
  <si>
    <t>71.06</t>
  </si>
  <si>
    <t>64.00</t>
  </si>
  <si>
    <t>93.20</t>
  </si>
  <si>
    <t>89.05</t>
  </si>
  <si>
    <t>67.29</t>
  </si>
  <si>
    <t>WANA-V</t>
  </si>
  <si>
    <t>DNPDC</t>
  </si>
  <si>
    <t>PHP Technology(Primary)</t>
  </si>
  <si>
    <t>Develop Window App (.NET C#).</t>
  </si>
  <si>
    <t>sonnd4</t>
  </si>
  <si>
    <t>109.30</t>
  </si>
  <si>
    <t>51.48</t>
  </si>
  <si>
    <t>47.01</t>
  </si>
  <si>
    <t>49.62</t>
  </si>
  <si>
    <t>WASABI_S1_2022</t>
  </si>
  <si>
    <t>Coding;UT;IT;ST;Others</t>
  </si>
  <si>
    <t>Thực hiện develop các hệ thống:</t>
  </si>
  <si>
    <t>VLine</t>
  </si>
  <si>
    <t>Cardamon</t>
  </si>
  <si>
    <t>Gime</t>
  </si>
  <si>
    <t>truyennt2</t>
  </si>
  <si>
    <t>88.49</t>
  </si>
  <si>
    <t>119.87</t>
  </si>
  <si>
    <t>135.47</t>
  </si>
  <si>
    <t>119.10</t>
  </si>
  <si>
    <t>83.30</t>
  </si>
  <si>
    <t>webOS TV Apps</t>
  </si>
  <si>
    <t>LGE</t>
  </si>
  <si>
    <t>Developing Qt and web application for LGE Home Entertainment</t>
  </si>
  <si>
    <t>huyvq10</t>
  </si>
  <si>
    <t>102.14</t>
  </si>
  <si>
    <t>129.63</t>
  </si>
  <si>
    <t>126.09</t>
  </si>
  <si>
    <t>125.09</t>
  </si>
  <si>
    <t>139.00</t>
  </si>
  <si>
    <t>123.76</t>
  </si>
  <si>
    <t>XR_ALLIGATOR_1Q_2022</t>
  </si>
  <si>
    <t>HMC</t>
  </si>
  <si>
    <t>Healthcare(Primary),Medical Devices</t>
  </si>
  <si>
    <t>C/ C++(Primary),Other,Other</t>
  </si>
  <si>
    <t>Requirement;Coding;UT</t>
  </si>
  <si>
    <t>Develop ALLIGATOR and urgently respond to problems</t>
  </si>
  <si>
    <t>ducnx1</t>
  </si>
  <si>
    <t>94.67</t>
  </si>
  <si>
    <t>127.34</t>
  </si>
  <si>
    <t>113.40</t>
  </si>
  <si>
    <t>90.99</t>
  </si>
  <si>
    <t>88.97</t>
  </si>
  <si>
    <t>106.26</t>
  </si>
  <si>
    <t>91.24</t>
  </si>
  <si>
    <t>Thực hiện các task R&amp;D của khách hàng TP</t>
  </si>
  <si>
    <t>thuypt5</t>
  </si>
  <si>
    <t>55.10</t>
  </si>
  <si>
    <t>48.67</t>
  </si>
  <si>
    <t>46.67</t>
  </si>
  <si>
    <t>47.50</t>
  </si>
  <si>
    <t>39.42</t>
  </si>
  <si>
    <t>ZP_eZEngage</t>
  </si>
  <si>
    <t>Zuellig</t>
  </si>
  <si>
    <t>Healthcare(Primary),Pharma and Biotech</t>
  </si>
  <si>
    <t>Others(Primary),Other,dotNet,Other,dotNet</t>
  </si>
  <si>
    <t>Implement enhancement features for eZEngage projects</t>
  </si>
  <si>
    <t>nhannt3</t>
  </si>
  <si>
    <t>98.07</t>
  </si>
  <si>
    <t>22.75</t>
  </si>
  <si>
    <t>22.85</t>
  </si>
  <si>
    <t>19.75</t>
  </si>
  <si>
    <t>22.80</t>
  </si>
  <si>
    <t>HCPlatform99Q1</t>
  </si>
  <si>
    <t>Others(Primary),Amazon Web Services (AWS) based</t>
  </si>
  <si>
    <t>tailv</t>
  </si>
  <si>
    <t>95.42</t>
  </si>
  <si>
    <t>786.87</t>
  </si>
  <si>
    <t>766.58</t>
  </si>
  <si>
    <t>758.18</t>
  </si>
  <si>
    <t>3.52</t>
  </si>
  <si>
    <t>GIC_Enhancement_2022</t>
  </si>
  <si>
    <t>GIC</t>
  </si>
  <si>
    <t>Others(Primary),Banking and Finance</t>
  </si>
  <si>
    <t>Others(Primary),Banking</t>
  </si>
  <si>
    <t>dotNet(Primary),Others</t>
  </si>
  <si>
    <t>Maintenance and enhancement for investment system of GIC.</t>
  </si>
  <si>
    <t>sangnh7</t>
  </si>
  <si>
    <t>88.73</t>
  </si>
  <si>
    <t>100.35</t>
  </si>
  <si>
    <t>137.80</t>
  </si>
  <si>
    <t>136.70</t>
  </si>
  <si>
    <t>132.00</t>
  </si>
  <si>
    <t>137.32</t>
  </si>
  <si>
    <t>iTEC</t>
  </si>
  <si>
    <t>Others(Primary),dotNet,C/ C++</t>
  </si>
  <si>
    <t>Design;Coding;UT;Others</t>
  </si>
  <si>
    <t>Dự án tiếp tục theo dòng ITEC</t>
  </si>
  <si>
    <t>minhlb</t>
  </si>
  <si>
    <t>76.63</t>
  </si>
  <si>
    <t>92.36</t>
  </si>
  <si>
    <t>16.24</t>
  </si>
  <si>
    <t>16.86</t>
  </si>
  <si>
    <t>16.78</t>
  </si>
  <si>
    <t>13.24</t>
  </si>
  <si>
    <t>16.79</t>
  </si>
  <si>
    <t>Shaddy</t>
  </si>
  <si>
    <t>Coding;IT;Others</t>
  </si>
  <si>
    <t>Thực hiện migration các hệ thống:</t>
  </si>
  <si>
    <t>SEMS: từ PHP for win7 -&gt; win10</t>
  </si>
  <si>
    <t>Tomato: java win 7 -&gt; win 10</t>
  </si>
  <si>
    <t>CCS: .NET 1.0 win7 -&gt; win 10</t>
  </si>
  <si>
    <t>hunght</t>
  </si>
  <si>
    <t>97.09</t>
  </si>
  <si>
    <t>156.37</t>
  </si>
  <si>
    <t>14.89</t>
  </si>
  <si>
    <t>9.52</t>
  </si>
  <si>
    <t>8.35</t>
  </si>
  <si>
    <t>Canon.USA</t>
  </si>
  <si>
    <t>Requirement;High Level Design;Coding;UT;IT;ST</t>
  </si>
  <si>
    <t>Develop the EOS Webcam Subscription Application. It will involve integration with Utility app, Stripe, User Authentication, Vertex, Responsys and AVS.</t>
  </si>
  <si>
    <t>khangnn1</t>
  </si>
  <si>
    <t>134.78</t>
  </si>
  <si>
    <t>47.08</t>
  </si>
  <si>
    <t>37.49</t>
  </si>
  <si>
    <t>34.09</t>
  </si>
  <si>
    <t>37.01</t>
  </si>
  <si>
    <t>0.06</t>
  </si>
  <si>
    <t>CCBJ VMD Phase1</t>
  </si>
  <si>
    <t>CCBJ</t>
  </si>
  <si>
    <t>Others(Primary),dotNet,Java,dotNet,dotNet</t>
  </si>
  <si>
    <t>Phân tích yêu cầu &amp; phát triển basic design cho các yêu cầu thay đổi cho hệ thống VMQC của CCBJ</t>
  </si>
  <si>
    <t>haipt11</t>
  </si>
  <si>
    <t>96.75</t>
  </si>
  <si>
    <t>60.43</t>
  </si>
  <si>
    <t>59.63</t>
  </si>
  <si>
    <t>44.15</t>
  </si>
  <si>
    <t>35.58</t>
  </si>
  <si>
    <t>24CY</t>
  </si>
  <si>
    <t>Project to develop Service layer for Toyota 24CY Head Unit: start with AV Services</t>
  </si>
  <si>
    <t>khanhth</t>
  </si>
  <si>
    <t>83.00</t>
  </si>
  <si>
    <t>118.25</t>
  </si>
  <si>
    <t>137.82</t>
  </si>
  <si>
    <t>114.18</t>
  </si>
  <si>
    <t>132.30</t>
  </si>
  <si>
    <t>114.02</t>
  </si>
  <si>
    <t>HIT_NextGenA7</t>
  </si>
  <si>
    <t>Aloka</t>
  </si>
  <si>
    <t>Develop a new ultrasound modality with using C++/Windows application</t>
  </si>
  <si>
    <t>daitq1</t>
  </si>
  <si>
    <t>88.98</t>
  </si>
  <si>
    <t>107.91</t>
  </si>
  <si>
    <t>146.51</t>
  </si>
  <si>
    <t>133.88</t>
  </si>
  <si>
    <t>129.74</t>
  </si>
  <si>
    <t>101.00</t>
  </si>
  <si>
    <t>M7GL_AV</t>
  </si>
  <si>
    <t>Maintain for M7G-AV model</t>
  </si>
  <si>
    <t>linhtv3</t>
  </si>
  <si>
    <t>75.89</t>
  </si>
  <si>
    <t>11.05</t>
  </si>
  <si>
    <t>14.56</t>
  </si>
  <si>
    <t>10.00</t>
  </si>
  <si>
    <t>FSO DPS</t>
  </si>
  <si>
    <t>Shaddy Giftmall SEO</t>
  </si>
  <si>
    <t>Others(Primary),PHP Technology,Java</t>
  </si>
  <si>
    <t>Detail Design;Coding;IT</t>
  </si>
  <si>
    <t>•</t>
  </si>
  <si>
    <t xml:space="preserve">Building a development / test environment </t>
  </si>
  <si>
    <t xml:space="preserve">Requirements survey </t>
  </si>
  <si>
    <t xml:space="preserve">Investigation of each function for which the problem that occurred could not be clearly confirmed </t>
  </si>
  <si>
    <t xml:space="preserve">Coding </t>
  </si>
  <si>
    <t xml:space="preserve">Test </t>
  </si>
  <si>
    <t xml:space="preserve">Acceptance test support </t>
  </si>
  <si>
    <t>Production deployment support</t>
  </si>
  <si>
    <t>thaont16</t>
  </si>
  <si>
    <t>95.28</t>
  </si>
  <si>
    <t>60.13</t>
  </si>
  <si>
    <t>56.50</t>
  </si>
  <si>
    <t>30.70</t>
  </si>
  <si>
    <t>SPB_Mobile_2022</t>
  </si>
  <si>
    <t>Spectrum</t>
  </si>
  <si>
    <t>Energy and Utilities(Primary),Industrial Manufacturing</t>
  </si>
  <si>
    <t xml:space="preserve">Android(Primary),Mobile,Mobile </t>
  </si>
  <si>
    <t>Spectrum Brands Mobile Development 2022</t>
  </si>
  <si>
    <t>nhunglt6</t>
  </si>
  <si>
    <t>98.44</t>
  </si>
  <si>
    <t>152.31</t>
  </si>
  <si>
    <t>152.01</t>
  </si>
  <si>
    <t>142.76</t>
  </si>
  <si>
    <t>19.42</t>
  </si>
  <si>
    <t>ZP_eZTender_TW</t>
  </si>
  <si>
    <t>Others(Primary),Cloud,Microsoft Based,dotNet</t>
  </si>
  <si>
    <t>Requirement;Coding;UT;IT</t>
  </si>
  <si>
    <t>Develop new functions on eZTender System for Taiwan</t>
  </si>
  <si>
    <t>nhumt</t>
  </si>
  <si>
    <t>87.04</t>
  </si>
  <si>
    <t>68.28</t>
  </si>
  <si>
    <t>74.90</t>
  </si>
  <si>
    <t>74.08</t>
  </si>
  <si>
    <t>85.45</t>
  </si>
  <si>
    <t>77.51</t>
  </si>
  <si>
    <t>SHIV_CR_2022</t>
  </si>
  <si>
    <t>SHIV_PaperlessCR_MrpCR_2022</t>
  </si>
  <si>
    <t>SHI-VN</t>
  </si>
  <si>
    <t>FSOFT products/solutions(Primary),FSOFT products/solutions</t>
  </si>
  <si>
    <t>Others(Primary),Java,Java</t>
  </si>
  <si>
    <t>Hổ trợ và làm CR của khách hàng SHIV năm 2022</t>
  </si>
  <si>
    <t>chinhnc1</t>
  </si>
  <si>
    <t>117.11</t>
  </si>
  <si>
    <t>8.94</t>
  </si>
  <si>
    <t>7.63</t>
  </si>
  <si>
    <t>11.15</t>
  </si>
  <si>
    <t>8.52</t>
  </si>
  <si>
    <t>Game_Buy&amp;Sell</t>
  </si>
  <si>
    <t>CTG</t>
  </si>
  <si>
    <t>Game cho công ty CT Group thực hiện việc training cho nhân viên công ty thông qua hình thức Buy&amp;Sell bất động sản</t>
  </si>
  <si>
    <t>anhhn11</t>
  </si>
  <si>
    <t>1064.51</t>
  </si>
  <si>
    <t>8.00</t>
  </si>
  <si>
    <t>0.75</t>
  </si>
  <si>
    <t>0.71</t>
  </si>
  <si>
    <t>OSK</t>
  </si>
  <si>
    <t>Requirement;Detail Design;Coding;UT;ST</t>
  </si>
  <si>
    <t>Support after golive for OGSC, support golive EU region</t>
  </si>
  <si>
    <t>cuongnd2</t>
  </si>
  <si>
    <t>123.67</t>
  </si>
  <si>
    <t>52.32</t>
  </si>
  <si>
    <t>40.98</t>
  </si>
  <si>
    <t>40.36</t>
  </si>
  <si>
    <t>Yamaha_Fintech_PoC</t>
  </si>
  <si>
    <t>YF</t>
  </si>
  <si>
    <t>Consulting(Primary),Consulting</t>
  </si>
  <si>
    <t>ITX Consulting(Primary),ITX Consulting</t>
  </si>
  <si>
    <t>Microsoft based(Primary),Mobility,Mobility,Mobility,Mobility,Mobility,Mobility,Mobility,Mobility,Mobility,Mobility,Mobility,Mobility,Mobility,Mobility,Mobility,Mobility,Mobility,Mobility,Mobility,Mobility,Mobility,Mobility,Mobility,Mobility</t>
  </si>
  <si>
    <t xml:space="preserve"> to develop an Android-platform mobile app with the following main functionalities:</t>
  </si>
  <si>
    <t>Login ID​ by scanning or filling the form</t>
  </si>
  <si>
    <t>View the day's work plan​ (Product ID/ Product Name/ Process Name/Working time/….)</t>
  </si>
  <si>
    <t>Add or delete the current day's schedule​</t>
  </si>
  <si>
    <t>View work details in real time​</t>
  </si>
  <si>
    <t>Detects automatically and start counting the next product after the operator completes their work of one product</t>
  </si>
  <si>
    <t>Setting as configure IoT devices, Linking to workstations, configure workstations with mobile app.</t>
  </si>
  <si>
    <t>dieuttt1</t>
  </si>
  <si>
    <t>96.31</t>
  </si>
  <si>
    <t>86.98</t>
  </si>
  <si>
    <t>4.57</t>
  </si>
  <si>
    <t>5.25</t>
  </si>
  <si>
    <t>4.94</t>
  </si>
  <si>
    <t>5.45</t>
  </si>
  <si>
    <t>FHM.AVI.LHT.Aviatar</t>
  </si>
  <si>
    <t>LHT</t>
  </si>
  <si>
    <t>AI/Data Analytics</t>
  </si>
  <si>
    <t>EU</t>
  </si>
  <si>
    <t>Lufthansa aviatar: FPT will provide development service for 3 use cases defined by Customer</t>
  </si>
  <si>
    <t>longn</t>
  </si>
  <si>
    <t>276.91</t>
  </si>
  <si>
    <t>9.17</t>
  </si>
  <si>
    <t>3.31</t>
  </si>
  <si>
    <t>3.84</t>
  </si>
  <si>
    <t>Datacom</t>
  </si>
  <si>
    <t>Others(Primary),Android,dotNet</t>
  </si>
  <si>
    <t>Tentative</t>
  </si>
  <si>
    <t>Datacom - Trademe ODC 2022</t>
  </si>
  <si>
    <t>trangvt8</t>
  </si>
  <si>
    <t>140.37</t>
  </si>
  <si>
    <t>25.91</t>
  </si>
  <si>
    <t>18.46</t>
  </si>
  <si>
    <t>3523.PET-DIG.TM.Pivot.MarketOutlook</t>
  </si>
  <si>
    <t>dotNet(Primary),Cloud,Cloud,Cloud</t>
  </si>
  <si>
    <t>It is sub project of Pivot Dashboard</t>
  </si>
  <si>
    <t>luongbx</t>
  </si>
  <si>
    <t>113.83</t>
  </si>
  <si>
    <t>55.04</t>
  </si>
  <si>
    <t>33.58</t>
  </si>
  <si>
    <t>40.50</t>
  </si>
  <si>
    <t>DFK</t>
  </si>
  <si>
    <t>Logistics &amp; Transportation(Primary),Logistics</t>
  </si>
  <si>
    <t>Update the source code of the automatic warehouse management webapp (Warehouse Management System WMS) for Anh Phat warehouse.</t>
  </si>
  <si>
    <t>nhutdq</t>
  </si>
  <si>
    <t>95.43</t>
  </si>
  <si>
    <t>113.89</t>
  </si>
  <si>
    <t>25.15</t>
  </si>
  <si>
    <t>20.57</t>
  </si>
  <si>
    <t>27.00</t>
  </si>
  <si>
    <t>22.43</t>
  </si>
  <si>
    <t>HWT_WebViewer</t>
  </si>
  <si>
    <t>HWT</t>
  </si>
  <si>
    <t>C/ C++(Primary),Java</t>
  </si>
  <si>
    <t>Dự án phát triển module Web Viewer của HANWHA</t>
  </si>
  <si>
    <t>tuannq6</t>
  </si>
  <si>
    <t>95.05</t>
  </si>
  <si>
    <t>51.40</t>
  </si>
  <si>
    <t>38.00</t>
  </si>
  <si>
    <t>8.96</t>
  </si>
  <si>
    <t>MR_IMG29</t>
  </si>
  <si>
    <t>C/ C++(Primary),Microsoft Based,Microsoft Based</t>
  </si>
  <si>
    <t>Project is to maintain/develop Desktop Application function of của MRI machine</t>
  </si>
  <si>
    <t>phuchm4</t>
  </si>
  <si>
    <t>118.03</t>
  </si>
  <si>
    <t>80.74</t>
  </si>
  <si>
    <t>69.78</t>
  </si>
  <si>
    <t>65.06</t>
  </si>
  <si>
    <t>79.62</t>
  </si>
  <si>
    <t>62.27</t>
  </si>
  <si>
    <t>MR_Recon26</t>
  </si>
  <si>
    <t>Detail Design;Coding;UT;Others</t>
  </si>
  <si>
    <t>Project is to maintain/develop ReconPC sub-system of MRI machine - Improve CUDA source code of AIDenoise and IterativeRAPID in order to process with larger image size. In addition, add logic for handling error and output log to AIDenoise and IterativeRAPID source code</t>
  </si>
  <si>
    <t>nhanpm</t>
  </si>
  <si>
    <t>120.15</t>
  </si>
  <si>
    <t>17.05</t>
  </si>
  <si>
    <t>14.19</t>
  </si>
  <si>
    <t>16.69</t>
  </si>
  <si>
    <t>14.50</t>
  </si>
  <si>
    <t>Nielsen</t>
  </si>
  <si>
    <t>Develop &amp; upgrade the user data collection system</t>
  </si>
  <si>
    <t>131.80</t>
  </si>
  <si>
    <t>15.22</t>
  </si>
  <si>
    <t>11.55</t>
  </si>
  <si>
    <t>19.00</t>
  </si>
  <si>
    <t>2.95</t>
  </si>
  <si>
    <t>G-STAR</t>
  </si>
  <si>
    <t>AUO</t>
  </si>
  <si>
    <t>Manufacturing(Primary),Insurance</t>
  </si>
  <si>
    <t>Manufacturing(Primary),Health insurance (payer),Other insurance</t>
  </si>
  <si>
    <t>Android(Primary),Others</t>
  </si>
  <si>
    <t>Develop Android application in Find Arts Platform for AUO customer</t>
  </si>
  <si>
    <t>linhvn2</t>
  </si>
  <si>
    <t>85.02</t>
  </si>
  <si>
    <t>38.83</t>
  </si>
  <si>
    <t>45.42</t>
  </si>
  <si>
    <t>44.06</t>
  </si>
  <si>
    <t>31.27</t>
  </si>
  <si>
    <t>AkaJob</t>
  </si>
  <si>
    <t>FSOFT</t>
  </si>
  <si>
    <t>Microsoft Based,Microsoft Based,Microsoft Based,Microsoft Based,Microsoft Based,Microsoft Based</t>
  </si>
  <si>
    <t>This project is to implement new functions and maintain akaJob system</t>
  </si>
  <si>
    <t>dungptt</t>
  </si>
  <si>
    <t>111.84</t>
  </si>
  <si>
    <t>71.34</t>
  </si>
  <si>
    <t>61.64</t>
  </si>
  <si>
    <t>61.50</t>
  </si>
  <si>
    <t>62.69</t>
  </si>
  <si>
    <t>Hoperun</t>
  </si>
  <si>
    <t>Android</t>
  </si>
  <si>
    <t>Develop Fullstack Mobile Software</t>
  </si>
  <si>
    <t>haiva</t>
  </si>
  <si>
    <t>97.60</t>
  </si>
  <si>
    <t>19.33</t>
  </si>
  <si>
    <t>19.80</t>
  </si>
  <si>
    <t>16.25</t>
  </si>
  <si>
    <t>MRT.Msg</t>
  </si>
  <si>
    <t>MURATEC</t>
  </si>
  <si>
    <t>Design;Coding;UT;ST</t>
  </si>
  <si>
    <t>Phát triển dự án message log cho khách hàng muratec</t>
  </si>
  <si>
    <t>duynq4</t>
  </si>
  <si>
    <t>91.20</t>
  </si>
  <si>
    <t>1211.97</t>
  </si>
  <si>
    <t>20.81</t>
  </si>
  <si>
    <t>1.81</t>
  </si>
  <si>
    <t>1.72</t>
  </si>
  <si>
    <t>4.00</t>
  </si>
  <si>
    <t>1.84</t>
  </si>
  <si>
    <t>FSO QN</t>
  </si>
  <si>
    <t>MultiMediaSensing</t>
  </si>
  <si>
    <t>NICT</t>
  </si>
  <si>
    <t>Phát triển các hệ thống cảm biến đa phương tiện đóng vai trò thu thập, phân tích và truy xuất dữ liệu dựa trên hình ảnh thông minh</t>
  </si>
  <si>
    <t>anhddd</t>
  </si>
  <si>
    <t>97.23</t>
  </si>
  <si>
    <t>31.20</t>
  </si>
  <si>
    <t>30.64</t>
  </si>
  <si>
    <t>23.20</t>
  </si>
  <si>
    <t>30.77</t>
  </si>
  <si>
    <t>Opiniion</t>
  </si>
  <si>
    <t>T&amp;M Bodyshopping, works under customer assignment</t>
  </si>
  <si>
    <t>huyennt1</t>
  </si>
  <si>
    <t>140.19</t>
  </si>
  <si>
    <t>18.20</t>
  </si>
  <si>
    <t>12.10</t>
  </si>
  <si>
    <t>25.40</t>
  </si>
  <si>
    <t>0.43</t>
  </si>
  <si>
    <t>PelesysDev</t>
  </si>
  <si>
    <t>CAE</t>
  </si>
  <si>
    <t>Others(Primary),Healthcare,Information technology services and software</t>
  </si>
  <si>
    <t>Others(Primary),Other (Healthcare),Information technology services and software</t>
  </si>
  <si>
    <t>The project develops and maintain CAE ETR (Electronic Training Record) product of Pelesys.</t>
  </si>
  <si>
    <t>ledtm</t>
  </si>
  <si>
    <t>150.34</t>
  </si>
  <si>
    <t>100.50</t>
  </si>
  <si>
    <t>49.96</t>
  </si>
  <si>
    <t>48.96</t>
  </si>
  <si>
    <t>88.75</t>
  </si>
  <si>
    <t>13.85</t>
  </si>
  <si>
    <t>Smart_G Prod</t>
  </si>
  <si>
    <t>DMO-GST</t>
  </si>
  <si>
    <t>Android,Android,Android</t>
  </si>
  <si>
    <t>Thực hiện tạo Game&amp;App Production phối hợp cùng AdOne company. Dự án lần này sẽ làm Game Hammer &amp; Scan app cho iOS&amp;Android</t>
  </si>
  <si>
    <t>vietnx3</t>
  </si>
  <si>
    <t>96.80</t>
  </si>
  <si>
    <t>259.98</t>
  </si>
  <si>
    <t>12.55</t>
  </si>
  <si>
    <t>9.86</t>
  </si>
  <si>
    <t>ASmart</t>
  </si>
  <si>
    <t>BCAU</t>
  </si>
  <si>
    <t>Microsoft based(Primary),dotNet,dotNet,dotNet,dotNet,dotNet,dotNet</t>
  </si>
  <si>
    <t>Incorporate Digital Technologies into our asset management processes to maximize the efficiency and effectiveness of our Global Manufacturing Assets.</t>
  </si>
  <si>
    <t>quyenlt3</t>
  </si>
  <si>
    <t>128.95</t>
  </si>
  <si>
    <t>40.18</t>
  </si>
  <si>
    <t>33.46</t>
  </si>
  <si>
    <t>31.16</t>
  </si>
  <si>
    <t>9.00</t>
  </si>
  <si>
    <t>5.73</t>
  </si>
  <si>
    <t>3438.PET-DIG.TM.PIVOT.DA.MMR</t>
  </si>
  <si>
    <t>dotNet(Primary),Cloud,Cloud</t>
  </si>
  <si>
    <t>Pivot DA - Extend new WO for MMR project</t>
  </si>
  <si>
    <t>114.69</t>
  </si>
  <si>
    <t>78.37</t>
  </si>
  <si>
    <t>61.65</t>
  </si>
  <si>
    <t>8PPCHUSHIHENBIN</t>
  </si>
  <si>
    <t>YSD</t>
  </si>
  <si>
    <t>Hệ thống hóa các yêu cầu hủy giao hang, chuyển tiếp và cấm giao nhận của người gửi hang, và thông báo đến cửa hang đích gửi hang và email đến người nhận hang</t>
  </si>
  <si>
    <t>phuongntm11</t>
  </si>
  <si>
    <t>95.38</t>
  </si>
  <si>
    <t>4.90</t>
  </si>
  <si>
    <t>5.09</t>
  </si>
  <si>
    <t>6.69</t>
  </si>
  <si>
    <t>1. Maintenance Automation Batch Jobs</t>
  </si>
  <si>
    <t>2. New innovation Automation Batch Jobs</t>
  </si>
  <si>
    <t>3. ULS Tuning</t>
  </si>
  <si>
    <t>4. AS400 OLAS Tuning</t>
  </si>
  <si>
    <t>5. Vitality Membership Portal</t>
  </si>
  <si>
    <t>6. Super App</t>
  </si>
  <si>
    <t>7. D365 Accounting Gathering requirement phase</t>
  </si>
  <si>
    <t>nganbtk</t>
  </si>
  <si>
    <t>120.66</t>
  </si>
  <si>
    <t>166.56</t>
  </si>
  <si>
    <t>135.63</t>
  </si>
  <si>
    <t>135.23</t>
  </si>
  <si>
    <t>AIA Vitality App</t>
  </si>
  <si>
    <t xml:space="preserve">Others(Primary),Mobile </t>
  </si>
  <si>
    <t>annv2</t>
  </si>
  <si>
    <t>87.90</t>
  </si>
  <si>
    <t>AKAHEALTHCARE2022</t>
  </si>
  <si>
    <t>DMO-G0IP</t>
  </si>
  <si>
    <t>,</t>
  </si>
  <si>
    <t>Healthcare program for products demonstration</t>
  </si>
  <si>
    <t>vietnv</t>
  </si>
  <si>
    <t>111.53</t>
  </si>
  <si>
    <t>29.75</t>
  </si>
  <si>
    <t>26.67</t>
  </si>
  <si>
    <t>32.00</t>
  </si>
  <si>
    <t>FSO CT</t>
  </si>
  <si>
    <t>PL-AKC</t>
  </si>
  <si>
    <t>Develop services on Akachain blockchain platform &amp; delivery project with Akachain team. Develop everything on AKC blockchain Platform.</t>
  </si>
  <si>
    <t>thaonc</t>
  </si>
  <si>
    <t>96.97</t>
  </si>
  <si>
    <t>15.02</t>
  </si>
  <si>
    <t>15.49</t>
  </si>
  <si>
    <t>18.30</t>
  </si>
  <si>
    <t>5.02</t>
  </si>
  <si>
    <t>ATOMP-PRODUCT2022</t>
  </si>
  <si>
    <t>,,</t>
  </si>
  <si>
    <t>Develop Remoting device/Mobile Automation Test Framework</t>
  </si>
  <si>
    <t>nhunh</t>
  </si>
  <si>
    <t>93.71</t>
  </si>
  <si>
    <t>60.82</t>
  </si>
  <si>
    <t>61.63</t>
  </si>
  <si>
    <t>61.60</t>
  </si>
  <si>
    <t>68.75</t>
  </si>
  <si>
    <t>53.83</t>
  </si>
  <si>
    <t>Aura2022</t>
  </si>
  <si>
    <t>PL-AURA</t>
  </si>
  <si>
    <t>Blockchain(Primary),,</t>
  </si>
  <si>
    <t>Develop website belong to request from AKC customer</t>
  </si>
  <si>
    <t>111.33</t>
  </si>
  <si>
    <t>86.64</t>
  </si>
  <si>
    <t>64.21</t>
  </si>
  <si>
    <t>39.25</t>
  </si>
  <si>
    <t>C99.IMS-Stockwave2022</t>
  </si>
  <si>
    <t>Extend project 2021 (C99.IMS-StockCon2021)</t>
  </si>
  <si>
    <t>Development, enhancements, maintenance, and support of the Stockwave, Auction Genius and application</t>
  </si>
  <si>
    <t>diemdm</t>
  </si>
  <si>
    <t>98.61</t>
  </si>
  <si>
    <t>122.50</t>
  </si>
  <si>
    <t>121.26</t>
  </si>
  <si>
    <t>124.22</t>
  </si>
  <si>
    <t>C99.IMS-vAI2022</t>
  </si>
  <si>
    <t>Extend project 2021 (C99.IMS-vAI2021)</t>
  </si>
  <si>
    <t>thiennn1</t>
  </si>
  <si>
    <t>99.16</t>
  </si>
  <si>
    <t>254.00</t>
  </si>
  <si>
    <t>218.98</t>
  </si>
  <si>
    <t>150.00</t>
  </si>
  <si>
    <t>CCBJ CokeMini</t>
  </si>
  <si>
    <t>tungnv7</t>
  </si>
  <si>
    <t>87.53</t>
  </si>
  <si>
    <t>130.73</t>
  </si>
  <si>
    <t>12.75</t>
  </si>
  <si>
    <t>9.42</t>
  </si>
  <si>
    <t>7.85</t>
  </si>
  <si>
    <t>9.67</t>
  </si>
  <si>
    <t>DCI.DOOSAN.DRP</t>
  </si>
  <si>
    <t>DoosanR</t>
  </si>
  <si>
    <t>Amazon Web Services (AWS) based(Primary),Others</t>
  </si>
  <si>
    <t>- ECO-SYSTEM for Doosan Robotic including DART PLATFORM, DART IDE/SDK &amp; DART STORE.</t>
  </si>
  <si>
    <t>- FrontEnd: Javascript, ReactJS</t>
  </si>
  <si>
    <t xml:space="preserve"> - Compatible browser: Google chrome (Windowns 10, Android, iOS), Safari (MacOS)</t>
  </si>
  <si>
    <t xml:space="preserve">- Deliverables: </t>
  </si>
  <si>
    <t>SRS</t>
  </si>
  <si>
    <t>High-level design</t>
  </si>
  <si>
    <t>API document</t>
  </si>
  <si>
    <t>Source code &amp; Unit test code</t>
  </si>
  <si>
    <t>Test report</t>
  </si>
  <si>
    <t>Developer &amp; Operation guide</t>
  </si>
  <si>
    <t>Release note</t>
  </si>
  <si>
    <t>tannm11</t>
  </si>
  <si>
    <t>71.35</t>
  </si>
  <si>
    <t>395.71</t>
  </si>
  <si>
    <t>525.56</t>
  </si>
  <si>
    <t>521.84</t>
  </si>
  <si>
    <t>284.00</t>
  </si>
  <si>
    <t>420.13</t>
  </si>
  <si>
    <t>Cloud</t>
  </si>
  <si>
    <t>Implement tasks as Customer's demand. Phase 2022</t>
  </si>
  <si>
    <t>- Develop components for US Customer's IoT solution.</t>
  </si>
  <si>
    <t>phidh1</t>
  </si>
  <si>
    <t>109.47</t>
  </si>
  <si>
    <t>13.78</t>
  </si>
  <si>
    <t>Emart 2022</t>
  </si>
  <si>
    <t>SSG</t>
  </si>
  <si>
    <t>Logistics &amp; Transportation(Primary),Information technology services and software</t>
  </si>
  <si>
    <t>ODC of SSG. Task request by ticket.</t>
  </si>
  <si>
    <t>Extend of current project</t>
  </si>
  <si>
    <t>anhpn6</t>
  </si>
  <si>
    <t>106.92</t>
  </si>
  <si>
    <t>120.50</t>
  </si>
  <si>
    <t>95.56</t>
  </si>
  <si>
    <t>94.56</t>
  </si>
  <si>
    <t>108.50</t>
  </si>
  <si>
    <t>16.19</t>
  </si>
  <si>
    <t>CASIO</t>
  </si>
  <si>
    <t>Others(Primary),Java,Java,Java</t>
  </si>
  <si>
    <t>Maintenance EZ system of customer.</t>
  </si>
  <si>
    <t>tannn10</t>
  </si>
  <si>
    <t>83.22</t>
  </si>
  <si>
    <t>22.50</t>
  </si>
  <si>
    <t>24.03</t>
  </si>
  <si>
    <t>17.10</t>
  </si>
  <si>
    <t>18.39</t>
  </si>
  <si>
    <t>FHN.BU9-MultiPO</t>
  </si>
  <si>
    <t>Communications, Media and Services(Primary),Information technology services and software,Aerospace &amp; Aviation</t>
  </si>
  <si>
    <t>Communications, Media and Services(Primary),Information technology services and software,Aerospace and Defense</t>
  </si>
  <si>
    <t>Java(Primary),Others</t>
  </si>
  <si>
    <t>This project will load all small/very small POs for FHN BU9</t>
  </si>
  <si>
    <t>hongnta</t>
  </si>
  <si>
    <t>128.74</t>
  </si>
  <si>
    <t>18.09</t>
  </si>
  <si>
    <t>7.38</t>
  </si>
  <si>
    <t>G-CMP</t>
  </si>
  <si>
    <t>CanonHK</t>
  </si>
  <si>
    <t>Develop a mobile application for Canon Pocket Printer</t>
  </si>
  <si>
    <t>trangph5</t>
  </si>
  <si>
    <t>120.17</t>
  </si>
  <si>
    <t>119.80</t>
  </si>
  <si>
    <t>73.10</t>
  </si>
  <si>
    <t>72.10</t>
  </si>
  <si>
    <t>GAM.DCI.QNH.ePOC</t>
  </si>
  <si>
    <t>OHC</t>
  </si>
  <si>
    <t>Logistics &amp; Transportation(Primary),Healthcare,Manufacturing</t>
  </si>
  <si>
    <t>Logistics &amp; Transportation(Primary),Healthcare Providers,Retails,Automotive,Industrial Manufacturing</t>
  </si>
  <si>
    <t>Business Application Services(Primary),Product Engineering Services,Consulting</t>
  </si>
  <si>
    <t>AMS L2,3(Primary),Standard application services,Business consulting</t>
  </si>
  <si>
    <t>Dự án External của QNH để quản lý các dự án bodyshop và share resource với VI/onsite năm 2022.</t>
  </si>
  <si>
    <t>nhantt17</t>
  </si>
  <si>
    <t>44.44</t>
  </si>
  <si>
    <t>15.87</t>
  </si>
  <si>
    <t>33.60</t>
  </si>
  <si>
    <t>GAM_FStudio_S1_2022</t>
  </si>
  <si>
    <t>Requirement;High Level Design;Coding;ST</t>
  </si>
  <si>
    <t>FStudio is a standard AUTOSAR tool for AUTOSAR Classic and Adaptive. It supports the tasks of creation, modification and configuration of AUTOSAR models based on the latest AUTOSAR Specifications.</t>
  </si>
  <si>
    <t>haunp3</t>
  </si>
  <si>
    <t>155.78</t>
  </si>
  <si>
    <t>222.82</t>
  </si>
  <si>
    <t>142.91</t>
  </si>
  <si>
    <t>133.41</t>
  </si>
  <si>
    <t>104.00</t>
  </si>
  <si>
    <t>122.09</t>
  </si>
  <si>
    <t>Cobol(Primary),Cobol,Java,Java</t>
  </si>
  <si>
    <t>- Phần việc SS2: Đối ứng develop, maintain hệ thống sale support từ Detail Design đến Unit Test. Ngôn ngữ sử dụng: JAVA</t>
  </si>
  <si>
    <t>- Phần việc OMEGA: Đối ứng develop, maintain hệ thống core chứng khoán gồm nhiều công đoạn từ Detail Design, Program Design, Coding, Test case, Unit Test. Ngôn ngữ sử dụng: COBOL</t>
  </si>
  <si>
    <t>huydb2</t>
  </si>
  <si>
    <t>88.53</t>
  </si>
  <si>
    <t>94.45</t>
  </si>
  <si>
    <t>62.03</t>
  </si>
  <si>
    <t>69.51</t>
  </si>
  <si>
    <t>63.36</t>
  </si>
  <si>
    <t>68.92</t>
  </si>
  <si>
    <t>1. Phần việc Kokyaku: Đối ứng enhance mã code của hệ thống core chứng khoán, đưa solution, đề xuất phát triển tool để đối ứng enhance đồng loạt và thực hiện test compare data output ST. Ngôn ngữ COBOL, JAVA, C#, VBA.</t>
  </si>
  <si>
    <t>2. Phần việc Omega: Đối ứng develop, maintain hệ thống core chứng khoán từ gồm nhiều công đoạn từ DD, PD, Coding, DT/PCL, UT. Ngôn ngữ COBOL.</t>
  </si>
  <si>
    <t>duyvv1</t>
  </si>
  <si>
    <t>102.78</t>
  </si>
  <si>
    <t>66.86</t>
  </si>
  <si>
    <t>64.42</t>
  </si>
  <si>
    <t>62.26</t>
  </si>
  <si>
    <t>66.74</t>
  </si>
  <si>
    <t>LGE_Secure_Boot_2022</t>
  </si>
  <si>
    <t>Secure boot development</t>
  </si>
  <si>
    <t>namtv9</t>
  </si>
  <si>
    <t>112.09</t>
  </si>
  <si>
    <t>16.32</t>
  </si>
  <si>
    <t>LGEBI-CoreTeam</t>
  </si>
  <si>
    <t>Manufacturing(Primary),Insurance,Information technology services and software</t>
  </si>
  <si>
    <t>Manufacturing(Primary),Health insurance (payer),Information technology services and software</t>
  </si>
  <si>
    <t>Dự án coreteam của LGCNS. Chuyên Accessment các dự án để mở rộng nguồn việc</t>
  </si>
  <si>
    <t>quynn2</t>
  </si>
  <si>
    <t>95.84</t>
  </si>
  <si>
    <t>238.36</t>
  </si>
  <si>
    <t>246.57</t>
  </si>
  <si>
    <t>42.14</t>
  </si>
  <si>
    <t>LPMaintain</t>
  </si>
  <si>
    <t>ZHR</t>
  </si>
  <si>
    <t>Insurance(Primary),Banking and Finance</t>
  </si>
  <si>
    <t>Thực hiện đối ứng các Bug/ các new spec của hệ thống LifePlan khi hoạt động Honban.</t>
  </si>
  <si>
    <t>thanhnd14</t>
  </si>
  <si>
    <t>127.58</t>
  </si>
  <si>
    <t>38.84</t>
  </si>
  <si>
    <t>18.86</t>
  </si>
  <si>
    <t>35.50</t>
  </si>
  <si>
    <t>Develop a Web Application for Admin to manage Master Data</t>
  </si>
  <si>
    <t>hanntt3</t>
  </si>
  <si>
    <t>121.14</t>
  </si>
  <si>
    <t>51.20</t>
  </si>
  <si>
    <t>42.25</t>
  </si>
  <si>
    <t>MetaIP360</t>
  </si>
  <si>
    <t>CST</t>
  </si>
  <si>
    <t>This is security content project. The purpose of the project was to build content for Tripwire’s IP360 product which includes rules that detects applications, operating system and vulnerability, along with associated data such as attributes used to calculate vulnerability scores, CVEs</t>
  </si>
  <si>
    <t>hienpt</t>
  </si>
  <si>
    <t>225.39</t>
  </si>
  <si>
    <t>103.87</t>
  </si>
  <si>
    <t>40.07</t>
  </si>
  <si>
    <t>39.07</t>
  </si>
  <si>
    <t>30.00</t>
  </si>
  <si>
    <t>MORAD PROJECT 22</t>
  </si>
  <si>
    <t>FSU-EBSVN</t>
  </si>
  <si>
    <t>Requirement;Coding;ST</t>
  </si>
  <si>
    <t>Build product DMS &amp; SFA for small and medium enterprises</t>
  </si>
  <si>
    <t>locnh1</t>
  </si>
  <si>
    <t>No</t>
  </si>
  <si>
    <t>126.77</t>
  </si>
  <si>
    <t>30.16</t>
  </si>
  <si>
    <t>92.00</t>
  </si>
  <si>
    <t>Morilab_10</t>
  </si>
  <si>
    <t>MS</t>
  </si>
  <si>
    <t>Java,PHP Technology,Amazon Web Services (AWS) based</t>
  </si>
  <si>
    <t>Catalog Pocket allows you to search and browse information about travel in Japan, as well as coupons, free newspapers and other information in your native language (Japanese, English, Simplified Chinese). Chinese, Traditional Chinese, Korean, Thai, Portuguese, Indonesian, Spanish and Vietnamese). This application is not only used when traveling in Japan, but is very useful for you to learn more about this country before your trip.</t>
  </si>
  <si>
    <t>truyenlt</t>
  </si>
  <si>
    <t>99.71</t>
  </si>
  <si>
    <t>169.25</t>
  </si>
  <si>
    <t>133.18</t>
  </si>
  <si>
    <t>127.41</t>
  </si>
  <si>
    <t>171.00</t>
  </si>
  <si>
    <t>100.54</t>
  </si>
  <si>
    <t>myFPT22</t>
  </si>
  <si>
    <t>DMO-iDX</t>
  </si>
  <si>
    <t xml:space="preserve">Mobile </t>
  </si>
  <si>
    <t>Phát triển ứng dụng myFPT</t>
  </si>
  <si>
    <t>cuongvd4</t>
  </si>
  <si>
    <t>95.59</t>
  </si>
  <si>
    <t>171.44</t>
  </si>
  <si>
    <t>160.13</t>
  </si>
  <si>
    <t>151.27</t>
  </si>
  <si>
    <t>138.46</t>
  </si>
  <si>
    <t>NJC.Hokuren</t>
  </si>
  <si>
    <t>NJCS-H</t>
  </si>
  <si>
    <t>Develop cho khách hàng NJC</t>
  </si>
  <si>
    <t>trungnvt</t>
  </si>
  <si>
    <t>103.09</t>
  </si>
  <si>
    <t>29.60</t>
  </si>
  <si>
    <t>3.07</t>
  </si>
  <si>
    <t>YAZAKI</t>
  </si>
  <si>
    <t>dotNet(Primary)</t>
  </si>
  <si>
    <t>Maintain hệ thống OES của YAZAKI</t>
  </si>
  <si>
    <t>trinhnd1</t>
  </si>
  <si>
    <t>720.00</t>
  </si>
  <si>
    <t>0.72</t>
  </si>
  <si>
    <t>0.10</t>
  </si>
  <si>
    <t>1.50</t>
  </si>
  <si>
    <t>0.11</t>
  </si>
  <si>
    <t>OpenHA22</t>
  </si>
  <si>
    <t>OpenHA</t>
  </si>
  <si>
    <t>Java(Primary),Java Based,Google Cloud Technology,Java Based,Google Cloud Technology</t>
  </si>
  <si>
    <t>Contract management in real estate business</t>
  </si>
  <si>
    <t>phuongpd3</t>
  </si>
  <si>
    <t>90.06</t>
  </si>
  <si>
    <t>50.90</t>
  </si>
  <si>
    <t>56.36</t>
  </si>
  <si>
    <t>63.89</t>
  </si>
  <si>
    <t>48.59</t>
  </si>
  <si>
    <t>PET.HSSE_2022</t>
  </si>
  <si>
    <t>PM to provide later</t>
  </si>
  <si>
    <t>137.23</t>
  </si>
  <si>
    <t>173.96</t>
  </si>
  <si>
    <t>114.09</t>
  </si>
  <si>
    <t>99.50</t>
  </si>
  <si>
    <t>35.57</t>
  </si>
  <si>
    <t>PET.MySuits_2022</t>
  </si>
  <si>
    <t>147.03</t>
  </si>
  <si>
    <t>100.97</t>
  </si>
  <si>
    <t>60.78</t>
  </si>
  <si>
    <t>93.50</t>
  </si>
  <si>
    <t>9.99</t>
  </si>
  <si>
    <t>Q7_Bay</t>
  </si>
  <si>
    <t>Dự án T&amp;M. Khách request 2 bạn sang onsite Hàn Quốc. Công việc thì các bạn sẽ làm trực tiếp với khách hàng.</t>
  </si>
  <si>
    <t>phonglt1</t>
  </si>
  <si>
    <t>92.84</t>
  </si>
  <si>
    <t>31.00</t>
  </si>
  <si>
    <t>32.75</t>
  </si>
  <si>
    <t>0.29</t>
  </si>
  <si>
    <t>RD</t>
  </si>
  <si>
    <t>Others(Primary),Real Estate</t>
  </si>
  <si>
    <t>Others(Primary),Python,dotNet</t>
  </si>
  <si>
    <t>minhhh8</t>
  </si>
  <si>
    <t>112.74</t>
  </si>
  <si>
    <t>147.34</t>
  </si>
  <si>
    <t>117.50</t>
  </si>
  <si>
    <t>116.50</t>
  </si>
  <si>
    <t>86.20</t>
  </si>
  <si>
    <t>RFV</t>
  </si>
  <si>
    <t>Develop a Web and Mobile Application for customer</t>
  </si>
  <si>
    <t>vunh21</t>
  </si>
  <si>
    <t>102.58</t>
  </si>
  <si>
    <t>42.60</t>
  </si>
  <si>
    <t>41.53</t>
  </si>
  <si>
    <t>SharafDG</t>
  </si>
  <si>
    <t>Sharaf DG</t>
  </si>
  <si>
    <t>Requirement;High Level Design;Coding;UT;ST</t>
  </si>
  <si>
    <t>Create a web application (OutSystems) of Vendor Onboarding process for Sharaf DG.</t>
  </si>
  <si>
    <t>hunglpq</t>
  </si>
  <si>
    <t>111.70</t>
  </si>
  <si>
    <t>5.00</t>
  </si>
  <si>
    <t>4.29</t>
  </si>
  <si>
    <t>4.50</t>
  </si>
  <si>
    <t>4.77</t>
  </si>
  <si>
    <t>Smart_My3A_Maintain</t>
  </si>
  <si>
    <t>SanA</t>
  </si>
  <si>
    <t>Others(Primary),PHP Technology,Android,Android</t>
  </si>
  <si>
    <t>Maintain hệ thống / app san A</t>
  </si>
  <si>
    <t>tuanhpa</t>
  </si>
  <si>
    <t>90.31</t>
  </si>
  <si>
    <t>67.68</t>
  </si>
  <si>
    <t>75.29</t>
  </si>
  <si>
    <t>72.89</t>
  </si>
  <si>
    <t>58.91</t>
  </si>
  <si>
    <t>SMT</t>
  </si>
  <si>
    <t>Insurance(Primary),Other insurance</t>
  </si>
  <si>
    <t>Development/maintain hệ thống warehouse cho KH SMT</t>
  </si>
  <si>
    <t>haovq</t>
  </si>
  <si>
    <t>100.76</t>
  </si>
  <si>
    <t>26.15</t>
  </si>
  <si>
    <t>Uniqlo</t>
  </si>
  <si>
    <t>FR</t>
  </si>
  <si>
    <t>Google Cloud Technology(Primary)</t>
  </si>
  <si>
    <t>High Level Design;Coding</t>
  </si>
  <si>
    <t>English classification model:</t>
  </si>
  <si>
    <t>❶Xây dựng pipeline xử lý sử dụng Vertex AI, trong đó mô hình được xây dựng sử dụng XLNet</t>
  </si>
  <si>
    <t>❷ Detect ngôn ngữ và dịch ngôn ngữ khác sang tiếng Anh bằng Google Translate</t>
  </si>
  <si>
    <t>huandv1</t>
  </si>
  <si>
    <t>78.77</t>
  </si>
  <si>
    <t>129.93</t>
  </si>
  <si>
    <t>53.98</t>
  </si>
  <si>
    <t>38.98</t>
  </si>
  <si>
    <t>30.50</t>
  </si>
  <si>
    <t>53.67</t>
  </si>
  <si>
    <t>TB</t>
  </si>
  <si>
    <t>Add feature for VBA application and PL/SQL in Oracle DB</t>
  </si>
  <si>
    <t>dongnh2</t>
  </si>
  <si>
    <t>98.67</t>
  </si>
  <si>
    <t>121.91</t>
  </si>
  <si>
    <t>3.50</t>
  </si>
  <si>
    <t>2.71</t>
  </si>
  <si>
    <t>3.54</t>
  </si>
  <si>
    <t>Hệ thống quản lý các chiến dịch Marketing hướng đến KH trong hệ sinh thái VDS</t>
  </si>
  <si>
    <t>105.78</t>
  </si>
  <si>
    <t>51.94</t>
  </si>
  <si>
    <t>50.99</t>
  </si>
  <si>
    <t>48.25</t>
  </si>
  <si>
    <t>31.73</t>
  </si>
  <si>
    <t>VNA_S_IBE</t>
  </si>
  <si>
    <t>VNA</t>
  </si>
  <si>
    <t xml:space="preserve">Xây dựng Internet Booking Engine cho nhóm đối tượng khách hàng </t>
  </si>
  <si>
    <t>- Học sinh, Sinh viên</t>
  </si>
  <si>
    <t>- Công ty, Đối tác của khách hàng.</t>
  </si>
  <si>
    <t>hailx3</t>
  </si>
  <si>
    <t>100.43</t>
  </si>
  <si>
    <t>43.00</t>
  </si>
  <si>
    <t>42.50</t>
  </si>
  <si>
    <t>29.00</t>
  </si>
  <si>
    <t>27.56</t>
  </si>
  <si>
    <t>Python(Primary),Others,Python,Cloud,Java</t>
  </si>
  <si>
    <t>Develop new batch and screen system for repoting product</t>
  </si>
  <si>
    <t>quanpm3</t>
  </si>
  <si>
    <t>124.40</t>
  </si>
  <si>
    <t>40.10</t>
  </si>
  <si>
    <t>53.54</t>
  </si>
  <si>
    <t>28.80</t>
  </si>
  <si>
    <t>31.81</t>
  </si>
  <si>
    <t>TNK</t>
  </si>
  <si>
    <t>Amazon Web Services (AWS) based,Python,Amazon Web Services (AWS) based,Python,Amazon Web Services (AWS) based,Python,Amazon Web Services (AWS) based,Python,Amazon Web Services (AWS) based,Python</t>
  </si>
  <si>
    <t>Maintenance phase. Continue modify &amp; verify logic based on customer request and prepare for the new development phase</t>
  </si>
  <si>
    <t>hoanglk</t>
  </si>
  <si>
    <t>87.11</t>
  </si>
  <si>
    <t>4.60</t>
  </si>
  <si>
    <t>11.67</t>
  </si>
  <si>
    <t>8.30</t>
  </si>
  <si>
    <t>3arable</t>
  </si>
  <si>
    <t>Earable</t>
  </si>
  <si>
    <t>Others(Primary),Other,Other,Other</t>
  </si>
  <si>
    <t>The assessment phase of the mobile app project with Earable.ai</t>
  </si>
  <si>
    <t>hains7</t>
  </si>
  <si>
    <t>72.25</t>
  </si>
  <si>
    <t>30.38</t>
  </si>
  <si>
    <t>40.28</t>
  </si>
  <si>
    <t>21.29</t>
  </si>
  <si>
    <t>Pegasus – T&amp;M</t>
  </si>
  <si>
    <t>Pegasus-Standard Chartered</t>
  </si>
  <si>
    <t>761.90</t>
  </si>
  <si>
    <t>2.62</t>
  </si>
  <si>
    <t>24.00</t>
  </si>
  <si>
    <t>Smart.3DModel</t>
  </si>
  <si>
    <t>Smart-E</t>
  </si>
  <si>
    <t>Java(Primary),Other</t>
  </si>
  <si>
    <t>Develop dự án Three JS cho khách hàng Smart-E</t>
  </si>
  <si>
    <t>anhna</t>
  </si>
  <si>
    <t>156.44</t>
  </si>
  <si>
    <t>7.00</t>
  </si>
  <si>
    <t>4.38</t>
  </si>
  <si>
    <t>4.66</t>
  </si>
  <si>
    <t>KDDI-ECC-WMS</t>
  </si>
  <si>
    <t>KDDI-DE</t>
  </si>
  <si>
    <t>Requirement;Design;High Level Design;Detail Design;Coding;UT;IT;ST</t>
  </si>
  <si>
    <t>Dự án re-develop hệ thống ECC warehouse management trong nhà máy sản xuất hóa chất của KH CHEMI-CON</t>
  </si>
  <si>
    <t>dongmp</t>
  </si>
  <si>
    <t>114.57</t>
  </si>
  <si>
    <t>69.08</t>
  </si>
  <si>
    <t>51.95</t>
  </si>
  <si>
    <t>0.37</t>
  </si>
  <si>
    <t>FHM.Sprout.Acorn2.0</t>
  </si>
  <si>
    <t>Sprout</t>
  </si>
  <si>
    <t>Cloud,Microsoft Based,dotNet,Other,Cloud,Microsoft Based,dotNet,Other</t>
  </si>
  <si>
    <t>Acorn2.0: Sub-project of Sprout development</t>
  </si>
  <si>
    <t>lanlh</t>
  </si>
  <si>
    <t>19.44</t>
  </si>
  <si>
    <t>20.17</t>
  </si>
  <si>
    <t>19.48</t>
  </si>
  <si>
    <t>0.35</t>
  </si>
  <si>
    <t>FHM.Sprout.DocAI</t>
  </si>
  <si>
    <t>Amazon Web Services (AWS) based,Java,Google Cloud Technology,Amazon Web Services (AWS) based,Java,Google Cloud Technology</t>
  </si>
  <si>
    <t>Sprout.DocAI: Sub-project of Sprout development</t>
  </si>
  <si>
    <t>myhtt1</t>
  </si>
  <si>
    <t>105.52</t>
  </si>
  <si>
    <t>15.05</t>
  </si>
  <si>
    <t>14.26</t>
  </si>
  <si>
    <t>12.97</t>
  </si>
  <si>
    <t>0.13</t>
  </si>
  <si>
    <t>MJS eInvoice (Sprint 2)</t>
  </si>
  <si>
    <t>MIROKU</t>
  </si>
  <si>
    <t>- Develop a platform service "Electronic Invoice System" which sending and receiving electronic invoices, and saving, searching, in order to support the expected digitization of invoices by email.</t>
  </si>
  <si>
    <t>- Tech stack: Web API, .NET core, SQL Procedure, ReactJS, Context API, TypeScript</t>
  </si>
  <si>
    <t>hueptm</t>
  </si>
  <si>
    <t>65.20</t>
  </si>
  <si>
    <t>67.75</t>
  </si>
  <si>
    <t>108.32</t>
  </si>
  <si>
    <t>91.86</t>
  </si>
  <si>
    <t>122.17</t>
  </si>
  <si>
    <t>Maintain and implement CR on the Product serial number management system of SHI-EV</t>
  </si>
  <si>
    <t>113.91</t>
  </si>
  <si>
    <t>13.81</t>
  </si>
  <si>
    <t>12.12</t>
  </si>
  <si>
    <t>12.08</t>
  </si>
  <si>
    <t>ZKW_ZoneZ_2022</t>
  </si>
  <si>
    <t>ZKW</t>
  </si>
  <si>
    <t>Others(Primary),Manufacturing</t>
  </si>
  <si>
    <t>Others(Primary),Automotive</t>
  </si>
  <si>
    <t>Product Engineering Services(Primary),Business Application Services</t>
  </si>
  <si>
    <t>High Level Design;Coding;IT</t>
  </si>
  <si>
    <t>Develop software for ZoneZ basic Linux setup to control and sense roughly all HW sensor module in this devices.</t>
  </si>
  <si>
    <t>dattt5</t>
  </si>
  <si>
    <t>856.40</t>
  </si>
  <si>
    <t>8.62</t>
  </si>
  <si>
    <t>1.01</t>
  </si>
  <si>
    <t>28.01</t>
  </si>
  <si>
    <t>ReachUI</t>
  </si>
  <si>
    <t>DDG</t>
  </si>
  <si>
    <t>To rebuild the UI for Data Decision Reach website.</t>
  </si>
  <si>
    <t>Phase 1: Replace UI of model build process and scoring flow.</t>
  </si>
  <si>
    <t>Phase 2: Create admin screens.</t>
  </si>
  <si>
    <t>thanhhv7</t>
  </si>
  <si>
    <t>114.19</t>
  </si>
  <si>
    <t>11.02</t>
  </si>
  <si>
    <t>9.02</t>
  </si>
  <si>
    <t>11.23</t>
  </si>
  <si>
    <t>IoT_Coffee Android App</t>
  </si>
  <si>
    <t>Android,Embedded</t>
  </si>
  <si>
    <t>Dự án thực hiện việc chuyển đổi liên kết kết nối từ USB serial port sang kết nối RS232C giữa App quản lý với máy pha cafe</t>
  </si>
  <si>
    <t>194.64</t>
  </si>
  <si>
    <t>10.13</t>
  </si>
  <si>
    <t>7.19</t>
  </si>
  <si>
    <t>5.19</t>
  </si>
  <si>
    <t>8.74</t>
  </si>
  <si>
    <t>LG-CNS Pilot 2022</t>
  </si>
  <si>
    <t>Pilot with DT사업부 보안사업담당 융합보안팀 team</t>
  </si>
  <si>
    <t>huanlh</t>
  </si>
  <si>
    <t>76.33</t>
  </si>
  <si>
    <t>21.44</t>
  </si>
  <si>
    <t>24.76</t>
  </si>
  <si>
    <t>KPMG Budget Resource Plan 2.0</t>
  </si>
  <si>
    <t>KPMG</t>
  </si>
  <si>
    <t>To upgrade Budget Resource Plan system from 1.1 to 2.0</t>
  </si>
  <si>
    <t>duongln1</t>
  </si>
  <si>
    <t>82.57</t>
  </si>
  <si>
    <t>46.37</t>
  </si>
  <si>
    <t>51.13</t>
  </si>
  <si>
    <t>12.82</t>
  </si>
  <si>
    <t>AIA-HO</t>
  </si>
  <si>
    <t>AIAGroupSuperApp</t>
  </si>
  <si>
    <t>Others(Primary),Java,Mobility</t>
  </si>
  <si>
    <t>AIA HO Thai</t>
  </si>
  <si>
    <t>hieudd4</t>
  </si>
  <si>
    <t>104.54</t>
  </si>
  <si>
    <t>29.38</t>
  </si>
  <si>
    <t>27.99</t>
  </si>
  <si>
    <t>Emart24</t>
  </si>
  <si>
    <t>Impoving the current system Emart24 with requirements that will be describe in Screen Definition</t>
  </si>
  <si>
    <t>vilt</t>
  </si>
  <si>
    <t>87.64</t>
  </si>
  <si>
    <t>72.75</t>
  </si>
  <si>
    <t>58.76</t>
  </si>
  <si>
    <t>8.04</t>
  </si>
  <si>
    <t xml:space="preserve">Belongs T&amp;M </t>
  </si>
  <si>
    <t>Belongs</t>
  </si>
  <si>
    <t>Python(Primary),Others</t>
  </si>
  <si>
    <t>Khách assign task trực tiếp trên jira của khách, Source code (Quản lý, Work trực tiếp trên repo Bitbucket của khách)</t>
  </si>
  <si>
    <t>10.25</t>
  </si>
  <si>
    <t>10.28</t>
  </si>
  <si>
    <t>1.70</t>
  </si>
  <si>
    <t>BL</t>
  </si>
  <si>
    <t>Develop website belong to request of Brainlab customer</t>
  </si>
  <si>
    <t>hientn</t>
  </si>
  <si>
    <t>106.62</t>
  </si>
  <si>
    <t>59.60</t>
  </si>
  <si>
    <t>52.59</t>
  </si>
  <si>
    <t>51.59</t>
  </si>
  <si>
    <t>36.78</t>
  </si>
  <si>
    <t>CIMS</t>
  </si>
  <si>
    <t>Develop prototype đối ứng Video VR Raw</t>
  </si>
  <si>
    <t>huynhnb1</t>
  </si>
  <si>
    <t>86.82</t>
  </si>
  <si>
    <t>90.27</t>
  </si>
  <si>
    <t>25.85</t>
  </si>
  <si>
    <t>17.25</t>
  </si>
  <si>
    <t>26.60</t>
  </si>
  <si>
    <t>G-MallApp</t>
  </si>
  <si>
    <t>TK-Group</t>
  </si>
  <si>
    <t>Requirement;Design;Coding;IT;ST</t>
  </si>
  <si>
    <t>Develop a loyalty mobile application for Takashimaya's shopping malls in Singapore</t>
  </si>
  <si>
    <t>99.21</t>
  </si>
  <si>
    <t>53.93</t>
  </si>
  <si>
    <t>53.17</t>
  </si>
  <si>
    <t>27.39</t>
  </si>
  <si>
    <t>G_CSPOC</t>
  </si>
  <si>
    <t>SCSK-F</t>
  </si>
  <si>
    <t>Amazon Web Services (AWS) based,Java</t>
  </si>
  <si>
    <t>Develop Care Sharing POC project</t>
  </si>
  <si>
    <t>hanhbt</t>
  </si>
  <si>
    <t>105.39</t>
  </si>
  <si>
    <t>5.93</t>
  </si>
  <si>
    <t>4.99</t>
  </si>
  <si>
    <t>4.30</t>
  </si>
  <si>
    <t>Gracenote POC for metadata linking</t>
  </si>
  <si>
    <t>POC about metadata linking for Gracenote</t>
  </si>
  <si>
    <t>tienbt</t>
  </si>
  <si>
    <t>98.09</t>
  </si>
  <si>
    <t>74.21</t>
  </si>
  <si>
    <t>68.67</t>
  </si>
  <si>
    <t>67.67</t>
  </si>
  <si>
    <t>73.00</t>
  </si>
  <si>
    <t>Ucube-Slim 2022</t>
  </si>
  <si>
    <t>Phát triển các chức năng liên quan đến Websquare và API backend cho hệ thống của LGU+</t>
  </si>
  <si>
    <t>tunh3</t>
  </si>
  <si>
    <t>89.74</t>
  </si>
  <si>
    <t>63.02</t>
  </si>
  <si>
    <t>67.56</t>
  </si>
  <si>
    <t>52.57</t>
  </si>
  <si>
    <t>Nit_Investigate_P1</t>
  </si>
  <si>
    <t>NITTO</t>
  </si>
  <si>
    <t>Healthcare(Primary),Insurance</t>
  </si>
  <si>
    <t>Healthcare(Primary),Other insurance</t>
  </si>
  <si>
    <t>Others(Primary),Amazon Web Services (AWS) based,Amazon Web Services (AWS) based,Amazon Web Services (AWS) based</t>
  </si>
  <si>
    <t>Requirement;Coding;Others</t>
  </si>
  <si>
    <t>Develop service Auth authenticate devices tablet connect server, collect and handle data from watch, modifies the data format of file and implement system microservice on aws.</t>
  </si>
  <si>
    <t>conght3</t>
  </si>
  <si>
    <t>114.04</t>
  </si>
  <si>
    <t>6.20</t>
  </si>
  <si>
    <t>5.44</t>
  </si>
  <si>
    <t>3.04</t>
  </si>
  <si>
    <t>0.02</t>
  </si>
  <si>
    <t>3396.PET-DIG.TM.PIVOT.Mobile</t>
  </si>
  <si>
    <t>This project is a part of Pivot DA and develop for Mobile site.</t>
  </si>
  <si>
    <t>haunp1</t>
  </si>
  <si>
    <t>98.22</t>
  </si>
  <si>
    <t>101.13</t>
  </si>
  <si>
    <t>49.59</t>
  </si>
  <si>
    <t>49.03</t>
  </si>
  <si>
    <t>49.49</t>
  </si>
  <si>
    <t>NextechAR BigCommerce</t>
  </si>
  <si>
    <t xml:space="preserve">NextechAR BigCommerce </t>
  </si>
  <si>
    <t>NexTechAR</t>
  </si>
  <si>
    <t>Develop new application based on Aritize 3D app which is integrated with Shopify’s Ecommerce Platform. This new application will be added to BigCommerce’s marketplace.</t>
  </si>
  <si>
    <t>longnb4</t>
  </si>
  <si>
    <t>231.58</t>
  </si>
  <si>
    <t>7.70</t>
  </si>
  <si>
    <t>3.30</t>
  </si>
  <si>
    <t>8.20</t>
  </si>
  <si>
    <t>7.42</t>
  </si>
  <si>
    <t>AIASuperApp</t>
  </si>
  <si>
    <t>AIA-TH</t>
  </si>
  <si>
    <t>Android,Mobility</t>
  </si>
  <si>
    <t>AIA Vitality Thai</t>
  </si>
  <si>
    <t>108.78</t>
  </si>
  <si>
    <t>130.00</t>
  </si>
  <si>
    <t>116.86</t>
  </si>
  <si>
    <t>115.86</t>
  </si>
  <si>
    <t>65.75</t>
  </si>
  <si>
    <t>15.85</t>
  </si>
  <si>
    <t>8PPKOKUBIN</t>
  </si>
  <si>
    <t>Hỗ trợ tích hợp cho đường hàng không , cho phép nhập đối tượng có thể thanh toán bằng đường hàng không cho function Niuke</t>
  </si>
  <si>
    <t>92.47</t>
  </si>
  <si>
    <t>132.10</t>
  </si>
  <si>
    <t>57.75</t>
  </si>
  <si>
    <t>46.78</t>
  </si>
  <si>
    <t>45.52</t>
  </si>
  <si>
    <t>8PPWALLET</t>
  </si>
  <si>
    <t>Bổ sung việc hỗ trợ loại ví thanh toán mới là ví Kuroneko</t>
  </si>
  <si>
    <t>hainq5</t>
  </si>
  <si>
    <t>127.44</t>
  </si>
  <si>
    <t>43.20</t>
  </si>
  <si>
    <t>35.64</t>
  </si>
  <si>
    <t>31.28</t>
  </si>
  <si>
    <t>36.84</t>
  </si>
  <si>
    <t>BWG_2022</t>
  </si>
  <si>
    <t>BWG</t>
  </si>
  <si>
    <t>Open the ODC project</t>
  </si>
  <si>
    <t>quynhnt11</t>
  </si>
  <si>
    <t>116.88</t>
  </si>
  <si>
    <t>3.34</t>
  </si>
  <si>
    <t>6.01</t>
  </si>
  <si>
    <t>CINC.PAW03</t>
  </si>
  <si>
    <t>CINC</t>
  </si>
  <si>
    <t>Java(Primary),Amazon Web Services (AWS) based,Android,dotNet,Amazon Web Services (AWS) based,Python,Amazon Web Services (AWS) based,Python,dotNet,Amazon Web Services (AWS) based,Python,dotNet,Amazon Web Services (AWS) based,Python,dotNet,Amazon Web Services (AWS) based,Python,dotNet,Amazon Web Services (AWS) based,Python,dotNet,Amazon Web Services (AWS) based,Python,dotNet,Amazon Web Services (AWS) based,Python,dotNet</t>
  </si>
  <si>
    <t>Phát triển dự án thiết kế và chỉnh sửa poster cho Khách hàng Canon. Ở phase này dự án thực hiện fix các bug còn tồn đọng và phát triển chứng năng in 2 mặt, in nhiều page.</t>
  </si>
  <si>
    <t>99.06</t>
  </si>
  <si>
    <t>112.19</t>
  </si>
  <si>
    <t>168.06</t>
  </si>
  <si>
    <t>148.09</t>
  </si>
  <si>
    <t>126.73</t>
  </si>
  <si>
    <t>82.56</t>
  </si>
  <si>
    <t>153.88</t>
  </si>
  <si>
    <t>CosmoSoft</t>
  </si>
  <si>
    <t>Dự án phát triển hệ thống quản lý budget (phase 6)</t>
  </si>
  <si>
    <t>daodta</t>
  </si>
  <si>
    <t>89.33</t>
  </si>
  <si>
    <t>128.81</t>
  </si>
  <si>
    <t>5.42</t>
  </si>
  <si>
    <t>Fedex_P2</t>
  </si>
  <si>
    <t>FEDEX</t>
  </si>
  <si>
    <t>Build Data Feed for Customer</t>
  </si>
  <si>
    <t>hiennd4</t>
  </si>
  <si>
    <t>214.37</t>
  </si>
  <si>
    <t>4.20</t>
  </si>
  <si>
    <t>7.10</t>
  </si>
  <si>
    <t>HALBaralogix2022</t>
  </si>
  <si>
    <t>HAL</t>
  </si>
  <si>
    <t>Energy and Utilities(Primary),Utilities</t>
  </si>
  <si>
    <t>Baroid Baralogix project</t>
  </si>
  <si>
    <t>thienlm1</t>
  </si>
  <si>
    <t>113.25</t>
  </si>
  <si>
    <t>30.63</t>
  </si>
  <si>
    <t>27.01</t>
  </si>
  <si>
    <t>50.80</t>
  </si>
  <si>
    <t>TPCS</t>
  </si>
  <si>
    <t>Others(Primary),Microsoft Based,Cloud</t>
  </si>
  <si>
    <t>Build product for TPCS Customer</t>
  </si>
  <si>
    <t>phuchm1</t>
  </si>
  <si>
    <t>109.33</t>
  </si>
  <si>
    <t>204.00</t>
  </si>
  <si>
    <t>186.04</t>
  </si>
  <si>
    <t>184.57</t>
  </si>
  <si>
    <t>60.00</t>
  </si>
  <si>
    <t>190.91</t>
  </si>
  <si>
    <t>MJS Webinput (Sprint 3)</t>
  </si>
  <si>
    <t>Microsoft Based,Microsoft Based,Microsoft Based</t>
  </si>
  <si>
    <t>- Tech stack: C# .NET; ReactJS</t>
  </si>
  <si>
    <t>binhvt3</t>
  </si>
  <si>
    <t>37.52</t>
  </si>
  <si>
    <t>214.40</t>
  </si>
  <si>
    <t>470.80</t>
  </si>
  <si>
    <t>448.05</t>
  </si>
  <si>
    <t>388.94</t>
  </si>
  <si>
    <t>Multi-EMR</t>
  </si>
  <si>
    <t>Others(Primary),Healthcare</t>
  </si>
  <si>
    <t>Others(Primary),Other (Healthcare)</t>
  </si>
  <si>
    <t>Lauching the EMR Gateway (MirthConnect) for Multi Disease System of Omron</t>
  </si>
  <si>
    <t>(PO bị cắt 1/2 do năm tài chính 2021 và 2022 phía khách nên chỉ mới order trước 10.71MM)</t>
  </si>
  <si>
    <t>100.23</t>
  </si>
  <si>
    <t>48.69</t>
  </si>
  <si>
    <t>45.63</t>
  </si>
  <si>
    <t>38.50</t>
  </si>
  <si>
    <t>43.24</t>
  </si>
  <si>
    <t>Toppan_POC4</t>
  </si>
  <si>
    <t>1. Chỉnh sửa hình ảnh của các document không extract dc của POC3</t>
  </si>
  <si>
    <t>2. Đối ứng ảnh chụp smartphone</t>
  </si>
  <si>
    <t>3. Hỗ trợ lỗi sửa nghiêng ảnh extract document</t>
  </si>
  <si>
    <t>4. update 1 so yeu cau khac dang ton dong o POC3</t>
  </si>
  <si>
    <t>hangdtt15</t>
  </si>
  <si>
    <t>82.13</t>
  </si>
  <si>
    <t>130.53</t>
  </si>
  <si>
    <t>13.12</t>
  </si>
  <si>
    <t>10.76</t>
  </si>
  <si>
    <t>VitoPure1</t>
  </si>
  <si>
    <t>Viessmann</t>
  </si>
  <si>
    <t>Requirement;Coding;IT;ST</t>
  </si>
  <si>
    <t>Phát triển dự án máy lọc không khí cho khách hàng Viessmann</t>
  </si>
  <si>
    <t>tuanpm9</t>
  </si>
  <si>
    <t>83.79</t>
  </si>
  <si>
    <t>116.78</t>
  </si>
  <si>
    <t>139.42</t>
  </si>
  <si>
    <t>132.79</t>
  </si>
  <si>
    <t>73.70</t>
  </si>
  <si>
    <t>34.53</t>
  </si>
  <si>
    <t>WR_LifeApp_2022</t>
  </si>
  <si>
    <t>WR</t>
  </si>
  <si>
    <t>PHP Technology(Primary),Amazon Web Services (AWS) based,Amazon Web Services (AWS) based</t>
  </si>
  <si>
    <t>Maintain LifeApp for Woorien.</t>
  </si>
  <si>
    <t></t>
  </si>
  <si>
    <t>Customers need to release its very own pet app called Life</t>
  </si>
  <si>
    <t>Purpose for connect dog owners with caregivers, veterinarian bot, and trainer bot to improve the well-being of the pets. In addition, to bolster a healthy lifestyle for pets, there is an in-app training program system that gives users a wide selection of training to teach.</t>
  </si>
  <si>
    <t>There are some features that will be handled more easily by a Content Management System (CMS) that can integrate data into the Life app. CMS is an extension of the Life application because it is a system that provides data management capabilities such as create, read, update and delete (CRUD).</t>
  </si>
  <si>
    <t>phuongttl1</t>
  </si>
  <si>
    <t>95.13</t>
  </si>
  <si>
    <t>37.41</t>
  </si>
  <si>
    <t>38.64</t>
  </si>
  <si>
    <t>41.11</t>
  </si>
  <si>
    <t>YMR</t>
  </si>
  <si>
    <t>Dự án phase 2 của Yanmar</t>
  </si>
  <si>
    <t>trinn</t>
  </si>
  <si>
    <t>106.39</t>
  </si>
  <si>
    <t>99.78</t>
  </si>
  <si>
    <t>92.42</t>
  </si>
  <si>
    <t>85.92</t>
  </si>
  <si>
    <t>Infotrends_2022</t>
  </si>
  <si>
    <t>Mobithree</t>
  </si>
  <si>
    <t>Microsoft based(Primary),Microsoft Based,Other</t>
  </si>
  <si>
    <t>Coding;IT;ST</t>
  </si>
  <si>
    <t>Develop uVERCE Platform (transactIQ e-Cormerce, engageIQ - user engagement app with video call and chat support feature).</t>
  </si>
  <si>
    <t>Maintenance existing apps for Keypoint Intelligence</t>
  </si>
  <si>
    <t>ducpm3</t>
  </si>
  <si>
    <t>99.29</t>
  </si>
  <si>
    <t>111.52</t>
  </si>
  <si>
    <t>129.00</t>
  </si>
  <si>
    <t>8PPPAPERLESS</t>
  </si>
  <si>
    <t>Thay đổi luồng và cách thức để đánh số tự động số phiếu bán hàng. Bổ sung thêm các màn hình, DB liên quan tới việc ghi tiền 0 yên</t>
  </si>
  <si>
    <t>thanhnd31</t>
  </si>
  <si>
    <t>90.59</t>
  </si>
  <si>
    <t>154.04</t>
  </si>
  <si>
    <t>14.47</t>
  </si>
  <si>
    <t>12.05</t>
  </si>
  <si>
    <t>16.50</t>
  </si>
  <si>
    <t>13.87</t>
  </si>
  <si>
    <t>AISINSW_AUTOSAR_2022</t>
  </si>
  <si>
    <t>AISIN-SW</t>
  </si>
  <si>
    <t>AUTOSAR BSW development</t>
  </si>
  <si>
    <t>mynt5</t>
  </si>
  <si>
    <t>95.39</t>
  </si>
  <si>
    <t>82.77</t>
  </si>
  <si>
    <t>82.27</t>
  </si>
  <si>
    <t>131.50</t>
  </si>
  <si>
    <t>akaParcel_2022</t>
  </si>
  <si>
    <t>CAC-VN</t>
  </si>
  <si>
    <t>Other,Other</t>
  </si>
  <si>
    <t>Parcel Delivery product</t>
  </si>
  <si>
    <t>anhah</t>
  </si>
  <si>
    <t>105.69</t>
  </si>
  <si>
    <t>28.94</t>
  </si>
  <si>
    <t>28.15</t>
  </si>
  <si>
    <t>35.19</t>
  </si>
  <si>
    <t>23.02</t>
  </si>
  <si>
    <t>CEP.PET2022</t>
  </si>
  <si>
    <t>dotNet(Primary),GE,dotNet</t>
  </si>
  <si>
    <t>Build up software application to support to upstream sector for Petronas, focus to drilling exploratory wells, subsequently drilling and operating wells.</t>
  </si>
  <si>
    <t>quynhdtp</t>
  </si>
  <si>
    <t>92.62</t>
  </si>
  <si>
    <t>110.09</t>
  </si>
  <si>
    <t>359.17</t>
  </si>
  <si>
    <t>326.25</t>
  </si>
  <si>
    <t>365.60</t>
  </si>
  <si>
    <t>Cerebral2022</t>
  </si>
  <si>
    <t>Cerebral</t>
  </si>
  <si>
    <t>- Dự án làm về NodeJs, ReactJS, MicroServices, AWS</t>
  </si>
  <si>
    <t>vietln</t>
  </si>
  <si>
    <t>100.84</t>
  </si>
  <si>
    <t>77.88</t>
  </si>
  <si>
    <t>65.43</t>
  </si>
  <si>
    <t>CINC.PA350</t>
  </si>
  <si>
    <t>Java(Primary),Android,C/ C++</t>
  </si>
  <si>
    <t>Develop cho dự án PAWin của CINC</t>
  </si>
  <si>
    <t>trungd</t>
  </si>
  <si>
    <t>145.09</t>
  </si>
  <si>
    <t>75.59</t>
  </si>
  <si>
    <t>50.52</t>
  </si>
  <si>
    <t>46.00</t>
  </si>
  <si>
    <t>55.79</t>
  </si>
  <si>
    <t>FHM.C99.BuyerLink 2022</t>
  </si>
  <si>
    <t>quangtv8</t>
  </si>
  <si>
    <t>100.31</t>
  </si>
  <si>
    <t>99.00</t>
  </si>
  <si>
    <t>90.72</t>
  </si>
  <si>
    <t>FHM.C99.DDS 2022</t>
  </si>
  <si>
    <t>Others(Primary),C/ C++</t>
  </si>
  <si>
    <t>The Digital Documentation Services project (“Project”) is aimed at providing long term enhancements, maintenance, and support of the older digitization application for contracts moved in manually and through OCR.</t>
  </si>
  <si>
    <t>quanbm1</t>
  </si>
  <si>
    <t>98.54</t>
  </si>
  <si>
    <t>FHM.C99.FID 2022</t>
  </si>
  <si>
    <t>Others(Primary),Python,Cloud</t>
  </si>
  <si>
    <t>Requirement;Coding;UT;IT;ST</t>
  </si>
  <si>
    <t>Maintenance for Cox Automotive Digital Contracting, Dealer Experience and QA Automation support teams.</t>
  </si>
  <si>
    <t>System QA and Triage for DR.FIS</t>
  </si>
  <si>
    <t>Maintenance for Fugu &amp; KTLO</t>
  </si>
  <si>
    <t>sangtq6</t>
  </si>
  <si>
    <t>98.26</t>
  </si>
  <si>
    <t>396.25</t>
  </si>
  <si>
    <t>402.46</t>
  </si>
  <si>
    <t>FHM.C99.MII 2022</t>
  </si>
  <si>
    <t>Others(Primary),Cloud,Amazon Web Services (AWS) based,Cloud,Amazon Web Services (AWS) based</t>
  </si>
  <si>
    <t>Working directly with COX/Vehicle Information delivery stream.We aim to increase VI teams capabilities</t>
  </si>
  <si>
    <t>kientnt2</t>
  </si>
  <si>
    <t>103.34</t>
  </si>
  <si>
    <t>351.50</t>
  </si>
  <si>
    <t>311.68</t>
  </si>
  <si>
    <t>FHM.C99.ORBiT 2022</t>
  </si>
  <si>
    <t>Others(Primary),Java,Cloud,Java,Cloud</t>
  </si>
  <si>
    <t>linhvth</t>
  </si>
  <si>
    <t>103.55</t>
  </si>
  <si>
    <t>95.00</t>
  </si>
  <si>
    <t>84.01</t>
  </si>
  <si>
    <t>FHM.C99.OVW 2022</t>
  </si>
  <si>
    <t>Others(Primary),Python,Amazon Web Services (AWS) based</t>
  </si>
  <si>
    <t>Project of C99.</t>
  </si>
  <si>
    <t>Design and develop data pipeline to process data from Google Big Query to Snowflake residing in AWS to be available for further and future analytics or ingestion into other analytics tools.</t>
  </si>
  <si>
    <t>thaopt17</t>
  </si>
  <si>
    <t>86.51</t>
  </si>
  <si>
    <t>39.17</t>
  </si>
  <si>
    <t>41.81</t>
  </si>
  <si>
    <t>FHM.C99.RPP 2022</t>
  </si>
  <si>
    <t>Others(Primary),Amazon Web Services (AWS) based,Python,Amazon Web Services (AWS) based,Python,Amazon Web Services (AWS) based,Python,Amazon Web Services (AWS) based,Python</t>
  </si>
  <si>
    <t>- Project Overview. The Manheim Physical Services Recon Hydrate project (“Project”). will provide full software development lifecycle of code builds, APIs and UIs</t>
  </si>
  <si>
    <t>- Project Purpose: Build MVP 1 of Recon 360</t>
  </si>
  <si>
    <t>thaohtn</t>
  </si>
  <si>
    <t>100.32</t>
  </si>
  <si>
    <t>31.90</t>
  </si>
  <si>
    <t>FHM.C99.TMS.Gandalf</t>
  </si>
  <si>
    <t>Others(Primary),Java,Amazon Web Services (AWS) based,dotNet,Cloud</t>
  </si>
  <si>
    <t>baontq1</t>
  </si>
  <si>
    <t>100.51</t>
  </si>
  <si>
    <t>50.00</t>
  </si>
  <si>
    <t>45.48</t>
  </si>
  <si>
    <t>35.00</t>
  </si>
  <si>
    <t>FHM.C99.TMS.Youngbie</t>
  </si>
  <si>
    <t>Others(Primary),Microsoft Based,Java,Cloud,Amazon Web Services (AWS) based,dotNet</t>
  </si>
  <si>
    <t>dungthn</t>
  </si>
  <si>
    <t>98.48</t>
  </si>
  <si>
    <t>65.50</t>
  </si>
  <si>
    <t>60.84</t>
  </si>
  <si>
    <t>FHN.DNA_Multi PO</t>
  </si>
  <si>
    <t>Manufacturing(Primary),Aerospace &amp; Aviation,Logistics &amp; Transportation,Information technology services and software,Banking and Finance</t>
  </si>
  <si>
    <t>Manufacturing(Primary),Aviation,Logistics,Information technology services and software,Banking</t>
  </si>
  <si>
    <t>Product Engineering Services(Primary),Business Application Services,Consulting</t>
  </si>
  <si>
    <t>Standard application services(Primary),IT consulting</t>
  </si>
  <si>
    <t>Others(Primary),Java,Python</t>
  </si>
  <si>
    <t>This project will load all small POs for FHN DNA</t>
  </si>
  <si>
    <t>thanhnd25</t>
  </si>
  <si>
    <t>242.51</t>
  </si>
  <si>
    <t>46.44</t>
  </si>
  <si>
    <t>14.20</t>
  </si>
  <si>
    <t>23.50</t>
  </si>
  <si>
    <t>HMP</t>
  </si>
  <si>
    <t>Business Application Services(Primary),Non-application services</t>
  </si>
  <si>
    <t>Standard application services(Primary),L1 support (AMS, IMS)</t>
  </si>
  <si>
    <t xml:space="preserve">Dự án thực hiện maintain và tạo mới các chức năng hệ thống HR của KH </t>
  </si>
  <si>
    <t xml:space="preserve">Tech: Java base, React JS, Automation test </t>
  </si>
  <si>
    <t>Scope: Spec , BD DD, Coding, PCL, UT , CT</t>
  </si>
  <si>
    <t>88.80</t>
  </si>
  <si>
    <t>101.21</t>
  </si>
  <si>
    <t>587.87</t>
  </si>
  <si>
    <t>562.19</t>
  </si>
  <si>
    <t>560.24</t>
  </si>
  <si>
    <t>423.00</t>
  </si>
  <si>
    <t>559.49</t>
  </si>
  <si>
    <t xml:space="preserve">KrisShop_EIM_2022 </t>
  </si>
  <si>
    <t>Implement task EIM from KrisShop</t>
  </si>
  <si>
    <t>118.20</t>
  </si>
  <si>
    <t>21.31</t>
  </si>
  <si>
    <t>16.31</t>
  </si>
  <si>
    <t>PTBC.DigitalMortgage2022</t>
  </si>
  <si>
    <t>PTBC</t>
  </si>
  <si>
    <t>Bodyshop</t>
  </si>
  <si>
    <t>dungptk</t>
  </si>
  <si>
    <t>109.08</t>
  </si>
  <si>
    <t>190.95</t>
  </si>
  <si>
    <t>170.05</t>
  </si>
  <si>
    <t>169.05</t>
  </si>
  <si>
    <t>74.31</t>
  </si>
  <si>
    <t>PTBC.Improvement2022</t>
  </si>
  <si>
    <t>Bodyshop. Implement new features for the mobile banking application like payment, spending, goal saver, rewards etc...</t>
  </si>
  <si>
    <t>quanbtl</t>
  </si>
  <si>
    <t>98.91</t>
  </si>
  <si>
    <t>187.10</t>
  </si>
  <si>
    <t>188.72</t>
  </si>
  <si>
    <t>PTBC.MobileBanking2022</t>
  </si>
  <si>
    <t>106.98</t>
  </si>
  <si>
    <t>230.95</t>
  </si>
  <si>
    <t>216.35</t>
  </si>
  <si>
    <t>215.35</t>
  </si>
  <si>
    <t>REL_U2BX_FCC1_Evaluation_2022</t>
  </si>
  <si>
    <t>REL</t>
  </si>
  <si>
    <t>Phase 1: Driver implementation and verification</t>
  </si>
  <si>
    <t>Phase 2: Penetration Test</t>
  </si>
  <si>
    <t>chaunm3</t>
  </si>
  <si>
    <t>132.80</t>
  </si>
  <si>
    <t>16.46</t>
  </si>
  <si>
    <t>12.39</t>
  </si>
  <si>
    <t>20.50</t>
  </si>
  <si>
    <t>11.86</t>
  </si>
  <si>
    <t>SIA_CS_2022</t>
  </si>
  <si>
    <t xml:space="preserve">SIA_CS_2022 </t>
  </si>
  <si>
    <t>Coding;Others</t>
  </si>
  <si>
    <t>Support all tasks for the squads: Lounge, PNGO, Hub Commander, IRROPS, Kiosk, ELMO</t>
  </si>
  <si>
    <t>hanhdth5</t>
  </si>
  <si>
    <t>97.92</t>
  </si>
  <si>
    <t>177.44</t>
  </si>
  <si>
    <t>180.54</t>
  </si>
  <si>
    <t>186.00</t>
  </si>
  <si>
    <t>SIA_DE_2022</t>
  </si>
  <si>
    <t>The customer uses various data-sources to build their data-lakes of multiple dimensions as customers services, operations, enterprises and financial. The project team needs to build and improve the ELT process and data ingestion using different tools and open-sources. Encrypted data is stored on premise clusters and on AWS cloud which makes data flows more flexible but complex. The data engineering team must provide data for different business units, data science models, BI dashboards and other application APIs. By using the data, people need to clarify and answer three important things: data insight, right actions and success measurement. The whole project is just fantastic data-driven jobs.</t>
  </si>
  <si>
    <t>103.62</t>
  </si>
  <si>
    <t>119.77</t>
  </si>
  <si>
    <t>120.33</t>
  </si>
  <si>
    <t>115.58</t>
  </si>
  <si>
    <t>15.38</t>
  </si>
  <si>
    <t>SPD.ITMS.Crowdwork.2022</t>
  </si>
  <si>
    <t>Microsoft Based,Cloud,Microsoft Based,Cloud,Microsoft Based,Cloud</t>
  </si>
  <si>
    <t>Project using:</t>
  </si>
  <si>
    <t>- Cloud: Azure, AWS, .NET, React with low-code platform to develop application for customer.</t>
  </si>
  <si>
    <t>danhnv6</t>
  </si>
  <si>
    <t>127.13</t>
  </si>
  <si>
    <t>68.27</t>
  </si>
  <si>
    <t>51.69</t>
  </si>
  <si>
    <t>49.69</t>
  </si>
  <si>
    <t>STAMPSFCT_2022</t>
  </si>
  <si>
    <t>STAMPS</t>
  </si>
  <si>
    <t>Microsoft based(Primary),Amazon Web Services (AWS) based,Cloud,Amazon Web Services (AWS) based,Cloud</t>
  </si>
  <si>
    <t>Maintain and enhance STAMPS systems</t>
  </si>
  <si>
    <t>trinm8</t>
  </si>
  <si>
    <t>145.52</t>
  </si>
  <si>
    <t>11.92</t>
  </si>
  <si>
    <t>8.19</t>
  </si>
  <si>
    <t>CK_G</t>
  </si>
  <si>
    <t>Partner Software Services(Primary),Standard application services,FSOFT products/solutions</t>
  </si>
  <si>
    <t>High Level Design;Coding;UT;IT</t>
  </si>
  <si>
    <t>Provide Implementation services to help Valor HD manage and monitor drivers via mobile app and web app</t>
  </si>
  <si>
    <t>100.04</t>
  </si>
  <si>
    <t>89.69</t>
  </si>
  <si>
    <t>87.71</t>
  </si>
  <si>
    <t>94.11</t>
  </si>
  <si>
    <t>92.33</t>
  </si>
  <si>
    <t xml:space="preserve">WR_WooDev_2022_A </t>
  </si>
  <si>
    <t>PHP Technology(Primary),dotNet,Amazon Web Services (AWS) based</t>
  </si>
  <si>
    <t>The project is to develop medical software for Woorien’s system (WeView, PMSMobile, MyVet).</t>
  </si>
  <si>
    <t>Do examination for pets, process film, upload/download to AWS, manage hospitals &amp; accounts.</t>
  </si>
  <si>
    <t>Technology: C/C++, C#, WPF,PHP, AWS</t>
  </si>
  <si>
    <t>thuynt89</t>
  </si>
  <si>
    <t>86.12</t>
  </si>
  <si>
    <t>54.26</t>
  </si>
  <si>
    <t>56.26</t>
  </si>
  <si>
    <t>55.74</t>
  </si>
  <si>
    <t>30.05</t>
  </si>
  <si>
    <t>FWD Moments</t>
  </si>
  <si>
    <t>Temus</t>
  </si>
  <si>
    <t>TEM</t>
  </si>
  <si>
    <t>Temus Project</t>
  </si>
  <si>
    <t>tandd5</t>
  </si>
  <si>
    <t>139.36</t>
  </si>
  <si>
    <t>121.96</t>
  </si>
  <si>
    <t>88.04</t>
  </si>
  <si>
    <t>87.51</t>
  </si>
  <si>
    <t>BCG-VN</t>
  </si>
  <si>
    <t>Banking and Finance(Primary),Others</t>
  </si>
  <si>
    <t>Develop a simple web application for customers to apply for unsecured personal loans.</t>
  </si>
  <si>
    <t>hoanph</t>
  </si>
  <si>
    <t>88.01</t>
  </si>
  <si>
    <t>41.30</t>
  </si>
  <si>
    <t>42.31</t>
  </si>
  <si>
    <t>38.10</t>
  </si>
  <si>
    <t>45.35</t>
  </si>
  <si>
    <t>G_MySB22</t>
  </si>
  <si>
    <t>Communications, Media and Services(Primary),</t>
  </si>
  <si>
    <t>Android(Primary),dotNet,Others</t>
  </si>
  <si>
    <t>Develop mobile app about services of softbank</t>
  </si>
  <si>
    <t>tunm3</t>
  </si>
  <si>
    <t>126.49</t>
  </si>
  <si>
    <t>7.86</t>
  </si>
  <si>
    <t>5.54</t>
  </si>
  <si>
    <t>57.10</t>
  </si>
  <si>
    <t>1.00</t>
  </si>
  <si>
    <t>HWT_SWDev-WiseDetector</t>
  </si>
  <si>
    <t>C/ C++,Other,C/ C++,Other,C/ C++,Other</t>
  </si>
  <si>
    <t>Developing a camera-based object detection system</t>
  </si>
  <si>
    <t>quandt6</t>
  </si>
  <si>
    <t>88.06</t>
  </si>
  <si>
    <t>5.95</t>
  </si>
  <si>
    <t>6.79</t>
  </si>
  <si>
    <t>6.76</t>
  </si>
  <si>
    <t>6.67</t>
  </si>
  <si>
    <t>ISCUBE</t>
  </si>
  <si>
    <t>Enhancement the IRM system</t>
  </si>
  <si>
    <t>Scope: Coding, UT, IT, UAT support</t>
  </si>
  <si>
    <t>69.89</t>
  </si>
  <si>
    <t>102.85</t>
  </si>
  <si>
    <t>15.10</t>
  </si>
  <si>
    <t>18.45</t>
  </si>
  <si>
    <t>15.03</t>
  </si>
  <si>
    <t>HIT_NextGenZ1</t>
  </si>
  <si>
    <t xml:space="preserve">The project is to </t>
  </si>
  <si>
    <t>・develop 3D/Non-3D functions of XA-161/162, XA-181, Reno ultrasound software model of Hitachi Aloka Medical</t>
  </si>
  <si>
    <t>・develop Update function of OHU ultrasound device model</t>
  </si>
  <si>
    <t>・Others: Maintenance 3D/Non-3D functions of XA-161/162, XA-181</t>
  </si>
  <si>
    <t>tanpb</t>
  </si>
  <si>
    <t>85.60</t>
  </si>
  <si>
    <t>90.58</t>
  </si>
  <si>
    <t>87.70</t>
  </si>
  <si>
    <t>94.22</t>
  </si>
  <si>
    <t>98.34</t>
  </si>
  <si>
    <t>92.40</t>
  </si>
  <si>
    <t>Icertis_Pilot</t>
  </si>
  <si>
    <t>Icertis</t>
  </si>
  <si>
    <t>Others(Primary),Microsoft Based,Microsoft Based,Microsoft Based</t>
  </si>
  <si>
    <t xml:space="preserve">Develop and enhance intelligent contract management system </t>
  </si>
  <si>
    <t>tailm1</t>
  </si>
  <si>
    <t>82.46</t>
  </si>
  <si>
    <t>150.56</t>
  </si>
  <si>
    <t>93.60</t>
  </si>
  <si>
    <t>61.85</t>
  </si>
  <si>
    <t>61.74</t>
  </si>
  <si>
    <t>Intertec_P2</t>
  </si>
  <si>
    <t>Intertec</t>
  </si>
  <si>
    <t>Information technology services and software(Primary),Others</t>
  </si>
  <si>
    <t>Information technology services and software(Primary),Others,Government</t>
  </si>
  <si>
    <t>Microsoft based(Primary),Others</t>
  </si>
  <si>
    <t>Coding;ST;Others</t>
  </si>
  <si>
    <t>T&amp;M, based on customer requests</t>
  </si>
  <si>
    <t>huongdtt5</t>
  </si>
  <si>
    <t>94.40</t>
  </si>
  <si>
    <t>66.28</t>
  </si>
  <si>
    <t>70.21</t>
  </si>
  <si>
    <t>52.00</t>
  </si>
  <si>
    <t>PITS_RPA_2022</t>
  </si>
  <si>
    <t xml:space="preserve">PITS_RPA_2022 </t>
  </si>
  <si>
    <t>Manufacturing(Primary),Logistics &amp; Transportation</t>
  </si>
  <si>
    <t>Manufacturing(Primary),Industrial Manufacturing,Logistics</t>
  </si>
  <si>
    <t>C/ C++(Primary),Others</t>
  </si>
  <si>
    <t>Study, Coding &amp; Operation</t>
  </si>
  <si>
    <t>Develop bots to automate process for PITS</t>
  </si>
  <si>
    <t>truonglx10</t>
  </si>
  <si>
    <t>115.27</t>
  </si>
  <si>
    <t>71.67</t>
  </si>
  <si>
    <t>59.08</t>
  </si>
  <si>
    <t>53.08</t>
  </si>
  <si>
    <t>69.95</t>
  </si>
  <si>
    <t>26.63</t>
  </si>
  <si>
    <t>FHM.Sprout</t>
  </si>
  <si>
    <t>Amazon Web Services (AWS) based,Cloud,Java,dotNet,Microsoft Based,Amazon Web Services (AWS) based,Cloud,Java,dotNet,Microsoft Based,Amazon Web Services (AWS) based,Cloud,Java,dotNet,Microsoft Based,Amazon Web Services (AWS) based,Cloud,Java,dotNet,Microsoft Based,Amazon Web Services (AWS) based,Cloud,Java,dotNet,Microsoft Based</t>
  </si>
  <si>
    <t>Sprout Software/Product Development. We got the PO, but waiting FAM/INET to issue PO.</t>
  </si>
  <si>
    <t>linhhtt6</t>
  </si>
  <si>
    <t>132.12</t>
  </si>
  <si>
    <t>13.19</t>
  </si>
  <si>
    <t>9.98</t>
  </si>
  <si>
    <t>FM_Keystone2</t>
  </si>
  <si>
    <t>Microsoft based(Primary),dotNet</t>
  </si>
  <si>
    <t>Keystone phase 2, add more modules to existing application. Quality management system named Keystone FPT developed before.</t>
  </si>
  <si>
    <t>.Net MVC 5, C# and SQL</t>
  </si>
  <si>
    <t>95.20</t>
  </si>
  <si>
    <t>101.44</t>
  </si>
  <si>
    <t>25.52</t>
  </si>
  <si>
    <t>24.94</t>
  </si>
  <si>
    <t>FWD 2022</t>
  </si>
  <si>
    <t>Java(Primary),Others,Others</t>
  </si>
  <si>
    <t>T&amp;M of FWD</t>
  </si>
  <si>
    <t>khiemnm</t>
  </si>
  <si>
    <t>102.09</t>
  </si>
  <si>
    <t>30.42</t>
  </si>
  <si>
    <t>3.00</t>
  </si>
  <si>
    <t>HoloX</t>
  </si>
  <si>
    <t>Phát triển Unity app cho khách NexTechAR</t>
  </si>
  <si>
    <t>nghiabv</t>
  </si>
  <si>
    <t>215.37</t>
  </si>
  <si>
    <t>12.28</t>
  </si>
  <si>
    <t>5.27</t>
  </si>
  <si>
    <t>12.66</t>
  </si>
  <si>
    <t>NTTD-H_SNOW_2022</t>
  </si>
  <si>
    <t>NTTD-H</t>
  </si>
  <si>
    <t>1. Develop Vaccine Management web application on Service Now platform.</t>
  </si>
  <si>
    <t>2. Automate intergration test using AkAT and Akabot tool.</t>
  </si>
  <si>
    <t>vietlv</t>
  </si>
  <si>
    <t>129.15</t>
  </si>
  <si>
    <t>19.60</t>
  </si>
  <si>
    <t>14.15</t>
  </si>
  <si>
    <t>Scorpio_2022S1</t>
  </si>
  <si>
    <t>Java(Primary),C/ C++,C/ C++,C/ C++,C/ C++</t>
  </si>
  <si>
    <t>Design;Coding;IT;Others</t>
  </si>
  <si>
    <t>Dự án Scorpio_2022S1 là dự án nối tiếp dự án Scorpio_2021S2 . Dự án thực hiện porting P-Voucher và các request đối ứng cải tiến từ phía khách hàng Hisol.</t>
  </si>
  <si>
    <t>lynh4</t>
  </si>
  <si>
    <t>120.09</t>
  </si>
  <si>
    <t>29.40</t>
  </si>
  <si>
    <t>24.48</t>
  </si>
  <si>
    <t>23.40</t>
  </si>
  <si>
    <t>SYSKEN_OSDC_2022_S1</t>
  </si>
  <si>
    <t>NSSOL</t>
  </si>
  <si>
    <t>Dự án SYSKEN_OSDC_2022_S1 là nối tiếp các dự án trước của Sysken (NSSOL ODC). Dự án thực hiện các request đối ứng cải tiến từ phía khách hàng Sysken.</t>
  </si>
  <si>
    <t>Dự án gồm 3 sub - team bao gồm:</t>
  </si>
  <si>
    <t>* AAO: maintenance hệ thống authen và authority user của khách hàng.</t>
  </si>
  <si>
    <t>* 派生開発PF: maintenance tool phân tích source code.</t>
  </si>
  <si>
    <t>* ManifoldCFアダプタ開発 : maintenance ManifoldCF.</t>
  </si>
  <si>
    <t>Scope của dự án là từ Coding --&gt; Test, ngoài ra có các task điều tra, confirm và tạo các tài liệu cần thiết theo yêu cầu khách hàng</t>
  </si>
  <si>
    <t>nhatnh5</t>
  </si>
  <si>
    <t>105.20</t>
  </si>
  <si>
    <t>20.40</t>
  </si>
  <si>
    <t>19.39</t>
  </si>
  <si>
    <t>18.58</t>
  </si>
  <si>
    <t>T-WALKER</t>
  </si>
  <si>
    <t>TOHOGAS</t>
  </si>
  <si>
    <t>Mobile,Amazon Web Services (AWS) based</t>
  </si>
  <si>
    <t>Requirement;Design;Coding;IT</t>
  </si>
  <si>
    <t>Implement F-Walker mobile app for Tohogas</t>
  </si>
  <si>
    <t>120.45</t>
  </si>
  <si>
    <t>11.50</t>
  </si>
  <si>
    <t>9.55</t>
  </si>
  <si>
    <t>10.29</t>
  </si>
  <si>
    <t>TLIP_Q12022</t>
  </si>
  <si>
    <t>TLIP1-VN</t>
  </si>
  <si>
    <t>Logistics &amp; Transportation(Primary),Manufacturing</t>
  </si>
  <si>
    <t>Logistics &amp; Transportation(Primary),Industrial Manufacturing</t>
  </si>
  <si>
    <t>Dự án phát triển các hệ thống phục vụ operation của TLIP bao gồm:</t>
  </si>
  <si>
    <t>1/ Services Portal:</t>
  </si>
  <si>
    <t>To package our service menu and application into one stop website</t>
  </si>
  <si>
    <t>To accurate TL-BASE related projects</t>
  </si>
  <si>
    <t>To make interactive communication with Tenants</t>
  </si>
  <si>
    <t>2/ Workflow Phase 2</t>
  </si>
  <si>
    <t>93.75</t>
  </si>
  <si>
    <t>108.62</t>
  </si>
  <si>
    <t>31.77</t>
  </si>
  <si>
    <t>36.15</t>
  </si>
  <si>
    <t>31.43</t>
  </si>
  <si>
    <t>SIA_CIP_2022</t>
  </si>
  <si>
    <t>Support all tasks for CIP Portal team</t>
  </si>
  <si>
    <t>thuyvt11</t>
  </si>
  <si>
    <t>117.00</t>
  </si>
  <si>
    <t>22.48</t>
  </si>
  <si>
    <t>19.91</t>
  </si>
  <si>
    <t>19.21</t>
  </si>
  <si>
    <t>FDN.G55.MIX</t>
  </si>
  <si>
    <t>GAX</t>
  </si>
  <si>
    <t>Others(Primary),Energy and Utilities,Information technology services and software,Communications, Media and Services</t>
  </si>
  <si>
    <t>Others(Primary),Oil &amp; Gas,Information technology services and software,Entertainment</t>
  </si>
  <si>
    <t>Others(Primary),Amazon Web Services (AWS) based,Low code</t>
  </si>
  <si>
    <t>For small project &lt;= 5MM</t>
  </si>
  <si>
    <t>77.75</t>
  </si>
  <si>
    <t>18.13</t>
  </si>
  <si>
    <t>21.35</t>
  </si>
  <si>
    <t>20.75</t>
  </si>
  <si>
    <t>15.00</t>
  </si>
  <si>
    <t>SB-Sitecore</t>
  </si>
  <si>
    <t>incharge remain task of phase 2( fixbug current bugs, successfully active unfinished business), make strong product to can continue phase3 smoothly.</t>
  </si>
  <si>
    <t>hiendt4</t>
  </si>
  <si>
    <t>101.32</t>
  </si>
  <si>
    <t>58.72</t>
  </si>
  <si>
    <t>56.53</t>
  </si>
  <si>
    <t>36.10</t>
  </si>
  <si>
    <t>56.10</t>
  </si>
  <si>
    <t>AIO.OCR.Remitcard</t>
  </si>
  <si>
    <t>SBI-R</t>
  </si>
  <si>
    <t>build a web application that allow camera on mobile, capture 2-side of  “Foreign Card” then save data to database.</t>
  </si>
  <si>
    <t>Image is captured from camera on mobile while browsing mobile web browser</t>
  </si>
  <si>
    <t>Mobile OS: iOS, Android</t>
  </si>
  <si>
    <t>Mobile Web browser: Safari, Chrome</t>
  </si>
  <si>
    <t>phase 2: tiếp tục maintain từ 15-Mar=&gt; 31-May</t>
  </si>
  <si>
    <t>diemlm</t>
  </si>
  <si>
    <t>112.69</t>
  </si>
  <si>
    <t>48.53</t>
  </si>
  <si>
    <t>41.36</t>
  </si>
  <si>
    <t>32.30</t>
  </si>
  <si>
    <t>38.70</t>
  </si>
  <si>
    <t>DE2022-P1</t>
  </si>
  <si>
    <t>Java(Primary),HTML Technology,Others</t>
  </si>
  <si>
    <t>thực hiện pilot 10kloc từ flash sang html5</t>
  </si>
  <si>
    <t>đánh giá solution</t>
  </si>
  <si>
    <t>propose cho main phase</t>
  </si>
  <si>
    <t>113.08</t>
  </si>
  <si>
    <t>13.64</t>
  </si>
  <si>
    <t>9.64</t>
  </si>
  <si>
    <t>13.13</t>
  </si>
  <si>
    <t>Java(Primary),dotNet</t>
  </si>
  <si>
    <t>Develop and maintain for EPPE app</t>
  </si>
  <si>
    <t>bienpt</t>
  </si>
  <si>
    <t>96.70</t>
  </si>
  <si>
    <t>94.60</t>
  </si>
  <si>
    <t>93.12</t>
  </si>
  <si>
    <t>88.40</t>
  </si>
  <si>
    <t>89.34</t>
  </si>
  <si>
    <t>G5 - SDMS1.3</t>
  </si>
  <si>
    <t>dotNet(Primary),Others,Microsoft based</t>
  </si>
  <si>
    <t>VAST, BOSS Enhancement</t>
  </si>
  <si>
    <t>trangdnp1</t>
  </si>
  <si>
    <t>93.54</t>
  </si>
  <si>
    <t>103.63</t>
  </si>
  <si>
    <t>93.63</t>
  </si>
  <si>
    <t>87.83</t>
  </si>
  <si>
    <t>80.59</t>
  </si>
  <si>
    <t>Gen5SA</t>
  </si>
  <si>
    <t>C/ C++(Primary),Android,Java,Android,Java,Android,Java,Android,Java</t>
  </si>
  <si>
    <t>Maintain almost application and a part of framework for Gen5 Standard using Android platform.</t>
  </si>
  <si>
    <t>sonnt31</t>
  </si>
  <si>
    <t>102.42</t>
  </si>
  <si>
    <t>65.97</t>
  </si>
  <si>
    <t>64.62</t>
  </si>
  <si>
    <t>62.86</t>
  </si>
  <si>
    <t>IS3_MASTER_BOM</t>
  </si>
  <si>
    <t>Dự án phát triển module master BOM base trên nền tảng ARAS</t>
  </si>
  <si>
    <t>127.40</t>
  </si>
  <si>
    <t>39.21</t>
  </si>
  <si>
    <t>29.19</t>
  </si>
  <si>
    <t>28.19</t>
  </si>
  <si>
    <t>27.40</t>
  </si>
  <si>
    <t>TataSky</t>
  </si>
  <si>
    <t>Invidi</t>
  </si>
  <si>
    <t>114.36</t>
  </si>
  <si>
    <t>125.55</t>
  </si>
  <si>
    <t>109.78</t>
  </si>
  <si>
    <t>118.00</t>
  </si>
  <si>
    <t>ZP_eZStockCount</t>
  </si>
  <si>
    <t>Others(Primary),Microsoft Based,Cloud,Microsoft Based,Cloud,dotNet,Microsoft Based,Cloud,dotNet</t>
  </si>
  <si>
    <t>Develop new system eZStockCount</t>
  </si>
  <si>
    <t>thanhtt13</t>
  </si>
  <si>
    <t>95.67</t>
  </si>
  <si>
    <t>50.96</t>
  </si>
  <si>
    <t>54.17</t>
  </si>
  <si>
    <t>51.15</t>
  </si>
  <si>
    <t>34.70</t>
  </si>
  <si>
    <t>Bespin-2022</t>
  </si>
  <si>
    <t>BESPIN</t>
  </si>
  <si>
    <t>Business Application Services(Primary),Consulting</t>
  </si>
  <si>
    <t>Dự án ODC với khách hàng Bespin</t>
  </si>
  <si>
    <t>hieunt109</t>
  </si>
  <si>
    <t>99.64</t>
  </si>
  <si>
    <t>93.00</t>
  </si>
  <si>
    <t>77.19</t>
  </si>
  <si>
    <t>27.09</t>
  </si>
  <si>
    <t>8PPKARUTA_STEP3</t>
  </si>
  <si>
    <t>Khi hoàn thành nhập liệu tại chức năng báo cáo gom hàng thì sẽ tự động cập nhật trạng thái của yêu cầu gom hàng trở thành hoàn thành</t>
  </si>
  <si>
    <t>109.32</t>
  </si>
  <si>
    <t>6.10</t>
  </si>
  <si>
    <t>5.48</t>
  </si>
  <si>
    <t>8PPBLOT</t>
  </si>
  <si>
    <t>Thêm chức năng gom hàng theo lô</t>
  </si>
  <si>
    <t>98.12</t>
  </si>
  <si>
    <t>140.28</t>
  </si>
  <si>
    <t>87.60</t>
  </si>
  <si>
    <t>75.90</t>
  </si>
  <si>
    <t>61.77</t>
  </si>
  <si>
    <t>74.49</t>
  </si>
  <si>
    <t>66.48</t>
  </si>
  <si>
    <t>[AIB]Cus360-Crawler</t>
  </si>
  <si>
    <t>TPB</t>
  </si>
  <si>
    <t>Java,Java,Python,AI/Data Analytics</t>
  </si>
  <si>
    <t>Requirement;Detail Design;Coding;IT;Others</t>
  </si>
  <si>
    <t>The system collect the information of the companies (client of bank) from many resources such as company information, taxes information, social insurance information, business information, social information, and news information.</t>
  </si>
  <si>
    <t>khoaqd1</t>
  </si>
  <si>
    <t>92.31</t>
  </si>
  <si>
    <t>19.88</t>
  </si>
  <si>
    <t>9.62</t>
  </si>
  <si>
    <t>48.66</t>
  </si>
  <si>
    <t>47.87</t>
  </si>
  <si>
    <t>15.40</t>
  </si>
  <si>
    <t>50.45</t>
  </si>
  <si>
    <t>CITS</t>
  </si>
  <si>
    <t>Maintain Diagnostic tool app for vehicle. Use C++ for logic and C# for GUI, app run on Windows platform.</t>
  </si>
  <si>
    <t>102.11</t>
  </si>
  <si>
    <t>82.80</t>
  </si>
  <si>
    <t>74.33</t>
  </si>
  <si>
    <t>58.80</t>
  </si>
  <si>
    <t>Covestro_JPG</t>
  </si>
  <si>
    <t>Covestro</t>
  </si>
  <si>
    <t>Migration project with over 400 apps from Germany customer. Implement Infrastructure as Code with CloudFormation. Automate all repetitive task such as : Deployment, server provisioning, monitoring and alerting and Middleware installation and configuration</t>
  </si>
  <si>
    <t>chiltk1</t>
  </si>
  <si>
    <t>107.66</t>
  </si>
  <si>
    <t>23.89</t>
  </si>
  <si>
    <t>22.19</t>
  </si>
  <si>
    <t>23.79</t>
  </si>
  <si>
    <t>DAP_FORD_ANDROID_2022</t>
  </si>
  <si>
    <t>FORD</t>
  </si>
  <si>
    <t>Project with purpose to focus into FORD Android domain, with draft of the following scopes:</t>
  </si>
  <si>
    <t>- Involved to discussion with customer directly, in order to make decision on POC/proposals.</t>
  </si>
  <si>
    <t>maidtp</t>
  </si>
  <si>
    <t>101.10</t>
  </si>
  <si>
    <t>168.66</t>
  </si>
  <si>
    <t>166.69</t>
  </si>
  <si>
    <t>166.63</t>
  </si>
  <si>
    <t>159.50</t>
  </si>
  <si>
    <t>DAP_FORD_AUTOSAR_2022</t>
  </si>
  <si>
    <t>Amazon Web Services (AWS) based(Primary),Embedded</t>
  </si>
  <si>
    <t>Project scope: Coding, UT, IT</t>
  </si>
  <si>
    <t>khoavd3</t>
  </si>
  <si>
    <t>112.08</t>
  </si>
  <si>
    <t>441.27</t>
  </si>
  <si>
    <t>343.87</t>
  </si>
  <si>
    <t>342.87</t>
  </si>
  <si>
    <t>77.82</t>
  </si>
  <si>
    <t>284.63</t>
  </si>
  <si>
    <t>DAP_FORD_IVI_2022</t>
  </si>
  <si>
    <t>The purpose of the project are</t>
  </si>
  <si>
    <t>1. Responsible for unit test, functional test, and maintenance of Ford SYNC4's middleware and HMI layers</t>
  </si>
  <si>
    <t>- Create test cases, develop automated functional tests and perform all the tests</t>
  </si>
  <si>
    <t>- Do maintenance tasks for SYNC 4.0</t>
  </si>
  <si>
    <t>2. Participate in the development of the extended version of SYNC QNX and SYNC Android</t>
  </si>
  <si>
    <t>tuannt7</t>
  </si>
  <si>
    <t>102.04</t>
  </si>
  <si>
    <t>267.91</t>
  </si>
  <si>
    <t>244.44</t>
  </si>
  <si>
    <t>240.00</t>
  </si>
  <si>
    <t>251.18</t>
  </si>
  <si>
    <t>26.19</t>
  </si>
  <si>
    <t>DAP_REL_UMC_2022</t>
  </si>
  <si>
    <t>Independent test(Primary),Independent test</t>
  </si>
  <si>
    <t>Independent test, performance test(Primary),Independent test, performance test</t>
  </si>
  <si>
    <t>The purpose of this project is to create UM and errata list for R-Car Gen4 including S4, V4H and V4M from provided input TS through tools, do bug fixing for the reported bugs and implement new features of the tools including TS2UM, Uexcel2ts, TS2excel, Comparison UM and Cross-Reference, checkers; enhance the regression test data and test report for the tools.</t>
  </si>
  <si>
    <t>Implement features of the UM2Excel tool, do bug fixing for the reported bugs, create output for R-Car Gen4 from provided input TS through the tool.</t>
  </si>
  <si>
    <t>yennth32</t>
  </si>
  <si>
    <t>86.53</t>
  </si>
  <si>
    <t>20.80</t>
  </si>
  <si>
    <t>24.04</t>
  </si>
  <si>
    <t>22.91</t>
  </si>
  <si>
    <t>DIR-KinPL1-2022</t>
  </si>
  <si>
    <t>Detail Design;Coding;UT;IT;ST;Others</t>
  </si>
  <si>
    <t>Phát triển hệ thống core của ngân hàng (hệ thống LAB)</t>
  </si>
  <si>
    <t>bachln</t>
  </si>
  <si>
    <t>108.14</t>
  </si>
  <si>
    <t>30.51</t>
  </si>
  <si>
    <t>32.50</t>
  </si>
  <si>
    <t>F.STM.2022</t>
  </si>
  <si>
    <t>FX</t>
  </si>
  <si>
    <t>Develop và maintain cho khách hàng FX</t>
  </si>
  <si>
    <t>quatv</t>
  </si>
  <si>
    <t>141.93</t>
  </si>
  <si>
    <t>31.62</t>
  </si>
  <si>
    <t>24.89</t>
  </si>
  <si>
    <t>22.07</t>
  </si>
  <si>
    <t>13.50</t>
  </si>
  <si>
    <t>23.92</t>
  </si>
  <si>
    <t>G-MoneyTap22</t>
  </si>
  <si>
    <t>NRI</t>
  </si>
  <si>
    <t>Develop a QR Payment mobile app for NRI customer</t>
  </si>
  <si>
    <t>phuongntd1</t>
  </si>
  <si>
    <t>121.11</t>
  </si>
  <si>
    <t>26.66</t>
  </si>
  <si>
    <t>14.07</t>
  </si>
  <si>
    <t>G2 phase4</t>
  </si>
  <si>
    <t>Develop chức năng IOSS cho hệ thống WorldPortal</t>
  </si>
  <si>
    <t>107.22</t>
  </si>
  <si>
    <t>5.78</t>
  </si>
  <si>
    <t>5.39</t>
  </si>
  <si>
    <t>5.98</t>
  </si>
  <si>
    <t>4.84</t>
  </si>
  <si>
    <t>GWMSM2022</t>
  </si>
  <si>
    <t>GWMS-Maintenance2022</t>
  </si>
  <si>
    <t>HTC-T</t>
  </si>
  <si>
    <t>Non-application services(Primary),Business Application Services</t>
  </si>
  <si>
    <t>L1 support (AMS, IMS)(Primary),Standard application services,AMS L2,3</t>
  </si>
  <si>
    <t>maintain hệ thống GWMS cho khách hàng HTC</t>
  </si>
  <si>
    <t>sonkt</t>
  </si>
  <si>
    <t>116.11</t>
  </si>
  <si>
    <t>18.05</t>
  </si>
  <si>
    <t>15.26</t>
  </si>
  <si>
    <t>15.23</t>
  </si>
  <si>
    <t>Honey22</t>
  </si>
  <si>
    <t>Honeywell</t>
  </si>
  <si>
    <t>C/ C++(Primary),Android,Others</t>
  </si>
  <si>
    <t>Maintain CommonES + ScannerApplication + Test</t>
  </si>
  <si>
    <t>tamttt10</t>
  </si>
  <si>
    <t>112.29</t>
  </si>
  <si>
    <t>50.22</t>
  </si>
  <si>
    <t>44.56</t>
  </si>
  <si>
    <t>34.86</t>
  </si>
  <si>
    <t>IMCS</t>
  </si>
  <si>
    <t>Requirement;Design;Coding;UT;ST;Others</t>
  </si>
  <si>
    <t>Develop Invoice Finance Product for ICS as a platform connecting borrowers and investors</t>
  </si>
  <si>
    <t>trangnm8</t>
  </si>
  <si>
    <t>101.38</t>
  </si>
  <si>
    <t>205.06</t>
  </si>
  <si>
    <t>205.18</t>
  </si>
  <si>
    <t>201.71</t>
  </si>
  <si>
    <t>111.10</t>
  </si>
  <si>
    <t>KMI.CSRC</t>
  </si>
  <si>
    <t>Maintain dự án máy in cho khách hàng KMI</t>
  </si>
  <si>
    <t>daitk2</t>
  </si>
  <si>
    <t>90.40</t>
  </si>
  <si>
    <t>59.77</t>
  </si>
  <si>
    <t>31.79</t>
  </si>
  <si>
    <t>KMI.LocalUI02</t>
  </si>
  <si>
    <t>Develop cho dự án LocalUI thuộc khách hàng KMI</t>
  </si>
  <si>
    <t>duynt22</t>
  </si>
  <si>
    <t>101.46</t>
  </si>
  <si>
    <t>161.23</t>
  </si>
  <si>
    <t>160.45</t>
  </si>
  <si>
    <t>156.67</t>
  </si>
  <si>
    <t>165.00</t>
  </si>
  <si>
    <t>161.91</t>
  </si>
  <si>
    <t>KMI.UP22</t>
  </si>
  <si>
    <t>C/ C++(Primary),Siemens MindSphere,Others,HTML Technology</t>
  </si>
  <si>
    <t>Maintenance dự án UP cho khách hàng KMI</t>
  </si>
  <si>
    <t>45.11</t>
  </si>
  <si>
    <t>43.86</t>
  </si>
  <si>
    <t>Marquardt</t>
  </si>
  <si>
    <t>Tiếp tục dòng dự án Marquardt</t>
  </si>
  <si>
    <t>anlvv</t>
  </si>
  <si>
    <t>67.02</t>
  </si>
  <si>
    <t>64.02</t>
  </si>
  <si>
    <t>57.81</t>
  </si>
  <si>
    <t>NXP_AP_DN_2022</t>
  </si>
  <si>
    <t>NXP</t>
  </si>
  <si>
    <t>Project Scope : Coding, UT, Others</t>
  </si>
  <si>
    <t xml:space="preserve">Project objectives : </t>
  </si>
  <si>
    <t>AUTOSAR MCAL</t>
  </si>
  <si>
    <t>Non AUTOSAR driver</t>
  </si>
  <si>
    <t>vanpt5</t>
  </si>
  <si>
    <t>369.65</t>
  </si>
  <si>
    <t>418.88</t>
  </si>
  <si>
    <t>188.00</t>
  </si>
  <si>
    <t>342.36</t>
  </si>
  <si>
    <t>NXP_IMX_2022</t>
  </si>
  <si>
    <t>Delopment iMX AUTOSAR MCAL Driver with various compilers</t>
  </si>
  <si>
    <t>thultx</t>
  </si>
  <si>
    <t>105.10</t>
  </si>
  <si>
    <t>407.56</t>
  </si>
  <si>
    <t>332.86</t>
  </si>
  <si>
    <t>140.00</t>
  </si>
  <si>
    <t>316.42</t>
  </si>
  <si>
    <t>NXP_OS_22</t>
  </si>
  <si>
    <t>The project includes below activities:</t>
  </si>
  <si>
    <t>• Develop Autosar OS: develop/porting OScode, Sysgen, Plugin, Benchmark, Installer, create Documents, quality package</t>
  </si>
  <si>
    <t>• Develop/porting, create Documents, Quality package for FreeRTOS, Zephyr, QNX Crypto, LINUX BSP</t>
  </si>
  <si>
    <t>• Develop, testing, create Documents, Quality package for IPCF, OSAL</t>
  </si>
  <si>
    <t>• Setup and enhance Testing frameworks, CI systems for Linux, IPCF, OSAL, GVIP, Autosar OS, FreeRTOS, Zephyr, QNX Crypto products</t>
  </si>
  <si>
    <t>• Create new test cases, execution unit tests, system tests for Linux, IPCF, OSAL, GVIP, Autosar OS, FreeRTOS, Zephyr, QNX Crypto products</t>
  </si>
  <si>
    <t>trungnv14</t>
  </si>
  <si>
    <t>98.86</t>
  </si>
  <si>
    <t>320.32</t>
  </si>
  <si>
    <t>323.90</t>
  </si>
  <si>
    <t>322.90</t>
  </si>
  <si>
    <t>359.50</t>
  </si>
  <si>
    <t>283.77</t>
  </si>
  <si>
    <t>NXP_SCA_2022</t>
  </si>
  <si>
    <t>Project’s ojective is to ensure that deliver the agreed services and agreed software products on-time (at the agreed release date), on-content (features coverage as agreed with NXP) and on-quality (following NXP Standard Software Development Processes that are Automotive SPICE compliant and Quality Targets required for each release type).</t>
  </si>
  <si>
    <t>Management Services</t>
  </si>
  <si>
    <t>Software Development Services</t>
  </si>
  <si>
    <t>Release Build</t>
  </si>
  <si>
    <t>nhuongbc</t>
  </si>
  <si>
    <t>103.52</t>
  </si>
  <si>
    <t>208.89</t>
  </si>
  <si>
    <t>211.38</t>
  </si>
  <si>
    <t>201.79</t>
  </si>
  <si>
    <t>202.03</t>
  </si>
  <si>
    <t>191.80</t>
  </si>
  <si>
    <t>NXP_SCA_UWB_2022</t>
  </si>
  <si>
    <t>Requirement;High Level Design;Coding;UT;IT;ST;Others</t>
  </si>
  <si>
    <t>hoadd</t>
  </si>
  <si>
    <t>102.27</t>
  </si>
  <si>
    <t>223.90</t>
  </si>
  <si>
    <t>218.93</t>
  </si>
  <si>
    <t>252.00</t>
  </si>
  <si>
    <t>192.18</t>
  </si>
  <si>
    <t>NXP_TOOL_VNV_2022</t>
  </si>
  <si>
    <t>Project includes below activities:</t>
  </si>
  <si>
    <t>- Auto tool: Maintenance, adding new tools, new features, improvement and supporting for Automotive Tool</t>
  </si>
  <si>
    <t>- ATE Operator:</t>
  </si>
  <si>
    <t>o Station monitoring for MCAL,Zebra &amp; SDK project</t>
  </si>
  <si>
    <t>o Run automation regression testing for internal release for MCAL, Zebra &amp; SDK project</t>
  </si>
  <si>
    <t>o FBR/ CCT/ RVR release operating for MCAL, Zebra &amp; SDK project</t>
  </si>
  <si>
    <t>- MAF and VMAF:</t>
  </si>
  <si>
    <t>o MAF and VMAF support</t>
  </si>
  <si>
    <t>- AF:</t>
  </si>
  <si>
    <t>o AF support</t>
  </si>
  <si>
    <t>- BEART:</t>
  </si>
  <si>
    <t>o BEART support</t>
  </si>
  <si>
    <t>- Others:</t>
  </si>
  <si>
    <t>o ATE Planning</t>
  </si>
  <si>
    <t>o MAF-Lite infrastructure management</t>
  </si>
  <si>
    <t>o TMS development</t>
  </si>
  <si>
    <t>khanhnq5</t>
  </si>
  <si>
    <t>229.24</t>
  </si>
  <si>
    <t>231.91</t>
  </si>
  <si>
    <t>246.00</t>
  </si>
  <si>
    <t>140.83</t>
  </si>
  <si>
    <t>NXP_VISION_2022</t>
  </si>
  <si>
    <t>Project's objective is ensure the delivery of source code implementation and quality package on time (at the agreed release date), on-content (scope as agreed with NXP) and on-quality (following NXP Standard Software Development Processes that are Automotive SPICE Compliance and Quality Targets required for each release type).</t>
  </si>
  <si>
    <t>Release Build, packing release package</t>
  </si>
  <si>
    <t>Support customer service.</t>
  </si>
  <si>
    <t>Project team is required to follow NXP Team Development process for competencies evaluation and continuous improvement through training and mentoring.</t>
  </si>
  <si>
    <t>The list of products (sub-projects):</t>
  </si>
  <si>
    <t xml:space="preserve">Vision SDK </t>
  </si>
  <si>
    <t>Bluebox SDK</t>
  </si>
  <si>
    <t>eIQ Auto Next Gen</t>
  </si>
  <si>
    <t>Conti Heat</t>
  </si>
  <si>
    <t>kienpvt</t>
  </si>
  <si>
    <t>101.11</t>
  </si>
  <si>
    <t>226.79</t>
  </si>
  <si>
    <t>222.23</t>
  </si>
  <si>
    <t>172.00</t>
  </si>
  <si>
    <t>193.72</t>
  </si>
  <si>
    <t>NXPSCADN2022</t>
  </si>
  <si>
    <t>NXP_SCA_DN_2022</t>
  </si>
  <si>
    <t>Requirement;Coding;UT;IT;ST;Others</t>
  </si>
  <si>
    <t>Project’s objective is the maintenance of both aNFC NCI stack and CDK include: implementing new features requested by automotive customers, verify if the requirements are met with the current version</t>
  </si>
  <si>
    <t>tuyennt23</t>
  </si>
  <si>
    <t>106.96</t>
  </si>
  <si>
    <t>196.58</t>
  </si>
  <si>
    <t>163.35</t>
  </si>
  <si>
    <t>162.35</t>
  </si>
  <si>
    <t>84.37</t>
  </si>
  <si>
    <t>RQI_CCE</t>
  </si>
  <si>
    <t>RQI</t>
  </si>
  <si>
    <t>Upgrading CCE system to new Delphi version (10.4)</t>
  </si>
  <si>
    <t>phucdt4</t>
  </si>
  <si>
    <t>122.04</t>
  </si>
  <si>
    <t>102.69</t>
  </si>
  <si>
    <t>82.88</t>
  </si>
  <si>
    <t>91.56</t>
  </si>
  <si>
    <t>80.65</t>
  </si>
  <si>
    <t>SCSK</t>
  </si>
  <si>
    <t>[2022 Q1] METRON system enhancement for TOGAS</t>
  </si>
  <si>
    <t>quangpv4</t>
  </si>
  <si>
    <t>93.18</t>
  </si>
  <si>
    <t>138.32</t>
  </si>
  <si>
    <t>13.01</t>
  </si>
  <si>
    <t>11.95</t>
  </si>
  <si>
    <t>SHI</t>
  </si>
  <si>
    <t>Microsoft based(Primary),Cloud,Cloud,Cloud</t>
  </si>
  <si>
    <t>Re-Contruction Notes to Sharepoint</t>
  </si>
  <si>
    <t>Migrate software from IE-&gt;EDGE</t>
  </si>
  <si>
    <t>Resolve to requirement  of customer sharepoint</t>
  </si>
  <si>
    <t>Using Java Script</t>
  </si>
  <si>
    <t>94.73</t>
  </si>
  <si>
    <t>8.70</t>
  </si>
  <si>
    <t>9.66</t>
  </si>
  <si>
    <t>9.18</t>
  </si>
  <si>
    <t>9.21</t>
  </si>
  <si>
    <t>SILABS_Cloud SW_2022</t>
  </si>
  <si>
    <t>Produce full stack applications to enable and enhance internal processes, security and external customer facing solutions</t>
  </si>
  <si>
    <t>Use cloud based technology and modern software development to be flexible and responsive to evolving business needs</t>
  </si>
  <si>
    <t>ngand1</t>
  </si>
  <si>
    <t>105.99</t>
  </si>
  <si>
    <t>84.17</t>
  </si>
  <si>
    <t>69.73</t>
  </si>
  <si>
    <t>76.00</t>
  </si>
  <si>
    <t>Silabs_DSC_2022</t>
  </si>
  <si>
    <t>Develop applications for IOT project</t>
  </si>
  <si>
    <t>thanhnd21</t>
  </si>
  <si>
    <t>61.40</t>
  </si>
  <si>
    <t>58.35</t>
  </si>
  <si>
    <t>53.50</t>
  </si>
  <si>
    <t>49.40</t>
  </si>
  <si>
    <t>SM.VTool2</t>
  </si>
  <si>
    <t>Sysmex</t>
  </si>
  <si>
    <t xml:space="preserve">The project is to implement the enhancement for Care'N workflow and Care'N verification tool to meet the Sysmex requirement. </t>
  </si>
  <si>
    <t>Source code is managed in the customer environment and coding of this project using the Thingworx platform via WebApi (drag &amp; drop, change the style, bind data...) to generate UI controls, data binding, event listener, calling API. Thingworx components that are used in the project Mashup, Things, Datashape, Session.</t>
  </si>
  <si>
    <t>linhbh</t>
  </si>
  <si>
    <t>105.57</t>
  </si>
  <si>
    <t>39.63</t>
  </si>
  <si>
    <t>36.93</t>
  </si>
  <si>
    <t>36.97</t>
  </si>
  <si>
    <t>TradeWaltz_2022.S1</t>
  </si>
  <si>
    <t>NTTD</t>
  </si>
  <si>
    <t>anhdm1</t>
  </si>
  <si>
    <t>127.05</t>
  </si>
  <si>
    <t>114.98</t>
  </si>
  <si>
    <t>81.44</t>
  </si>
  <si>
    <t>78.46</t>
  </si>
  <si>
    <t>74.79</t>
  </si>
  <si>
    <t>Xây dựng hệ thống nghiệp vụ BPO dành cho chính quyền địa phương Nhật Bản</t>
  </si>
  <si>
    <t>105.84</t>
  </si>
  <si>
    <t>30.35</t>
  </si>
  <si>
    <t>29.57</t>
  </si>
  <si>
    <t>26.35</t>
  </si>
  <si>
    <t>33.10</t>
  </si>
  <si>
    <t>33.09</t>
  </si>
  <si>
    <t>BU91_BodyShop</t>
  </si>
  <si>
    <t>Dialog-FGER</t>
  </si>
  <si>
    <t>Utilities(Primary),Aerospace &amp; Aviation,Manufacturing,Others,Energy and Utilities</t>
  </si>
  <si>
    <t>Utilities(Primary),Aerospace and Defense,Aviation,Industrial Manufacturing,Others,Oil &amp; Gas</t>
  </si>
  <si>
    <t>Standard application services(Primary),FSOFT products/solutions,IT consulting,AMS L2,3</t>
  </si>
  <si>
    <t>Others(Primary),Java,Microsoft based,dotNet</t>
  </si>
  <si>
    <t>Bodyshop project</t>
  </si>
  <si>
    <t>khanhtp</t>
  </si>
  <si>
    <t>242.44</t>
  </si>
  <si>
    <t>21.63</t>
  </si>
  <si>
    <t>8.92</t>
  </si>
  <si>
    <t>ccIC22</t>
  </si>
  <si>
    <t>This is a continuous project to maintain the automotive product ccIC for OEM Hyundai. FPT is Tier-2, LGE VS is Tier-1</t>
  </si>
  <si>
    <t>tuanta11</t>
  </si>
  <si>
    <t>91.11</t>
  </si>
  <si>
    <t>107.12</t>
  </si>
  <si>
    <t>525.50</t>
  </si>
  <si>
    <t>487.99</t>
  </si>
  <si>
    <t>529.50</t>
  </si>
  <si>
    <t>484.70</t>
  </si>
  <si>
    <t>FF.QQ22</t>
  </si>
  <si>
    <t>Develop và maitain cho khách hàng FX</t>
  </si>
  <si>
    <t>quangnt6</t>
  </si>
  <si>
    <t>131.41</t>
  </si>
  <si>
    <t>56.65</t>
  </si>
  <si>
    <t>44.99</t>
  </si>
  <si>
    <t>41.24</t>
  </si>
  <si>
    <t>45.50</t>
  </si>
  <si>
    <t>44.81</t>
  </si>
  <si>
    <t>G5 - DELL CED 2022</t>
  </si>
  <si>
    <t>Manufacturing(Primary),Semi-conductor,Others</t>
  </si>
  <si>
    <t>loclp</t>
  </si>
  <si>
    <t>107.63</t>
  </si>
  <si>
    <t>142.60</t>
  </si>
  <si>
    <t>130.28</t>
  </si>
  <si>
    <t>66.29</t>
  </si>
  <si>
    <t>HAL-SPE.AutoReporter</t>
  </si>
  <si>
    <t>This is a turn-key project of Sperry</t>
  </si>
  <si>
    <t>thuanna1</t>
  </si>
  <si>
    <t>89.95</t>
  </si>
  <si>
    <t>82.54</t>
  </si>
  <si>
    <t>15.50</t>
  </si>
  <si>
    <t>18.78</t>
  </si>
  <si>
    <t>17.81</t>
  </si>
  <si>
    <t>Others(Primary),Insurance</t>
  </si>
  <si>
    <t>Others(Primary),Other insurance</t>
  </si>
  <si>
    <t>dotNet(Primary),Others,Other,Other,Other</t>
  </si>
  <si>
    <t>GIC ODC - Develop the internal management system to tracking the investment activities of GIC Customer.</t>
  </si>
  <si>
    <t>111.29</t>
  </si>
  <si>
    <t>202.12</t>
  </si>
  <si>
    <t>177.72</t>
  </si>
  <si>
    <t>180.00</t>
  </si>
  <si>
    <t>Honda_Moon</t>
  </si>
  <si>
    <t>Honda-EU</t>
  </si>
  <si>
    <t>Migrate Notes app to Java</t>
  </si>
  <si>
    <t>trangtt1</t>
  </si>
  <si>
    <t>116.84</t>
  </si>
  <si>
    <t>13.06</t>
  </si>
  <si>
    <t>3.53</t>
  </si>
  <si>
    <t>HTS 4128</t>
  </si>
  <si>
    <t>TOPS</t>
  </si>
  <si>
    <t>Google Cloud Technology(Primary),Amazon Web Services (AWS) based,Cloud,Amazon Web Services (AWS) based,Cloud</t>
  </si>
  <si>
    <t>Maintain IoT project</t>
  </si>
  <si>
    <t>huongpt35</t>
  </si>
  <si>
    <t>108.97</t>
  </si>
  <si>
    <t>22.00</t>
  </si>
  <si>
    <t>20.19</t>
  </si>
  <si>
    <t>18.94</t>
  </si>
  <si>
    <t>JAC_BRSE_2022</t>
  </si>
  <si>
    <t>Manufacturing(Primary),Information technology services and software,Others,Insurance,Logistics &amp; Transportation,Banking and Finance</t>
  </si>
  <si>
    <t>Manufacturing(Primary),Information technology services and software,Automotive,Others,Life insurance,Real Estate,Retails,Banking,Logistics</t>
  </si>
  <si>
    <t>Business Application Services(Primary),Product Engineering Services,Non-application services</t>
  </si>
  <si>
    <t>AMS L2,3(Primary),Standard application services,Security Managed Services,Partner Software Services</t>
  </si>
  <si>
    <t>Microsoft based(Primary),Others,Commercial Package (SAP, Oracle...),Java,Amazon Web Services (AWS) based,PHP Technology,C/ C++</t>
  </si>
  <si>
    <t>Dự án quản lý BRSE cho 1 số khách hàng có location ở ĐN</t>
  </si>
  <si>
    <t>tannd1</t>
  </si>
  <si>
    <t>81.49</t>
  </si>
  <si>
    <t>108.03</t>
  </si>
  <si>
    <t>121.44</t>
  </si>
  <si>
    <t>119.94</t>
  </si>
  <si>
    <t>155.00</t>
  </si>
  <si>
    <t>KPMG DV 2022</t>
  </si>
  <si>
    <t>KPMG DV Bodyshop project</t>
  </si>
  <si>
    <t>69.40</t>
  </si>
  <si>
    <t>71.00</t>
  </si>
  <si>
    <t>67.20</t>
  </si>
  <si>
    <t>MATRIX_2022</t>
  </si>
  <si>
    <t>Matrix</t>
  </si>
  <si>
    <t xml:space="preserve">Addition of tool in MX Tools allowing a USER to create multiple LIGER </t>
  </si>
  <si>
    <t xml:space="preserve">links and then search results (multiple criteria) and access the </t>
  </si>
  <si>
    <t>individual LIGER reports.</t>
  </si>
  <si>
    <t>Language: C#</t>
  </si>
  <si>
    <t>5603.98</t>
  </si>
  <si>
    <t>0.20</t>
  </si>
  <si>
    <t>PTG.PPPlus</t>
  </si>
  <si>
    <t>PENTG</t>
  </si>
  <si>
    <t>Requirement;Design;Coding;UT;ST</t>
  </si>
  <si>
    <t>Using a combination of discovery sessions, requirements gathering and study of the existing a PensionPro application architecture, Intellinet will develop, test, and deploy the new PensionPro+ product suite according to the specification outlined in the Pe</t>
  </si>
  <si>
    <t>anhdv27</t>
  </si>
  <si>
    <t>269.92</t>
  </si>
  <si>
    <t>229.66</t>
  </si>
  <si>
    <t>228.79</t>
  </si>
  <si>
    <t>234.47</t>
  </si>
  <si>
    <t>RKTC_ODC_2022</t>
  </si>
  <si>
    <t>RKTC</t>
  </si>
  <si>
    <t>Java(Primary),Others,Java,Other</t>
  </si>
  <si>
    <t>Maintain hệ thống web cho rakuten card</t>
  </si>
  <si>
    <t>- Cải thiện hệ thống batch + tool dùng cho việc push notification tới điện thoại, mail tới user của thẻ tín dụng này.</t>
  </si>
  <si>
    <t>huongvtd1</t>
  </si>
  <si>
    <t>110.37</t>
  </si>
  <si>
    <t>213.75</t>
  </si>
  <si>
    <t>176.99</t>
  </si>
  <si>
    <t>260.00</t>
  </si>
  <si>
    <t>S68.Covestro</t>
  </si>
  <si>
    <t>Amazon Web Services (AWS) based(Primary),Cloud</t>
  </si>
  <si>
    <t>Implement DevOps and Migration for client in Germany</t>
  </si>
  <si>
    <t>hant98</t>
  </si>
  <si>
    <t>99.10</t>
  </si>
  <si>
    <t>38.02</t>
  </si>
  <si>
    <t>36.88</t>
  </si>
  <si>
    <t>SCHCDE-2201</t>
  </si>
  <si>
    <t>SCSK-H</t>
  </si>
  <si>
    <t>N社商品CD拡張案件_2021/12/21-2022/2/20</t>
  </si>
  <si>
    <t>SCSK-H/FDN/211207/038</t>
  </si>
  <si>
    <t>trungvt4</t>
  </si>
  <si>
    <t>99.99</t>
  </si>
  <si>
    <t>49.17</t>
  </si>
  <si>
    <t>46.56</t>
  </si>
  <si>
    <t>47.85</t>
  </si>
  <si>
    <t>Scoot_Mobile_2022</t>
  </si>
  <si>
    <t>Development new feature for Scoot mobile application and Refactor the Scoot mobile application</t>
  </si>
  <si>
    <t>134.87</t>
  </si>
  <si>
    <t>81.77</t>
  </si>
  <si>
    <t>60.63</t>
  </si>
  <si>
    <t>Solibri_2022</t>
  </si>
  <si>
    <t>Java(Primary),Others,Other DX</t>
  </si>
  <si>
    <t>Requirement;Detail Design;Coding;UT;IT;Others</t>
  </si>
  <si>
    <t>Solibri 2022</t>
  </si>
  <si>
    <t>caunh</t>
  </si>
  <si>
    <t>122.89</t>
  </si>
  <si>
    <t>234.63</t>
  </si>
  <si>
    <t>172.19</t>
  </si>
  <si>
    <t>157.03</t>
  </si>
  <si>
    <t>441.00</t>
  </si>
  <si>
    <t>129.58</t>
  </si>
  <si>
    <t>STE_AOCS_2022</t>
  </si>
  <si>
    <t>STE-SG</t>
  </si>
  <si>
    <t>Logistics &amp; Transportation(Primary),Others</t>
  </si>
  <si>
    <t>Logistics &amp; Transportation(Primary),Government</t>
  </si>
  <si>
    <t>Others(Primary),dotNet,Microsoft based</t>
  </si>
  <si>
    <t>Implement AOCS core services for STE customer</t>
  </si>
  <si>
    <t>anhntt4</t>
  </si>
  <si>
    <t>104.59</t>
  </si>
  <si>
    <t>88.50</t>
  </si>
  <si>
    <t>84.69</t>
  </si>
  <si>
    <t>84.43</t>
  </si>
  <si>
    <t>87.00</t>
  </si>
  <si>
    <t>Support for Flash Report and Admin Portal</t>
  </si>
  <si>
    <t>KPMGLG</t>
  </si>
  <si>
    <t>Support maintenance and bugs fixing for Flash Report and Admin Portal</t>
  </si>
  <si>
    <t>111.18</t>
  </si>
  <si>
    <t>13.83</t>
  </si>
  <si>
    <t>11.52</t>
  </si>
  <si>
    <t>TOTALSYNERGY2022</t>
  </si>
  <si>
    <t>TotalSynergy</t>
  </si>
  <si>
    <t>Develop Total Synergy web applications and Fieldbook mobile app</t>
  </si>
  <si>
    <t>dieulq</t>
  </si>
  <si>
    <t>96.01</t>
  </si>
  <si>
    <t>86.01</t>
  </si>
  <si>
    <t>82.99</t>
  </si>
  <si>
    <t>82.16</t>
  </si>
  <si>
    <t>81.00</t>
  </si>
  <si>
    <t xml:space="preserve"> 003234.PET-DIG.TM.ILTSAA</t>
  </si>
  <si>
    <t>dotNet(Primary),Microsoft based,Cloud,Cloud</t>
  </si>
  <si>
    <t>How might we identify risk associated with journey planning, vehicle condition and driver behavior in order to minimize risk and provide timely intervention for PDB OPU</t>
  </si>
  <si>
    <t>phucnh11</t>
  </si>
  <si>
    <t>102.82</t>
  </si>
  <si>
    <t>110.88</t>
  </si>
  <si>
    <t>99.98</t>
  </si>
  <si>
    <t>109.00</t>
  </si>
  <si>
    <t>002751.PET-DIG.TM.HIRA-P2</t>
  </si>
  <si>
    <t>dotNet(Primary),Microsoft based,Cloud</t>
  </si>
  <si>
    <t>HSSE Integrated Risk Assessment (HIRA) is comprehensive apps with relation to Management of Change (MOC). HIRA Is a process to study and identify the risks for any purposes assessment or intended change related to GHSE. The assessment must consider the risk to people, environment assets, and company reputation. Under HIRA, the risk assessment can be useful either in practicality operation, work prioritization or insight of monitoring for any stage PETRONAS level by OPU, BU &amp; Group Level.</t>
  </si>
  <si>
    <t>115.11</t>
  </si>
  <si>
    <t>83.35</t>
  </si>
  <si>
    <t>61.39</t>
  </si>
  <si>
    <t>60.39</t>
  </si>
  <si>
    <t>53.00</t>
  </si>
  <si>
    <t>002969.PET-DIG.TM.PIMS-P4</t>
  </si>
  <si>
    <t>Integrated Pipeline Integrity Assurance Solutions (i-PIMS) -- a one-stop integrated pipeline integrity management system across the Upstream and Downstream businesses, which replaced the existing on-the-shelf product used in PETRONAS.</t>
  </si>
  <si>
    <t>i-PIMS allows early identification of issues and risks with proactive intervention to mitigate any potential pipeline risk or failure, reduces pipeline inspection and maintenance cost, and ultimately, minimises the risk of production cost.</t>
  </si>
  <si>
    <t>The implementation of i-PIMS has significantly improved the overall process pipeline cycle efficiency and data integrity to support the Management in making quick and informed decisions for pipeline risk reduction and control.</t>
  </si>
  <si>
    <t>120.55</t>
  </si>
  <si>
    <t>108.13</t>
  </si>
  <si>
    <t>76.69</t>
  </si>
  <si>
    <t>AISIN_ODC_S1_2022</t>
  </si>
  <si>
    <t>AUTOSAR Development</t>
  </si>
  <si>
    <t>93.78</t>
  </si>
  <si>
    <t>127.74</t>
  </si>
  <si>
    <t>244.93</t>
  </si>
  <si>
    <t>201.48</t>
  </si>
  <si>
    <t>191.74</t>
  </si>
  <si>
    <t>227.42</t>
  </si>
  <si>
    <t>197.34</t>
  </si>
  <si>
    <t>akaFocus2022</t>
  </si>
  <si>
    <t>DMO-FSOFT</t>
  </si>
  <si>
    <t>lamdn2</t>
  </si>
  <si>
    <t>103.67</t>
  </si>
  <si>
    <t>74.50</t>
  </si>
  <si>
    <t>76.31</t>
  </si>
  <si>
    <t>71.86</t>
  </si>
  <si>
    <t>71.25</t>
  </si>
  <si>
    <t>Build Customer Data Application Platform (CDAP) to hep client (company) unify their customer data by collecting, indentiying, analysing and segment data. Then, CDAP will activate and orchestrate data to multiple channels in order to help company optimize</t>
  </si>
  <si>
    <t>truongvx</t>
  </si>
  <si>
    <t>87.84</t>
  </si>
  <si>
    <t>85.84</t>
  </si>
  <si>
    <t>34.79</t>
  </si>
  <si>
    <t>Apollo_2022</t>
  </si>
  <si>
    <t>FTG</t>
  </si>
  <si>
    <t>Information technology services and software(Primary),Logistics &amp; Transportation,Others,Insurance,Banking and Finance,Energy and Utilities</t>
  </si>
  <si>
    <t>Information technology services and software(Primary),Logistics,Government,Life insurance,Others,Banking,Oil &amp; Gas,Other insurance</t>
  </si>
  <si>
    <t>Microsoft based(Primary),Others,dotNet,Amazon Web Services (AWS) based,Java,C/ C++,Android,PHP Technology</t>
  </si>
  <si>
    <t>Project to manage small activities, bidding activities</t>
  </si>
  <si>
    <t>dangdh4</t>
  </si>
  <si>
    <t>100.55</t>
  </si>
  <si>
    <t>85.47</t>
  </si>
  <si>
    <t>79.18</t>
  </si>
  <si>
    <t>56.44</t>
  </si>
  <si>
    <t>ATLAS_2022</t>
  </si>
  <si>
    <t>A solution that makes users feel like “being there” using AR/VR.</t>
  </si>
  <si>
    <t>anhnt196</t>
  </si>
  <si>
    <t>120.47</t>
  </si>
  <si>
    <t>76.03</t>
  </si>
  <si>
    <t>75.03</t>
  </si>
  <si>
    <t>B_TnPS_2022</t>
  </si>
  <si>
    <t>The project is aimed to build backend/frontend for Connected Learner web application and its modules. They belong to Training and Professional Services (TnPS)</t>
  </si>
  <si>
    <t>199.57</t>
  </si>
  <si>
    <t>25.54</t>
  </si>
  <si>
    <t>11.68</t>
  </si>
  <si>
    <t>BASF Pilot</t>
  </si>
  <si>
    <t>BASF-Digital</t>
  </si>
  <si>
    <t>BASF used to have thousands of Lotus Notes applications and has been cleaning up unused applications continuously in the past years, but currently still has ~1,400 business applications in 21 different servers (Domino servers).</t>
  </si>
  <si>
    <t>BASF wants to exit Lotus Notes and migrate these business applications to other platforms in the time of year 2022~2024.</t>
  </si>
  <si>
    <t>In order to make a concrete plan for the migration, BASF IT Digitalization</t>
  </si>
  <si>
    <t>Department wants to do 2 kinds of PoC.</t>
  </si>
  <si>
    <t>- PoC to get the whole picture of these application. (some kind of categorization information).</t>
  </si>
  <si>
    <t>tuongnt</t>
  </si>
  <si>
    <t>89.14</t>
  </si>
  <si>
    <t>16.22</t>
  </si>
  <si>
    <t>14.17</t>
  </si>
  <si>
    <t>13.73</t>
  </si>
  <si>
    <t>14.59</t>
  </si>
  <si>
    <t>BOSCH_AS_NRCS_S1_2022</t>
  </si>
  <si>
    <t>Bosch-VN</t>
  </si>
  <si>
    <t>C/ C++(Primary),Embedded,Embedded,Embedded</t>
  </si>
  <si>
    <t>Requirement;Design;Coding;UT;Others</t>
  </si>
  <si>
    <t>Scope &amp; Objectives: Performing Work Packages of Active Safety, PMC and NRCS projects</t>
  </si>
  <si>
    <t>Other: Checking requirements vs source code by customer for any mismatch</t>
  </si>
  <si>
    <t>phuongldv</t>
  </si>
  <si>
    <t>102.34</t>
  </si>
  <si>
    <t>101.15</t>
  </si>
  <si>
    <t>98.84</t>
  </si>
  <si>
    <t>98.05</t>
  </si>
  <si>
    <t>BOSCH_GUS1_S1_2022</t>
  </si>
  <si>
    <t>Independent test(Primary),Product Engineering Services</t>
  </si>
  <si>
    <t>Independent test, performance test(Primary),Standard application services</t>
  </si>
  <si>
    <t>Implement tasks for RADAR/Active Safety system.</t>
  </si>
  <si>
    <t>tuankv</t>
  </si>
  <si>
    <t>118.57</t>
  </si>
  <si>
    <t>106.65</t>
  </si>
  <si>
    <t>90.42</t>
  </si>
  <si>
    <t>89.94</t>
  </si>
  <si>
    <t>98.39</t>
  </si>
  <si>
    <t>BOSCH_GUS2_S1_2022</t>
  </si>
  <si>
    <t xml:space="preserve">Scope &amp; Objectives: Performing Work Packages of GEN5 RADAR (DA Core) </t>
  </si>
  <si>
    <t>112.01</t>
  </si>
  <si>
    <t>84.84</t>
  </si>
  <si>
    <t>76.70</t>
  </si>
  <si>
    <t>75.74</t>
  </si>
  <si>
    <t>85.56</t>
  </si>
  <si>
    <t>BOSCH_RADAR1_S1_2022</t>
  </si>
  <si>
    <t>Scope &amp; Objectives: Performing Work Packages of GEN5 RADAR (DA Core)</t>
  </si>
  <si>
    <t>Other: Checking requirements vs source code by customer for any mismatch.</t>
  </si>
  <si>
    <t>cuongntt</t>
  </si>
  <si>
    <t>101.36</t>
  </si>
  <si>
    <t>76.50</t>
  </si>
  <si>
    <t>76.48</t>
  </si>
  <si>
    <t>75.48</t>
  </si>
  <si>
    <t>78.67</t>
  </si>
  <si>
    <t>BOSCH_RADAR2_S1_2022</t>
  </si>
  <si>
    <t>Performing Work Packages of GEN5 RADAR (DA Core)</t>
  </si>
  <si>
    <t>thangtb</t>
  </si>
  <si>
    <t>115.74</t>
  </si>
  <si>
    <t>95.64</t>
  </si>
  <si>
    <t>84.14</t>
  </si>
  <si>
    <t>82.63</t>
  </si>
  <si>
    <t>BOSCH_RADAR3_S1_2022</t>
  </si>
  <si>
    <t>C/ C++(Primary),Embedded</t>
  </si>
  <si>
    <t>synh</t>
  </si>
  <si>
    <t>114.11</t>
  </si>
  <si>
    <t>61.29</t>
  </si>
  <si>
    <t>54.02</t>
  </si>
  <si>
    <t>53.71</t>
  </si>
  <si>
    <t>57.24</t>
  </si>
  <si>
    <t>BOSCH_RADAR4_S1_2022</t>
  </si>
  <si>
    <t>haohh1</t>
  </si>
  <si>
    <t>108.88</t>
  </si>
  <si>
    <t>63.85</t>
  </si>
  <si>
    <t>58.95</t>
  </si>
  <si>
    <t>58.64</t>
  </si>
  <si>
    <t>59.44</t>
  </si>
  <si>
    <t>BOSCH_RADAR5_S1_2022</t>
  </si>
  <si>
    <t>100.63</t>
  </si>
  <si>
    <t>62.16</t>
  </si>
  <si>
    <t>55.47</t>
  </si>
  <si>
    <t>BOSCH_T&amp;M_S1_2022</t>
  </si>
  <si>
    <t>C/ C++(Primary),C/ C++,Embedded</t>
  </si>
  <si>
    <t>Scope &amp; Objectives: Performing tasks including UT, ST, development based on T&amp;M model</t>
  </si>
  <si>
    <t>thailv</t>
  </si>
  <si>
    <t>102.73</t>
  </si>
  <si>
    <t>130.27</t>
  </si>
  <si>
    <t>126.80</t>
  </si>
  <si>
    <t>127.33</t>
  </si>
  <si>
    <t>BSM_DN2022</t>
  </si>
  <si>
    <t>BMT</t>
  </si>
  <si>
    <t>Others(Primary),PHP Technology,PHP Technology</t>
  </si>
  <si>
    <t>ODC Body shopping for BMT - DN site</t>
  </si>
  <si>
    <t>datdn</t>
  </si>
  <si>
    <t>97.90</t>
  </si>
  <si>
    <t>CLIS_2022.S1</t>
  </si>
  <si>
    <t>CLIS</t>
  </si>
  <si>
    <t>Maintain, enhance for insurance system of Gibraltar, using Major Flow, Major Flow Z, PowerCenter, Outsystem, selenium.</t>
  </si>
  <si>
    <t>hiennt30</t>
  </si>
  <si>
    <t>155.70</t>
  </si>
  <si>
    <t>124.80</t>
  </si>
  <si>
    <t>80.14</t>
  </si>
  <si>
    <t>78.51</t>
  </si>
  <si>
    <t>77.73</t>
  </si>
  <si>
    <t>CLS_IA_2022</t>
  </si>
  <si>
    <t>CLS_IA2022</t>
  </si>
  <si>
    <t>CLS</t>
  </si>
  <si>
    <t>Ascott Brand website next phase: maintain and enhance current features and functionalities.</t>
  </si>
  <si>
    <t>huybq3</t>
  </si>
  <si>
    <t>28.21</t>
  </si>
  <si>
    <t>38.73</t>
  </si>
  <si>
    <t>130.99</t>
  </si>
  <si>
    <t>128.64</t>
  </si>
  <si>
    <t>CRTS_OutSystems_1Q22</t>
  </si>
  <si>
    <t>Phát triển hệ thống WebConsole, phục vụ Dealer của HONDA.</t>
  </si>
  <si>
    <t>anlth</t>
  </si>
  <si>
    <t>96.46</t>
  </si>
  <si>
    <t>169.50</t>
  </si>
  <si>
    <t>176.71</t>
  </si>
  <si>
    <t>175.71</t>
  </si>
  <si>
    <t>117.03</t>
  </si>
  <si>
    <t>CT_OneSolution16</t>
  </si>
  <si>
    <t>Develop One solution for CT device</t>
  </si>
  <si>
    <t>quangtt6</t>
  </si>
  <si>
    <t>89.85</t>
  </si>
  <si>
    <t>96.17</t>
  </si>
  <si>
    <t>27.31</t>
  </si>
  <si>
    <t>28.40</t>
  </si>
  <si>
    <t>29.24</t>
  </si>
  <si>
    <t>27.61</t>
  </si>
  <si>
    <t>DCI.ePOC</t>
  </si>
  <si>
    <t>FUSO</t>
  </si>
  <si>
    <t>Logistics &amp; Transportation(Primary),Healthcare</t>
  </si>
  <si>
    <t>Logistics &amp; Transportation(Primary),Healthcare Providers</t>
  </si>
  <si>
    <t>Dự án External để quản lý các dự án bodyshop và share resource với VI/onsite năm 2022.</t>
  </si>
  <si>
    <t>11.83</t>
  </si>
  <si>
    <t>11.60</t>
  </si>
  <si>
    <t>DCI.iPOC</t>
  </si>
  <si>
    <t>Dự án Internal để triển khai các dự án nội bộ cho GAM và share resource cho các FCU khác trong năm 2022.</t>
  </si>
  <si>
    <t>tinnvt</t>
  </si>
  <si>
    <t>44.00</t>
  </si>
  <si>
    <t>50.51</t>
  </si>
  <si>
    <t>47.11</t>
  </si>
  <si>
    <t>DCI.OSK.HMS</t>
  </si>
  <si>
    <t>Manufacturing(Primary),Logistics</t>
  </si>
  <si>
    <t>Detail Design;Coding;UT;IT;ST</t>
  </si>
  <si>
    <t>Dự án phát triển nền tảng quản lý thông tin sức khỏe của khách hàng từ nhiều thiết bị và hệ thống khác nhau.</t>
  </si>
  <si>
    <t>lucmt1</t>
  </si>
  <si>
    <t>30.95</t>
  </si>
  <si>
    <t>38.37</t>
  </si>
  <si>
    <t>111.02</t>
  </si>
  <si>
    <t>244.09</t>
  </si>
  <si>
    <t>241.09</t>
  </si>
  <si>
    <t>86.00</t>
  </si>
  <si>
    <t>136.98</t>
  </si>
  <si>
    <t>DIAM_S1_2022</t>
  </si>
  <si>
    <t>DIAM</t>
  </si>
  <si>
    <t>Automotive SW development for Car Cluster Unit</t>
  </si>
  <si>
    <t>vinhlnq1</t>
  </si>
  <si>
    <t>120.05</t>
  </si>
  <si>
    <t>63.84</t>
  </si>
  <si>
    <t>54.09</t>
  </si>
  <si>
    <t>53.18</t>
  </si>
  <si>
    <t xml:space="preserve">PHP Technology(Primary),,Mobile ,Mobility,,,Mobility,Mobile </t>
  </si>
  <si>
    <t>This project are development or maintenance or migrateion the mobile application in banking for Japan market. Analyze, define solution, implement new feature and support golive</t>
  </si>
  <si>
    <t>thaipx</t>
  </si>
  <si>
    <t>103.30</t>
  </si>
  <si>
    <t>41.20</t>
  </si>
  <si>
    <t>39.80</t>
  </si>
  <si>
    <t>DPS.VN.MSG.Onsite2022</t>
  </si>
  <si>
    <t>DPS-AU</t>
  </si>
  <si>
    <t>Google Cloud Technology,Other</t>
  </si>
  <si>
    <t>- Only control 3 metrics: CSS, Budgeted MM and Calendar effort. CSS thì là trung bình của CSS xin được từ các Khách hang. Chi hiểu phải có CSS vì người của mình ngồi tại site KH, làm tốt hay không tốt, có cơ hội đem dự án về offshore hay không mình đều cần phải có CSS là cơ sở để đánh giá việc này</t>
  </si>
  <si>
    <t>- QA vẫn monitoring dự án : giám sát BMM được map đủ, người được allocate đủ &amp; đúng, tránh tình trạng allocate nhầm người đang ngồi tại offshore mà add nhầm vào đây</t>
  </si>
  <si>
    <t>hoantl1</t>
  </si>
  <si>
    <t>79.34</t>
  </si>
  <si>
    <t>188.29</t>
  </si>
  <si>
    <t>241.97</t>
  </si>
  <si>
    <t>236.77</t>
  </si>
  <si>
    <t>EDI_2022</t>
  </si>
  <si>
    <t>A T&amp;M team for CIIS EDI for EDI app</t>
  </si>
  <si>
    <t>phinm</t>
  </si>
  <si>
    <t>99.76</t>
  </si>
  <si>
    <t>48.62</t>
  </si>
  <si>
    <t>0.45</t>
  </si>
  <si>
    <t>U-VN</t>
  </si>
  <si>
    <t>EKANBAN PROJECT</t>
  </si>
  <si>
    <t>cuongvx</t>
  </si>
  <si>
    <t>115.51</t>
  </si>
  <si>
    <t>20.53</t>
  </si>
  <si>
    <t>16.66</t>
  </si>
  <si>
    <t>17.36</t>
  </si>
  <si>
    <t>Epass</t>
  </si>
  <si>
    <t>Banking and Finance(Primary),Communications, Media and Services</t>
  </si>
  <si>
    <t>Banking and Finance(Primary),Telecommunications</t>
  </si>
  <si>
    <t>Hệ thống Thu Phí không dừng ETC (electronic toll collection) với nguồn tiền moblie money</t>
  </si>
  <si>
    <t>100.94</t>
  </si>
  <si>
    <t>36.17</t>
  </si>
  <si>
    <t>44.36</t>
  </si>
  <si>
    <t>35.83</t>
  </si>
  <si>
    <t>40.58</t>
  </si>
  <si>
    <t>dotNet</t>
  </si>
  <si>
    <t>Develop products with AKC team</t>
  </si>
  <si>
    <t>khoatp</t>
  </si>
  <si>
    <t>106.78</t>
  </si>
  <si>
    <t>563.51</t>
  </si>
  <si>
    <t>473.51</t>
  </si>
  <si>
    <t>455.37</t>
  </si>
  <si>
    <t>492.00</t>
  </si>
  <si>
    <t>FDN.G3_akaDEV_Jan2022</t>
  </si>
  <si>
    <t>Java Based,Java,Low code,Others,Java Based,Java,Low code,Others,Java Based,Java,Low code,Others</t>
  </si>
  <si>
    <t>Re-newal dự án akadev</t>
  </si>
  <si>
    <t>- Dự án phát triển IDE lowcode SpeedX của team GST.PRO (Fsoft Hà Nội).</t>
  </si>
  <si>
    <t>- Ngôn ngữ phát triển: Angular 8 &amp; 12, Java 8 &amp; 11, Velocity, mxGrapgh, ...</t>
  </si>
  <si>
    <t>- Team size: ~10 người.</t>
  </si>
  <si>
    <t>- Development environment:</t>
  </si>
  <si>
    <t xml:space="preserve">  + Docker</t>
  </si>
  <si>
    <t xml:space="preserve">  + Hazelcast</t>
  </si>
  <si>
    <t xml:space="preserve">  + RabbitMQ</t>
  </si>
  <si>
    <t xml:space="preserve">  + MongoDB</t>
  </si>
  <si>
    <t xml:space="preserve">  + MySQL</t>
  </si>
  <si>
    <t xml:space="preserve">  + OracleDB 21g</t>
  </si>
  <si>
    <t xml:space="preserve">  + CICD</t>
  </si>
  <si>
    <t>- Tools:</t>
  </si>
  <si>
    <t xml:space="preserve">  + Eclipse STS</t>
  </si>
  <si>
    <t xml:space="preserve">  + VS Code</t>
  </si>
  <si>
    <t xml:space="preserve">  + Git</t>
  </si>
  <si>
    <t xml:space="preserve">  + Teraterm</t>
  </si>
  <si>
    <t xml:space="preserve">  + WinSCP</t>
  </si>
  <si>
    <t>105.85</t>
  </si>
  <si>
    <t>74.56</t>
  </si>
  <si>
    <t>67.59</t>
  </si>
  <si>
    <t>54.95</t>
  </si>
  <si>
    <t>0.26</t>
  </si>
  <si>
    <t>FRT-FQC</t>
  </si>
  <si>
    <t>The goal of the project is to perform DX for the business of FPT Retail.</t>
  </si>
  <si>
    <t>- Programming languages: full stack (ReactJS + NodeJS)</t>
  </si>
  <si>
    <t>- OS platforms: multiple platforms (PC + phone + tablet).</t>
  </si>
  <si>
    <t>linhnh15</t>
  </si>
  <si>
    <t>101.03</t>
  </si>
  <si>
    <t>286.85</t>
  </si>
  <si>
    <t>267.33</t>
  </si>
  <si>
    <t>202.00</t>
  </si>
  <si>
    <t>FITS_S1_2022</t>
  </si>
  <si>
    <t>Phát triển các chức năng mới và cập nhật nội dung của hệ thống FITS</t>
  </si>
  <si>
    <t>ducnt7</t>
  </si>
  <si>
    <t>94.29</t>
  </si>
  <si>
    <t>111.55</t>
  </si>
  <si>
    <t>6.75</t>
  </si>
  <si>
    <t>6.05</t>
  </si>
  <si>
    <t>5.72</t>
  </si>
  <si>
    <t>FKUMA-2</t>
  </si>
  <si>
    <t>FGI</t>
  </si>
  <si>
    <t>Amazon Web Services (AWS) based(Primary),Amazon Web Services (AWS) based,Python,Python,Python</t>
  </si>
  <si>
    <t>Maintenance and support customer first group to upgrade carsManager system and integrate with MarketPlace</t>
  </si>
  <si>
    <t>nhannp1</t>
  </si>
  <si>
    <t>100.60</t>
  </si>
  <si>
    <t>518.50</t>
  </si>
  <si>
    <t>532.27</t>
  </si>
  <si>
    <t>510.80</t>
  </si>
  <si>
    <t>501.42</t>
  </si>
  <si>
    <t>FM_Maintain2022</t>
  </si>
  <si>
    <t>dotNet(Primary),Microsoft based</t>
  </si>
  <si>
    <t>Maintain all apps of FM customer</t>
  </si>
  <si>
    <t>97.83</t>
  </si>
  <si>
    <t>61.73</t>
  </si>
  <si>
    <t>58.40</t>
  </si>
  <si>
    <t>37.29</t>
  </si>
  <si>
    <t>FVL</t>
  </si>
  <si>
    <t>Independent test(Primary),Business Application Services</t>
  </si>
  <si>
    <t>Independent test, performance test(Primary),FSOFT products/solutions</t>
  </si>
  <si>
    <t>Thực hiện task theo yêu cầu của khách hàng</t>
  </si>
  <si>
    <t>98.03</t>
  </si>
  <si>
    <t>22.24</t>
  </si>
  <si>
    <t>G5 - HAL FracVault</t>
  </si>
  <si>
    <t>Create an Unified Customer Website, using Angular for Front End, and C# for Backend. Backend will connect to others system of HalliBurton</t>
  </si>
  <si>
    <t>101.26</t>
  </si>
  <si>
    <t>202.45</t>
  </si>
  <si>
    <t>161.48</t>
  </si>
  <si>
    <t>156.48</t>
  </si>
  <si>
    <t>224.00</t>
  </si>
  <si>
    <t>Genpro Phase3</t>
  </si>
  <si>
    <t>Android(Primary)</t>
  </si>
  <si>
    <t>A. Purpose</t>
  </si>
  <si>
    <t>Thực hiện xây dựng hệ thống web application, mobile application giám sát dự án xây dựng cho khách hàng OpenHA</t>
  </si>
  <si>
    <t>B. Scope:</t>
  </si>
  <si>
    <t>- Thực hiện công đoạn từ coding ,UT , IT, deploy</t>
  </si>
  <si>
    <t>cuongnt25</t>
  </si>
  <si>
    <t>143.76</t>
  </si>
  <si>
    <t>75.00</t>
  </si>
  <si>
    <t>74.35</t>
  </si>
  <si>
    <t>44.69</t>
  </si>
  <si>
    <t>57.40</t>
  </si>
  <si>
    <t>Others(Primary),Amazon Web Services (AWS) based,Android,Mobility,Android,Mobility</t>
  </si>
  <si>
    <t>The project aims to develop and maintain Omron connect application.</t>
  </si>
  <si>
    <t>- Tool develop: Xcode, Android Studio.</t>
  </si>
  <si>
    <t>hantt11</t>
  </si>
  <si>
    <t>70.04</t>
  </si>
  <si>
    <t>65.14</t>
  </si>
  <si>
    <t>62.00</t>
  </si>
  <si>
    <t>3.22</t>
  </si>
  <si>
    <t>RicohHQ</t>
  </si>
  <si>
    <t>Information technology services and software(Primary),Manufacturing</t>
  </si>
  <si>
    <t>Information technology services and software(Primary),Industrial Manufacturing,Automotive</t>
  </si>
  <si>
    <t>Amazon Web Services (AWS) based(Primary),Others,Android,Mobility</t>
  </si>
  <si>
    <t>1.Handy Printer: The goal of the project is to maintain the Jerry-P1 application which used for handy printer device.</t>
  </si>
  <si>
    <t>- Programming languages: C#, iOS &amp; android native.</t>
  </si>
  <si>
    <t>- Development tools: Visual Studio Code, Xcode, Android Studio.</t>
  </si>
  <si>
    <t>2. Support Station: The goal of the project is update Paprika app to ver 2.0.0 for mobile and pc.</t>
  </si>
  <si>
    <t xml:space="preserve">- Programming languages: C# </t>
  </si>
  <si>
    <t xml:space="preserve">3. Cash Less: The goal of the project is update the android app for MFP's panel. </t>
  </si>
  <si>
    <t>- Development tools: Visual Studio Code, Android Studio.</t>
  </si>
  <si>
    <t>lelmn</t>
  </si>
  <si>
    <t>112.10</t>
  </si>
  <si>
    <t>99.90</t>
  </si>
  <si>
    <t>79.80</t>
  </si>
  <si>
    <t>78.75</t>
  </si>
  <si>
    <t>51.11</t>
  </si>
  <si>
    <t>Growth Hacking 2022</t>
  </si>
  <si>
    <t>PCCWS</t>
  </si>
  <si>
    <t>Others(Primary),Information technology services and software,Insurance,Communications, Media and Services</t>
  </si>
  <si>
    <t>Others(Primary),Information technology services and software,Other insurance,Telecommunications</t>
  </si>
  <si>
    <t>Development new requirements based on SURF requests, fix bugs,s and maintain StarHub application as well as Production Support Customers.</t>
  </si>
  <si>
    <t>Incident Management and Production defect management.</t>
  </si>
  <si>
    <t>1017.53</t>
  </si>
  <si>
    <t>811.99</t>
  </si>
  <si>
    <t>798.60</t>
  </si>
  <si>
    <t>25.04</t>
  </si>
  <si>
    <t>HAL-BAR.WellSight.2022</t>
  </si>
  <si>
    <t>T&amp;M project</t>
  </si>
  <si>
    <t>quannt19</t>
  </si>
  <si>
    <t>138.05</t>
  </si>
  <si>
    <t>62.49</t>
  </si>
  <si>
    <t>45.27</t>
  </si>
  <si>
    <t>46.05</t>
  </si>
  <si>
    <t>HAL-HDS.Asterix.2022</t>
  </si>
  <si>
    <t>Energy and Utilities(Primary),Automotive</t>
  </si>
  <si>
    <t>T&amp;M project, digital transformation across the organization</t>
  </si>
  <si>
    <t>tungpt17</t>
  </si>
  <si>
    <t>113.74</t>
  </si>
  <si>
    <t>53.38</t>
  </si>
  <si>
    <t>46.93</t>
  </si>
  <si>
    <t>HAL-HDS.DPM.2022</t>
  </si>
  <si>
    <t>Others(Primary),Microsoft based,Others</t>
  </si>
  <si>
    <t>This project is to develop new Digital PM (DPM) for HPM</t>
  </si>
  <si>
    <t></t>
  </si>
  <si>
    <t>Automation and Digitization of Data transfer between HPM and corresponding PSLs</t>
  </si>
  <si>
    <t xml:space="preserve">Integrated Lesson Learned </t>
  </si>
  <si>
    <t>Integrated Risk Register</t>
  </si>
  <si>
    <t xml:space="preserve">Global Offset Wells </t>
  </si>
  <si>
    <t>3rd party integration (Baker and Aramco)</t>
  </si>
  <si>
    <t>Global Standardize template for DOS approval</t>
  </si>
  <si>
    <t>thuongva</t>
  </si>
  <si>
    <t>109.61</t>
  </si>
  <si>
    <t>309.59</t>
  </si>
  <si>
    <t>282.43</t>
  </si>
  <si>
    <t>280.00</t>
  </si>
  <si>
    <t>283.31</t>
  </si>
  <si>
    <t>HAL-HDS.OWAI.2022</t>
  </si>
  <si>
    <t>Others(Primary),Other</t>
  </si>
  <si>
    <t>OWAI is the project belongs to HAL-HDS</t>
  </si>
  <si>
    <t>Halliburton Real Time Ecosystem:</t>
  </si>
  <si>
    <t>• Modern platform, latest technology</t>
  </si>
  <si>
    <t>• Authentication through Federation (Okta), if applicable</t>
  </si>
  <si>
    <t>• Single sign-on</t>
  </si>
  <si>
    <t>• Cloud based global access</t>
  </si>
  <si>
    <t>haith20</t>
  </si>
  <si>
    <t>120.40</t>
  </si>
  <si>
    <t>105.34</t>
  </si>
  <si>
    <t>79.56</t>
  </si>
  <si>
    <t>85.00</t>
  </si>
  <si>
    <t>HAL-HSE.2022</t>
  </si>
  <si>
    <t>HSE groups &amp; DWP BPWDO</t>
  </si>
  <si>
    <t>103.47</t>
  </si>
  <si>
    <t>203.35</t>
  </si>
  <si>
    <t>196.53</t>
  </si>
  <si>
    <t>135.50</t>
  </si>
  <si>
    <t>197.46</t>
  </si>
  <si>
    <t>HAL-LMK.DWP&amp;OEC.2022</t>
  </si>
  <si>
    <t>nhunghs</t>
  </si>
  <si>
    <t>126.68</t>
  </si>
  <si>
    <t>94.23</t>
  </si>
  <si>
    <t>75.38</t>
  </si>
  <si>
    <t>74.38</t>
  </si>
  <si>
    <t>101.72</t>
  </si>
  <si>
    <t>HAL-LMK.Hypercare.2022</t>
  </si>
  <si>
    <t>Utilities(Primary),Energy and Utilities</t>
  </si>
  <si>
    <t>Utilities(Primary),Oil &amp; Gas</t>
  </si>
  <si>
    <t>Hypercare is a dedicated team to bring DWP software to utilization from developing bespoke customization to providing Cloud Apps deployment pre/post go-live. It focuses on adding features and enhancements on the DWP software</t>
  </si>
  <si>
    <t>anhnm14</t>
  </si>
  <si>
    <t>105.41</t>
  </si>
  <si>
    <t>131.42</t>
  </si>
  <si>
    <t>124.67</t>
  </si>
  <si>
    <t>210.00</t>
  </si>
  <si>
    <t>122.67</t>
  </si>
  <si>
    <t>HAL-LMK.R&amp;D.2022</t>
  </si>
  <si>
    <t>Design;Coding;ST</t>
  </si>
  <si>
    <t>RnD projects (DWO, DWP and RT-Optimization, RTWE, RTWE-DS)</t>
  </si>
  <si>
    <t>phity</t>
  </si>
  <si>
    <t>86.15</t>
  </si>
  <si>
    <t>101.86</t>
  </si>
  <si>
    <t>336.80</t>
  </si>
  <si>
    <t>330.65</t>
  </si>
  <si>
    <t>375.00</t>
  </si>
  <si>
    <t>333.65</t>
  </si>
  <si>
    <t>HAL-LMK.SysOps.2022</t>
  </si>
  <si>
    <t>OEC-iEnegy SysOps - build and configure AWS Workspace as customer requested (Tasks are assigned and managed by customer via TFS, SAP &amp; Workspace)</t>
  </si>
  <si>
    <t>99.15</t>
  </si>
  <si>
    <t>140.86</t>
  </si>
  <si>
    <t>143.06</t>
  </si>
  <si>
    <t>142.06</t>
  </si>
  <si>
    <t>133.00</t>
  </si>
  <si>
    <t>143.20</t>
  </si>
  <si>
    <t>HAL-TSS.SmartSchedulingLogistics.2022</t>
  </si>
  <si>
    <t>Energy and Utilities(Primary),Insurance</t>
  </si>
  <si>
    <t>Energy and Utilities(Primary),Other insurance</t>
  </si>
  <si>
    <t>Others(Primary),Microsoft based,Python,Python</t>
  </si>
  <si>
    <t>Job schedule optimization for Smart Scheduling is data-driven decision making for optimal scheduling of equipments. It extracts statistical information from historical logistics and maintenance data, to help regional or global managers make job-scheduling decisions that save costs while shipping equipments to job sites on time.</t>
  </si>
  <si>
    <t>thuyltt5</t>
  </si>
  <si>
    <t>116.00</t>
  </si>
  <si>
    <t>106.67</t>
  </si>
  <si>
    <t>91.95</t>
  </si>
  <si>
    <t>92.12</t>
  </si>
  <si>
    <t>Halliburton is an oil &amp; gas corporation in which there are a lot of reports that need to be done by week/month/year. These reports require a huge of manual effort to complete and also it is easy to make mistake as the PIC of the report need to handle a large volume of data manually. Thus, there is a must to automate these reports process, so that Halliburton can save cost, improve productivity while the accuracy of the reports are maintain stable.</t>
  </si>
  <si>
    <t>HALRPAPOC project is opened to resolve the above issue of Halliburton. The team will first started with 2 dedicated members (T&amp;M contract) to finish POC phase (3 months). Halliburton will have a GO/No-go meeting based on the output of POC phase. If a GO decision is made, then project will move to Implementation Phase with a team size of 5 dedicated members (T&amp;M contract).</t>
  </si>
  <si>
    <t>Main scope summary:</t>
  </si>
  <si>
    <t>1. Develop new bot(s)</t>
  </si>
  <si>
    <t>2. Maintain developed bot(s)</t>
  </si>
  <si>
    <t>3. Monitoring the production bot(s) with a predefined schedule</t>
  </si>
  <si>
    <t>hungtq27</t>
  </si>
  <si>
    <t>106.82</t>
  </si>
  <si>
    <t>86.05</t>
  </si>
  <si>
    <t>85.05</t>
  </si>
  <si>
    <t>HanshinIT-2022</t>
  </si>
  <si>
    <t>HSIT</t>
  </si>
  <si>
    <t>Dự án ODC với khách hàng HanshinIT</t>
  </si>
  <si>
    <t>98.98</t>
  </si>
  <si>
    <t>49.75</t>
  </si>
  <si>
    <t>43.43</t>
  </si>
  <si>
    <t>63.00</t>
  </si>
  <si>
    <t>2.04</t>
  </si>
  <si>
    <t>Harman_OPDC_S1_2022</t>
  </si>
  <si>
    <t>HarmanChina</t>
  </si>
  <si>
    <t>Body shopping and Autosar Development</t>
  </si>
  <si>
    <t>lichpt</t>
  </si>
  <si>
    <t>107.10</t>
  </si>
  <si>
    <t>477.19</t>
  </si>
  <si>
    <t>426.55</t>
  </si>
  <si>
    <t>424.49</t>
  </si>
  <si>
    <t>388.00</t>
  </si>
  <si>
    <t>HAUTOEVER_2022_S1</t>
  </si>
  <si>
    <t>HAutoever</t>
  </si>
  <si>
    <t>Autosar development</t>
  </si>
  <si>
    <t>thachnpt</t>
  </si>
  <si>
    <t>391.41</t>
  </si>
  <si>
    <t>322.69</t>
  </si>
  <si>
    <t>321.31</t>
  </si>
  <si>
    <t>329.50</t>
  </si>
  <si>
    <t>HAutoEver_AP_2022</t>
  </si>
  <si>
    <t xml:space="preserve"> HAutoEver_AP_2022</t>
  </si>
  <si>
    <t>Adaptive Autosar Development - DIAG stack.</t>
  </si>
  <si>
    <t>152.59</t>
  </si>
  <si>
    <t>108.00</t>
  </si>
  <si>
    <t>69.01</t>
  </si>
  <si>
    <t>113.50</t>
  </si>
  <si>
    <t>HEIAN</t>
  </si>
  <si>
    <t>dotNet(Primary),Java,dotNet,Cloud,dotNet,Cloud</t>
  </si>
  <si>
    <t>Develop application systems for panel machining lines and optimize product placement, packaging, and pickup.</t>
  </si>
  <si>
    <t>dangnh16</t>
  </si>
  <si>
    <t>126.83</t>
  </si>
  <si>
    <t>60.60</t>
  </si>
  <si>
    <t>44.07</t>
  </si>
  <si>
    <t>41.14</t>
  </si>
  <si>
    <t>57.36</t>
  </si>
  <si>
    <t>33.93</t>
  </si>
  <si>
    <t>HR-Singlex 2022</t>
  </si>
  <si>
    <t>Information technology services and software(Primary),Insurance</t>
  </si>
  <si>
    <t>Information technology services and software(Primary),Health insurance (payer)</t>
  </si>
  <si>
    <t>Dự án ODC của LGCNS</t>
  </si>
  <si>
    <t>tamltm2</t>
  </si>
  <si>
    <t>96.04</t>
  </si>
  <si>
    <t>61.80</t>
  </si>
  <si>
    <t>44.68</t>
  </si>
  <si>
    <t>iPOS22</t>
  </si>
  <si>
    <t>ING</t>
  </si>
  <si>
    <t>Standard application services(Primary),Partner Software Services</t>
  </si>
  <si>
    <t>PHP Technology(Primary),Android,Others,Android</t>
  </si>
  <si>
    <t>Continue develop common applications and region' payment application to APOS devices of Ingenico.</t>
  </si>
  <si>
    <t>huongktt</t>
  </si>
  <si>
    <t>1418.92</t>
  </si>
  <si>
    <t>1317.12</t>
  </si>
  <si>
    <t>1305.57</t>
  </si>
  <si>
    <t>1409.00</t>
  </si>
  <si>
    <t>JMetroA</t>
  </si>
  <si>
    <t>PHP Technology(Primary),Java Based,Java Based</t>
  </si>
  <si>
    <t xml:space="preserve">- Create an online document management application to reduce costs in printing, shipping, paperwork, </t>
  </si>
  <si>
    <t>trungpt13</t>
  </si>
  <si>
    <t>110.67</t>
  </si>
  <si>
    <t>17.63</t>
  </si>
  <si>
    <t>16.87</t>
  </si>
  <si>
    <t>KFA_2022S1</t>
  </si>
  <si>
    <t>KDDI</t>
  </si>
  <si>
    <t xml:space="preserve">Maintain and develop services (total more than 23-24 services, current doing about 10 services: </t>
  </si>
  <si>
    <t>- Support manage account of some services single sign-on, such as: Google drive, Office365, KCPS, KDDI Chatwork… with KDDI Business ID.</t>
  </si>
  <si>
    <t>dungbd</t>
  </si>
  <si>
    <t>417.51</t>
  </si>
  <si>
    <t>366.30</t>
  </si>
  <si>
    <t>361.26</t>
  </si>
  <si>
    <t>426.43</t>
  </si>
  <si>
    <t>369.40</t>
  </si>
  <si>
    <t>KHI_MES_P3</t>
  </si>
  <si>
    <t>KHI</t>
  </si>
  <si>
    <t>84.08</t>
  </si>
  <si>
    <t>47.00</t>
  </si>
  <si>
    <t>55.90</t>
  </si>
  <si>
    <t>KMI.BIA</t>
  </si>
  <si>
    <t>Phát triển framework cho máy in đang chức năng</t>
  </si>
  <si>
    <t>chuyendt1</t>
  </si>
  <si>
    <t>94.52</t>
  </si>
  <si>
    <t>118.33</t>
  </si>
  <si>
    <t>115.07</t>
  </si>
  <si>
    <t>125.46</t>
  </si>
  <si>
    <t>98.52</t>
  </si>
  <si>
    <t>KMI.OpenAPI.2022</t>
  </si>
  <si>
    <t>Develop cho dự án OpenAPI của khách hàng KMI</t>
  </si>
  <si>
    <t>88.22</t>
  </si>
  <si>
    <t>192.00</t>
  </si>
  <si>
    <t>207.52</t>
  </si>
  <si>
    <t>186.18</t>
  </si>
  <si>
    <t>207.00</t>
  </si>
  <si>
    <t>50.18</t>
  </si>
  <si>
    <t>KS_Lite_2022</t>
  </si>
  <si>
    <t>• Support 8/5 (5 days per week, 8 hours per day, excluded weekend and National holidays), follow FPT's working time.</t>
  </si>
  <si>
    <t>• Maintenance:</t>
  </si>
  <si>
    <t xml:space="preserve"> - Prod support for maintainence (Microservices, KrisBuddy, KrisPal)</t>
  </si>
  <si>
    <t>• Development:</t>
  </si>
  <si>
    <t xml:space="preserve"> - Develope a webform module in Kris+ mobile app. This module is lite version of krisshop.com of Krisshop customer</t>
  </si>
  <si>
    <t xml:space="preserve"> - Tech stack: Angular (FE), Nodejs (BE), Mangento, Bluefoot</t>
  </si>
  <si>
    <t xml:space="preserve"> - Clear requirement, perform testing to manage quanlity (functional test, integration test, system test,...)</t>
  </si>
  <si>
    <t>trangpt13</t>
  </si>
  <si>
    <t>105.71</t>
  </si>
  <si>
    <t>58.50</t>
  </si>
  <si>
    <t>55.30</t>
  </si>
  <si>
    <t>53.85</t>
  </si>
  <si>
    <t>Libra_2022S1</t>
  </si>
  <si>
    <t>Dự án Libra_2022S1 là dự án nối tiếp dự án Libra_2021S2 . Dự án thực hiện porting P-Voucher và các request đối ứng cải tiến từ phía khách hàng Hisol.</t>
  </si>
  <si>
    <t>143.72</t>
  </si>
  <si>
    <t>11.07</t>
  </si>
  <si>
    <t>7.57</t>
  </si>
  <si>
    <t>6.96</t>
  </si>
  <si>
    <t>LIX-IOT-JP Phase 2</t>
  </si>
  <si>
    <t>LIXIL</t>
  </si>
  <si>
    <t>Phát triển hệ thống IOT cho thị trường JP</t>
  </si>
  <si>
    <t>truonglv10</t>
  </si>
  <si>
    <t>108.10</t>
  </si>
  <si>
    <t>149.00</t>
  </si>
  <si>
    <t>159.92</t>
  </si>
  <si>
    <t>Lixil_Step4</t>
  </si>
  <si>
    <t>Standard application services(Primary),AMS L2,3,IT consulting</t>
  </si>
  <si>
    <t>Others(Primary),Commercial Package (SAP, Oracle...),Other,Other</t>
  </si>
  <si>
    <t>Thực hiện phát triển các chức năng của hệ thống Craft bằng OutSystems</t>
  </si>
  <si>
    <t>lamnpt1</t>
  </si>
  <si>
    <t>107.82</t>
  </si>
  <si>
    <t>56.89</t>
  </si>
  <si>
    <t>52.76</t>
  </si>
  <si>
    <t>51.00</t>
  </si>
  <si>
    <t>Microsoft based(Primary),Google Cloud Technology</t>
  </si>
  <si>
    <t>Migrate SSM system from VB.Net to .Net Core and move to GCP.</t>
  </si>
  <si>
    <t>tuanta19</t>
  </si>
  <si>
    <t>112.18</t>
  </si>
  <si>
    <t>139.20</t>
  </si>
  <si>
    <t>114.37</t>
  </si>
  <si>
    <t>70.42</t>
  </si>
  <si>
    <t>MTIJODC_2022S1</t>
  </si>
  <si>
    <t>MTIJ</t>
  </si>
  <si>
    <t>MTIJ S1-2022</t>
  </si>
  <si>
    <t>hongpt4</t>
  </si>
  <si>
    <t>137.90</t>
  </si>
  <si>
    <t>19.30</t>
  </si>
  <si>
    <t>14.00</t>
  </si>
  <si>
    <t>15.60</t>
  </si>
  <si>
    <t>13.38</t>
  </si>
  <si>
    <t>Android(Primary),PHP Technology,Android</t>
  </si>
  <si>
    <t>Development and maintain to Android payment application for NER region</t>
  </si>
  <si>
    <t>trungnn14</t>
  </si>
  <si>
    <t>105.03</t>
  </si>
  <si>
    <t>63.18</t>
  </si>
  <si>
    <t>55.43</t>
  </si>
  <si>
    <t>54.43</t>
  </si>
  <si>
    <t>61.00</t>
  </si>
  <si>
    <t>NID_TnM2022</t>
  </si>
  <si>
    <t>Nidek</t>
  </si>
  <si>
    <t>Python(Primary)</t>
  </si>
  <si>
    <t>Investigating and coding prototype of eye examinations system.</t>
  </si>
  <si>
    <t>This is body-shoping project, open only RA members.</t>
  </si>
  <si>
    <t>quanpm2</t>
  </si>
  <si>
    <t>102.48</t>
  </si>
  <si>
    <t>22.66</t>
  </si>
  <si>
    <t>NSK_ODC_2022_S1</t>
  </si>
  <si>
    <t>HVN</t>
  </si>
  <si>
    <t>Java(Primary),Microsoft based</t>
  </si>
  <si>
    <t>New Phase of an existing project</t>
  </si>
  <si>
    <t>The project team will work with NSK Europe ERP application named RAS, with the following key features:</t>
  </si>
  <si>
    <t>- Production, Sales, and Inventory (PSI) related information is consolidated for cross-regional visualisation and real-time data communication</t>
  </si>
  <si>
    <t>Project objectives:</t>
  </si>
  <si>
    <t>(1) Ensure the NSK Europe RAS Web application and all inbound and outbound processes to/from RAS are working properly via Production Support and Service Desk inquiry support (Lower level).</t>
  </si>
  <si>
    <t>(2) Design, implement, verify &amp; integrate small-sized change requests (in the form of Work Request Form - WRF) into RAS application follow requriements from NSK Business User and/or NSK Business Analyst Team.</t>
  </si>
  <si>
    <t>(3) Design, implement, verify &amp; integrate large-size projects (in the form of Development project) into RAS Application follow requirements from NSK Business Analyst team.</t>
  </si>
  <si>
    <t>tienhd2</t>
  </si>
  <si>
    <t>110.20</t>
  </si>
  <si>
    <t>116.53</t>
  </si>
  <si>
    <t>105.61</t>
  </si>
  <si>
    <t>113.20</t>
  </si>
  <si>
    <t>99.27</t>
  </si>
  <si>
    <t>Oly_JIGWeb5</t>
  </si>
  <si>
    <t>OMSC</t>
  </si>
  <si>
    <t>Others(Primary),C/ C++,HTML Technology,Embedded,HTML Technology,Embedded,HTML Technology,Embedded</t>
  </si>
  <si>
    <t>Develop web (NodeJS) base on current application of customer.</t>
  </si>
  <si>
    <t>Develop UI for endoscopy device</t>
  </si>
  <si>
    <t>hanntn2</t>
  </si>
  <si>
    <t>102.83</t>
  </si>
  <si>
    <t>139.30</t>
  </si>
  <si>
    <t>148.50</t>
  </si>
  <si>
    <t>146.41</t>
  </si>
  <si>
    <t>ONO</t>
  </si>
  <si>
    <t>Develop new application and improve performance of current system for ONO customer.</t>
  </si>
  <si>
    <t>Car measurement system.</t>
  </si>
  <si>
    <t>Tech: C# .NET 4.0, .NET Core 3.1</t>
  </si>
  <si>
    <t>hienns</t>
  </si>
  <si>
    <t>93.14</t>
  </si>
  <si>
    <t>278.24</t>
  </si>
  <si>
    <t>273.49</t>
  </si>
  <si>
    <t>272.49</t>
  </si>
  <si>
    <t>265.20</t>
  </si>
  <si>
    <t>OSCAR_22</t>
  </si>
  <si>
    <t>Continuous RTS for Oscar Grid solution 2022 (20% effort)</t>
  </si>
  <si>
    <t>gianth1</t>
  </si>
  <si>
    <t>137.34</t>
  </si>
  <si>
    <t>132.50</t>
  </si>
  <si>
    <t>88.83</t>
  </si>
  <si>
    <t>126.00</t>
  </si>
  <si>
    <t>3.67</t>
  </si>
  <si>
    <t>PA_Maintenance_2022</t>
  </si>
  <si>
    <t>PA</t>
  </si>
  <si>
    <t>Maintenance Pacific Airlines website</t>
  </si>
  <si>
    <t>12.50</t>
  </si>
  <si>
    <t>7.73</t>
  </si>
  <si>
    <t>PET.ALPHA_S1</t>
  </si>
  <si>
    <t>Phase 3 of Alpha OIl Project</t>
  </si>
  <si>
    <t>vinc</t>
  </si>
  <si>
    <t>129.69</t>
  </si>
  <si>
    <t>197.63</t>
  </si>
  <si>
    <t>139.98</t>
  </si>
  <si>
    <t>138.98</t>
  </si>
  <si>
    <t>110.07</t>
  </si>
  <si>
    <t>PET.SAAS</t>
  </si>
  <si>
    <t>149.11</t>
  </si>
  <si>
    <t>124.78</t>
  </si>
  <si>
    <t>75.85</t>
  </si>
  <si>
    <t>74.85</t>
  </si>
  <si>
    <t>10.84</t>
  </si>
  <si>
    <t>[Next phase]Implement Web application base on specification from customer</t>
  </si>
  <si>
    <t>Migrate php5 up to php7, perl 5.20 up to 5.26, MySql to MariaDB</t>
  </si>
  <si>
    <t>Real estate (house rental,...), banking (bank's insurance services, ..), car rental services, parking</t>
  </si>
  <si>
    <t>duonglh3</t>
  </si>
  <si>
    <t>85.38</t>
  </si>
  <si>
    <t>93.58</t>
  </si>
  <si>
    <t>106.72</t>
  </si>
  <si>
    <t>SCE</t>
  </si>
  <si>
    <t>Communications, Media and Services(Primary),Entertainment</t>
  </si>
  <si>
    <t>Investigate requirement, Create Test Design, Test code, test case, run tests, report for PS4SDK, PS5SDK</t>
  </si>
  <si>
    <t>phucnd4</t>
  </si>
  <si>
    <t>101.93</t>
  </si>
  <si>
    <t>228.00</t>
  </si>
  <si>
    <t>208.58</t>
  </si>
  <si>
    <t>204.68</t>
  </si>
  <si>
    <t>248.00</t>
  </si>
  <si>
    <t>192.64</t>
  </si>
  <si>
    <t>FSO QNH</t>
  </si>
  <si>
    <t>QAI.akaOCR2022</t>
  </si>
  <si>
    <t>Develop new features for 2022 Roadmap</t>
  </si>
  <si>
    <t>dent</t>
  </si>
  <si>
    <t>91.08</t>
  </si>
  <si>
    <t>76.85</t>
  </si>
  <si>
    <t>59.29</t>
  </si>
  <si>
    <t>Riraku Labo 2021</t>
  </si>
  <si>
    <t>RIRAKU</t>
  </si>
  <si>
    <t>Maintain hệ thống sys và migrate hệ thống hp/cms/api</t>
  </si>
  <si>
    <t>duccm1</t>
  </si>
  <si>
    <t>106.66</t>
  </si>
  <si>
    <t>107.80</t>
  </si>
  <si>
    <t>93.59</t>
  </si>
  <si>
    <t>92.59</t>
  </si>
  <si>
    <t>97.75</t>
  </si>
  <si>
    <t>RJ.SmartApps</t>
  </si>
  <si>
    <t>RJ</t>
  </si>
  <si>
    <t>HTML Technology(Primary)</t>
  </si>
  <si>
    <t>Develop ứng dụng web cho khách hàng Ricoh JP</t>
  </si>
  <si>
    <t>108.66</t>
  </si>
  <si>
    <t>38.40</t>
  </si>
  <si>
    <t>27.24</t>
  </si>
  <si>
    <t>31.99</t>
  </si>
  <si>
    <t>22.97</t>
  </si>
  <si>
    <t>OEC</t>
  </si>
  <si>
    <t>Maintenance for online reservation system of OEC.</t>
  </si>
  <si>
    <t>tandn6</t>
  </si>
  <si>
    <t>88.21</t>
  </si>
  <si>
    <t>74.80</t>
  </si>
  <si>
    <t>87.10</t>
  </si>
  <si>
    <t>84.80</t>
  </si>
  <si>
    <t>122.46</t>
  </si>
  <si>
    <t>84.28</t>
  </si>
  <si>
    <t>RPA_REA22</t>
  </si>
  <si>
    <t>Nhận và đối ứng các request liên quan RPA như maintain, dev, testing BOT cho khách hàng.</t>
  </si>
  <si>
    <t>huynhnt2</t>
  </si>
  <si>
    <t>111.42</t>
  </si>
  <si>
    <t>68.40</t>
  </si>
  <si>
    <t>61.24</t>
  </si>
  <si>
    <t>RVC_MCAL_S1_2022</t>
  </si>
  <si>
    <t>RVC</t>
  </si>
  <si>
    <t>Others(Primary),Embedded,C/ C++,Embedded,C/ C++</t>
  </si>
  <si>
    <t>Requirement;Design;High Level Design;Detail Design;Coding;UT;IT;Others</t>
  </si>
  <si>
    <t>- Develop and Maintain AUTOSAR MCAL (Requirement, Design, Code, UT, IT) for RCarGen3 Series</t>
  </si>
  <si>
    <t>- Apply Functional Safety for product to satisfy customer's requirements</t>
  </si>
  <si>
    <t>hunglq7</t>
  </si>
  <si>
    <t>109.95</t>
  </si>
  <si>
    <t>155.28</t>
  </si>
  <si>
    <t>130.80</t>
  </si>
  <si>
    <t>154.74</t>
  </si>
  <si>
    <t>Android(Primary),Others,Other,Other</t>
  </si>
  <si>
    <t>Develop mobile app about services of SoftBank</t>
  </si>
  <si>
    <t>- Programming language: Android, iOS</t>
  </si>
  <si>
    <t>- OS: Android, iOS</t>
  </si>
  <si>
    <t>99.09</t>
  </si>
  <si>
    <t>53.40</t>
  </si>
  <si>
    <t>51.26</t>
  </si>
  <si>
    <t>52.49</t>
  </si>
  <si>
    <t>SB_Okipaso</t>
  </si>
  <si>
    <t>Dự án phát triển sản phầm Okipaso cho khách hàng SB. Team sẽ làm từ database design, DD~IT</t>
  </si>
  <si>
    <t>82.42</t>
  </si>
  <si>
    <t>43.22</t>
  </si>
  <si>
    <t>48.49</t>
  </si>
  <si>
    <t>48.13</t>
  </si>
  <si>
    <t>49.79</t>
  </si>
  <si>
    <t>Schaeffler-VN</t>
  </si>
  <si>
    <t>Requirement;Coding;IT;Others</t>
  </si>
  <si>
    <t>Provide human resource development for Schaeffler-VN</t>
  </si>
  <si>
    <t>chaubt</t>
  </si>
  <si>
    <t>90.14</t>
  </si>
  <si>
    <t>54.83</t>
  </si>
  <si>
    <t>61.57</t>
  </si>
  <si>
    <t>60.83</t>
  </si>
  <si>
    <t>82.81</t>
  </si>
  <si>
    <t>53.81</t>
  </si>
  <si>
    <t>SIA_CARGO_2022</t>
  </si>
  <si>
    <t>Provide IT service for Parxl application for SIA</t>
  </si>
  <si>
    <t>khoatg</t>
  </si>
  <si>
    <t>105.38</t>
  </si>
  <si>
    <t>153.70</t>
  </si>
  <si>
    <t>147.98</t>
  </si>
  <si>
    <t>145.85</t>
  </si>
  <si>
    <t>139.50</t>
  </si>
  <si>
    <t>145.53</t>
  </si>
  <si>
    <t>Customize 7 systems to be suitable for the demand of logistic enterprise in Japan include:</t>
  </si>
  <si>
    <t>- Assort, Aspits, KM2, LMS, SLIMS, SSX, Spencer</t>
  </si>
  <si>
    <t>Used language are:</t>
  </si>
  <si>
    <t>thuytth1</t>
  </si>
  <si>
    <t>534.10</t>
  </si>
  <si>
    <t>543.62</t>
  </si>
  <si>
    <t>543.12</t>
  </si>
  <si>
    <t>539.00</t>
  </si>
  <si>
    <t>542.02</t>
  </si>
  <si>
    <t>SpeedX2022</t>
  </si>
  <si>
    <t>DMO-COO</t>
  </si>
  <si>
    <t>Java,Low code,Amazon Web Services (AWS) based</t>
  </si>
  <si>
    <t>Requirement;Design;High Level Design;Detail Design;Coding;UT;IT</t>
  </si>
  <si>
    <t>Phát triển Platform SpeedX</t>
  </si>
  <si>
    <t>trangntm11</t>
  </si>
  <si>
    <t>91.02</t>
  </si>
  <si>
    <t>174.02</t>
  </si>
  <si>
    <t>193.38</t>
  </si>
  <si>
    <t>181.77</t>
  </si>
  <si>
    <t>STE_HOCS_2022</t>
  </si>
  <si>
    <t>Others(Primary),Logistics &amp; Transportation</t>
  </si>
  <si>
    <t>Others(Primary),Logistics</t>
  </si>
  <si>
    <t>STE HOCS project</t>
  </si>
  <si>
    <t>trinhntt15</t>
  </si>
  <si>
    <t>108.83</t>
  </si>
  <si>
    <t>94.91</t>
  </si>
  <si>
    <t>SYS_SNCS2022</t>
  </si>
  <si>
    <t>Dự án dùng để RA các bạn làm remote các công việc của onsite/night shift của đội dự án SNCS</t>
  </si>
  <si>
    <t>ngocnta</t>
  </si>
  <si>
    <t>126.90</t>
  </si>
  <si>
    <t>25.80</t>
  </si>
  <si>
    <t>TDA_BODY_2022</t>
  </si>
  <si>
    <t>Fulfill resource follow customer's requirement. Maintain and enhancement some system.</t>
  </si>
  <si>
    <t>126.27</t>
  </si>
  <si>
    <t>499.80</t>
  </si>
  <si>
    <t>391.30</t>
  </si>
  <si>
    <t>387.93</t>
  </si>
  <si>
    <t>TDA_Dynamic_2022</t>
  </si>
  <si>
    <t>Serve resource for Dynamic Project - Migrate from old system to the new base on Dynamic 365 Technology</t>
  </si>
  <si>
    <t>hangnlk</t>
  </si>
  <si>
    <t>120.27</t>
  </si>
  <si>
    <t>355.21</t>
  </si>
  <si>
    <t>275.52</t>
  </si>
  <si>
    <t>TJLSI</t>
  </si>
  <si>
    <t>khiemdb</t>
  </si>
  <si>
    <t>117.25</t>
  </si>
  <si>
    <t>87.19</t>
  </si>
  <si>
    <t>74.37</t>
  </si>
  <si>
    <t>TECIS_ShopWorks7G_1H22</t>
  </si>
  <si>
    <t>TECIS</t>
  </si>
  <si>
    <t>Microsoft based(Primary),dotNet,dotNet</t>
  </si>
  <si>
    <t>Phát triển hệ thống POS.</t>
  </si>
  <si>
    <t>- Operating System (OS): Windows 7, Windows 10 IOT, Windows XP Embedded.</t>
  </si>
  <si>
    <t>- Tools: Confluence, Redmine, FI2.0.</t>
  </si>
  <si>
    <t>- Coding language: C#, C++</t>
  </si>
  <si>
    <t>111.66</t>
  </si>
  <si>
    <t>91.96</t>
  </si>
  <si>
    <t>82.36</t>
  </si>
  <si>
    <t>79.04</t>
  </si>
  <si>
    <t>TODC_2022</t>
  </si>
  <si>
    <t>Teclock</t>
  </si>
  <si>
    <t>Enhancement Teclock system - connect multiple devices to the portal to monitor and analyze data.</t>
  </si>
  <si>
    <t>anhht16</t>
  </si>
  <si>
    <t>106.29</t>
  </si>
  <si>
    <t>45.30</t>
  </si>
  <si>
    <t>37.92</t>
  </si>
  <si>
    <t>36.92</t>
  </si>
  <si>
    <t>34.19</t>
  </si>
  <si>
    <t>TravelP.DOB.2022</t>
  </si>
  <si>
    <t>TravelP</t>
  </si>
  <si>
    <t>HTML Technology,Amazon Web Services (AWS) based</t>
  </si>
  <si>
    <t>Hotel and Flight booking system</t>
  </si>
  <si>
    <t>55.96</t>
  </si>
  <si>
    <t>44.10</t>
  </si>
  <si>
    <t>78.81</t>
  </si>
  <si>
    <t>31.60</t>
  </si>
  <si>
    <t>UnifiedPost</t>
  </si>
  <si>
    <t>Amazon Web Services (AWS) based,Google Cloud Technology</t>
  </si>
  <si>
    <t>Accounting console is a solution that allows an accountant or other administrator of a sector associations like Agriculture, Construction, Lawyers to manage his clients list and collaborators by uploaded them in a company created in the console and decide which clients he wants to provision into community and activate the accounting VAS. For these clients the accountant or administrator and his authorized collaborators will be able to login to the community account of his clients. Accountants should also not be able in any way to manage the community or to see other enterprise data besides his own clients.</t>
  </si>
  <si>
    <t>ducpn</t>
  </si>
  <si>
    <t>123.25</t>
  </si>
  <si>
    <t>119.09</t>
  </si>
  <si>
    <t>118.52</t>
  </si>
  <si>
    <t>119.56</t>
  </si>
  <si>
    <t xml:space="preserve">The integration portal is a micro ui designed to setup and manage the integration between unifiedpost applications or between an external application and unifiedpost application. In the portal the integration engineers will be able to configure tiles. There will be 2 base tiles provided. Webhook tiles, these will connect 2 systems where there is a push mechanism in place and a Timer tile. This type of tile will be used to configure the integration between 2 applications using a pull mechanism within a scheduled task. </t>
  </si>
  <si>
    <t>Webhook Management provide UP developers a solution to implement Webhook on their software applications</t>
  </si>
  <si>
    <t>Particular implementation:</t>
  </si>
  <si>
    <t>To develop a webhook system that supports real-time data update from Community Platform to 3rd-party application developers e.g. Salesforce, Strictly CRM</t>
  </si>
  <si>
    <t>tinhm</t>
  </si>
  <si>
    <t>111.97</t>
  </si>
  <si>
    <t>142.80</t>
  </si>
  <si>
    <t>126.55</t>
  </si>
  <si>
    <t>149.51</t>
  </si>
  <si>
    <t>A web application to host, administer and publish UP APIS for external consumptions as instances for UP service offerings.</t>
  </si>
  <si>
    <t>118.26</t>
  </si>
  <si>
    <t>80.04</t>
  </si>
  <si>
    <t>UPDelivery</t>
  </si>
  <si>
    <t>Amazon Web Services (AWS) based</t>
  </si>
  <si>
    <t>Centralize all the delivery channels for UnifiedPost’s Platform.</t>
  </si>
  <si>
    <t>148.25</t>
  </si>
  <si>
    <t>81.40</t>
  </si>
  <si>
    <t>51.73</t>
  </si>
  <si>
    <t>UPDesign</t>
  </si>
  <si>
    <t>Allows users to design Template for communication (e.g. email) as well as mix Template &amp; customer data =&gt; personalized communication e.g. an Invoice sent via email, at the end, there is QR Code for call-to-action. And then Integrate to big UnifiedPost’s Platform.</t>
  </si>
  <si>
    <t>103.94</t>
  </si>
  <si>
    <t>109.45</t>
  </si>
  <si>
    <t>105.30</t>
  </si>
  <si>
    <t>106.06</t>
  </si>
  <si>
    <t>Cloud,Amazon Web Services (AWS) based</t>
  </si>
  <si>
    <t>Develop and provide L3 production support for mobile applications for UnifiedPost through native development for Android (Kotlin), iOS Native (Swift) technologies and Java (Back-end). These Mobility’s application includes: Billtobox/Banqup Mobility, Fitekin, MyID &amp; Itspaid.</t>
  </si>
  <si>
    <t>phuongthh</t>
  </si>
  <si>
    <t>102.01</t>
  </si>
  <si>
    <t>188.51</t>
  </si>
  <si>
    <t>184.32</t>
  </si>
  <si>
    <t>UPMSERVICES2022</t>
  </si>
  <si>
    <t>The community platform and other applications of UP have separate databases. Data of one customer can be stored in several local databases. This causes problems of finding the accurate information of that customer within UP applications’ database. The solution for this problem is to have a Customer Master Database where all data of a customer is gathered from multiple local database and stored at one place and function as the Golden Source.</t>
  </si>
  <si>
    <t>111.37</t>
  </si>
  <si>
    <t>70.80</t>
  </si>
  <si>
    <t>63.55</t>
  </si>
  <si>
    <t>68.24</t>
  </si>
  <si>
    <t>VIN_S1_2022</t>
  </si>
  <si>
    <t>VinGroup</t>
  </si>
  <si>
    <t>Automotive SW development for Telematics head unit</t>
  </si>
  <si>
    <t>taitn</t>
  </si>
  <si>
    <t>69.34</t>
  </si>
  <si>
    <t>65.74</t>
  </si>
  <si>
    <t>VNA_NPMS_2022</t>
  </si>
  <si>
    <t>Aerospace &amp; Aviation(Primary),Others</t>
  </si>
  <si>
    <t>Microsoft based(Primary),Java,Others</t>
  </si>
  <si>
    <t>add new features to NPMS system</t>
  </si>
  <si>
    <t>tieptd</t>
  </si>
  <si>
    <t>98.50</t>
  </si>
  <si>
    <t>73.50</t>
  </si>
  <si>
    <t>58.20</t>
  </si>
  <si>
    <t>VNA_Website_2022</t>
  </si>
  <si>
    <t>Others(Primary),Aerospace &amp; Aviation</t>
  </si>
  <si>
    <t>Others(Primary),Aviation</t>
  </si>
  <si>
    <t>AMS L2,3(Primary),Partner Software Services,Standard application services</t>
  </si>
  <si>
    <t>Others(Primary),Microsoft based,Java</t>
  </si>
  <si>
    <t>Maintain VNA website 2022</t>
  </si>
  <si>
    <t>ducdv1</t>
  </si>
  <si>
    <t>101.17</t>
  </si>
  <si>
    <t>83.15</t>
  </si>
  <si>
    <t>76.76</t>
  </si>
  <si>
    <t>87.25</t>
  </si>
  <si>
    <t>61.81</t>
  </si>
  <si>
    <t>Wacom.Fortuna</t>
  </si>
  <si>
    <t>WACOM</t>
  </si>
  <si>
    <t>Develop &amp; maitain cho dự án ECAD của khách hàng WACOM</t>
  </si>
  <si>
    <t>thaohv</t>
  </si>
  <si>
    <t>94.53</t>
  </si>
  <si>
    <t>168.33</t>
  </si>
  <si>
    <t>191.50</t>
  </si>
  <si>
    <t>177.55</t>
  </si>
  <si>
    <t>105.09</t>
  </si>
  <si>
    <t>Wacom.Plutus</t>
  </si>
  <si>
    <t>Develop phần việc Oscar cho khách hàng wacom</t>
  </si>
  <si>
    <t>luongbv</t>
  </si>
  <si>
    <t>270.32</t>
  </si>
  <si>
    <t>11.79</t>
  </si>
  <si>
    <t>3.46</t>
  </si>
  <si>
    <t>Weldon22</t>
  </si>
  <si>
    <t>Others(Primary),Java,PHP Technology</t>
  </si>
  <si>
    <t>Standardizing and modernizing the WeldON solution. This will include application monitoring and support (AMS/ RTS) in addition to Agile software development. The purpose of the WeldON system is to digitalize the current welding process progressively at all GE Hydro factories.</t>
  </si>
  <si>
    <t>georgesc</t>
  </si>
  <si>
    <t>85.19</t>
  </si>
  <si>
    <t>27.10</t>
  </si>
  <si>
    <t>30.11</t>
  </si>
  <si>
    <t>19.63</t>
  </si>
  <si>
    <t>29.10</t>
  </si>
  <si>
    <t>ZP_eZTender_2022</t>
  </si>
  <si>
    <t>Maintain current eZTender system and develop new features</t>
  </si>
  <si>
    <t>hanhtn2</t>
  </si>
  <si>
    <t>94.20</t>
  </si>
  <si>
    <t>72.51</t>
  </si>
  <si>
    <t>69.48</t>
  </si>
  <si>
    <t>75.14</t>
  </si>
  <si>
    <t>42.34</t>
  </si>
  <si>
    <t>CHINEOSL</t>
  </si>
  <si>
    <t>CSL2022S1</t>
  </si>
  <si>
    <t>LGCNSBI</t>
  </si>
  <si>
    <t>DPS QNH</t>
  </si>
  <si>
    <t>CUBE</t>
  </si>
  <si>
    <t>DPS DS7</t>
  </si>
  <si>
    <t>LOGOSMAP2022</t>
  </si>
  <si>
    <t>DPS EDP</t>
  </si>
  <si>
    <t>NICEACCOU2022</t>
  </si>
  <si>
    <t>ZENMAP2022</t>
  </si>
  <si>
    <t>HTCOP22</t>
  </si>
  <si>
    <t>DPS DPC</t>
  </si>
  <si>
    <t>ZUMEN2022</t>
  </si>
  <si>
    <t>600 SMM</t>
  </si>
  <si>
    <t>200 project apply</t>
  </si>
  <si>
    <t>REVIEW (IP)</t>
  </si>
  <si>
    <t>Review IP 2023</t>
  </si>
  <si>
    <t>Publish IP 2023</t>
  </si>
  <si>
    <t>PUBLISH (IP)</t>
  </si>
  <si>
    <t>50 IP Build/ upgrade/ mua</t>
  </si>
  <si>
    <t>CONTENT (TuanLV)</t>
  </si>
  <si>
    <t>SKU ECO (LuanUS/ QuangNH22)</t>
  </si>
  <si>
    <t>SKU KIT (HaiLN6)</t>
  </si>
  <si>
    <t>L3 CONSULTING (LocNV/ DucNH44)</t>
  </si>
  <si>
    <t>FSU KIT (HieuNT89/ NamNT44)</t>
  </si>
  <si>
    <t>Saving 10% productivity của Dev/ Test cho các dự án BB</t>
  </si>
  <si>
    <t>Week 1</t>
  </si>
  <si>
    <t>Week 2</t>
  </si>
  <si>
    <t>Week 3</t>
  </si>
  <si>
    <t>Week 4</t>
  </si>
  <si>
    <t>Week 5</t>
  </si>
  <si>
    <t>Week 6</t>
  </si>
  <si>
    <t>Week 7</t>
  </si>
  <si>
    <t>Week 8</t>
  </si>
  <si>
    <t>Week 9</t>
  </si>
  <si>
    <t>Week 10</t>
  </si>
  <si>
    <t>Week 11</t>
  </si>
  <si>
    <t>Week 12</t>
  </si>
  <si>
    <t>OKR Q2</t>
  </si>
  <si>
    <t>50IP Build/ Upgrade/ Buy</t>
  </si>
  <si>
    <t>Đánh giá nhu cầu của dự án =&gt; Lên plan build/ mua</t>
  </si>
  <si>
    <t>Sử dụng nguồn lực SME/ P.A.C để đánh giá/ build/ upgrade</t>
  </si>
  <si>
    <t>Follow dự án, get thông tin nhu cầu/ issue hàng tuần</t>
  </si>
  <si>
    <t>Saving 600MM/ 10% productivity of BB</t>
  </si>
  <si>
    <t>Release IP Landscape V1 cho techstack/ project</t>
  </si>
  <si>
    <t>Phân tích hiện trạng FSOFT theo techstack/ project lifecycle</t>
  </si>
  <si>
    <t>Mapping các IP hiện có theo techstack/ project lifecycle</t>
  </si>
  <si>
    <t>Monitoring chi tiết việc follow up đến từng dự án/ lưu lại lịch sử của từng dự án</t>
  </si>
  <si>
    <t>Tracking số effort coding/ testing và số actual SMM của từng dự án</t>
  </si>
  <si>
    <t>Clear detail techstack của từng dự án</t>
  </si>
  <si>
    <t>Sau khi có thông tin về nhu cầu/ techstack, research IP trên SKU Portal, Internet, SME để support giải quyết vấn đề của dự án</t>
  </si>
  <si>
    <t>Allocate nguồn lực vào các dự án lớn/ có nhiều cơ hội để hỗ trợ</t>
  </si>
  <si>
    <t>Chủ động tiếp cận dự án từ giai đoạn đầu qua các kênh Teams/ Email, gửi survey về nhu cầu của dự án</t>
  </si>
  <si>
    <t>Nhận nhu cầu từ phía L1, L2, Survey từ phía các dự án L3 support</t>
  </si>
  <si>
    <t>Scan từ các Opps/ Project trên 150MM (Hàng tuần)</t>
  </si>
  <si>
    <t>SME/ P.A.C review</t>
  </si>
  <si>
    <t>Phân tích issue của Q1</t>
  </si>
  <si>
    <t>Cần có plan chi tiết cho việc follow up/ tracking các dự án đang tư vấn</t>
  </si>
  <si>
    <t>Follow theo Dev/ Test effort của dự án từng tháng, để biết mình đang nằm ở đâu</t>
  </si>
  <si>
    <t>Làm sao để tư vấn hiệu quả?</t>
  </si>
  <si>
    <t>Flow tư vấn như thế nào?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</si>
</sst>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
  </numFmts>
  <fonts count="21" x14ac:knownFonts="1">
    <font>
      <sz val="11"/>
      <color theme="1"/>
      <name val="Calibri"/>
      <family val="2"/>
      <scheme val="minor"/>
    </font>
    <font>
      <sz val="12"/>
      <color theme="1"/>
      <name val="Calibri"/>
      <family val="2"/>
      <scheme val="minor"/>
    </font>
    <font>
      <b/>
      <sz val="11"/>
      <color rgb="FF000000"/>
      <name val="Calibri"/>
      <family val="2"/>
    </font>
    <font>
      <b/>
      <sz val="11"/>
      <color theme="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4"/>
      <color rgb="FFC00000"/>
      <name val="Calibri"/>
      <family val="2"/>
      <scheme val="minor"/>
    </font>
    <font>
      <i/>
      <sz val="12"/>
      <color theme="1"/>
      <name val="Calibri"/>
      <family val="2"/>
      <scheme val="minor"/>
    </font>
    <font>
      <sz val="12"/>
      <color rgb="FFC00000"/>
      <name val="Calibri"/>
      <family val="2"/>
      <scheme val="minor"/>
    </font>
    <font>
      <sz val="11"/>
      <color rgb="FFFFFFFF"/>
      <name val="Calibri"/>
      <family val="2"/>
      <scheme val="minor"/>
    </font>
    <font>
      <b/>
      <sz val="11"/>
      <color rgb="FFFFFFFF"/>
      <name val="Calibri"/>
      <family val="2"/>
      <scheme val="minor"/>
    </font>
    <font>
      <sz val="11"/>
      <color rgb="FF070706"/>
      <name val="Calibri"/>
      <family val="2"/>
    </font>
    <font>
      <sz val="12"/>
      <color rgb="FF000000"/>
      <name val="Calibri"/>
      <family val="2"/>
    </font>
    <font>
      <sz val="11"/>
      <color rgb="FF000000"/>
      <name val="Calibri"/>
      <family val="2"/>
    </font>
    <font>
      <b/>
      <sz val="11"/>
      <color theme="0"/>
      <name val="Calibri"/>
      <family val="2"/>
      <scheme val="minor"/>
    </font>
    <font>
      <b/>
      <sz val="11"/>
      <name val="Times New Roman"/>
      <family val="1"/>
    </font>
    <font>
      <b/>
      <sz val="11"/>
      <color rgb="FF000000"/>
      <name val="Times New Roman"/>
      <family val="1"/>
    </font>
    <font>
      <sz val="10"/>
      <name val="Times New Roman"/>
      <family val="1"/>
    </font>
    <font>
      <sz val="11"/>
      <color rgb="FF000000"/>
      <name val="Times New Roman"/>
      <family val="1"/>
    </font>
    <font>
      <sz val="8"/>
      <name val="Calibri"/>
      <family val="2"/>
      <scheme val="minor"/>
    </font>
  </fonts>
  <fills count="23">
    <fill>
      <patternFill patternType="none"/>
    </fill>
    <fill>
      <patternFill patternType="gray125"/>
    </fill>
    <fill>
      <patternFill patternType="solid">
        <fgColor rgb="FFE7E6E6"/>
        <bgColor indexed="64"/>
      </patternFill>
    </fill>
    <fill>
      <patternFill patternType="solid">
        <fgColor rgb="FFB4C6E7"/>
        <bgColor indexed="64"/>
      </patternFill>
    </fill>
    <fill>
      <patternFill patternType="solid">
        <fgColor rgb="FFD9E1F2"/>
        <bgColor indexed="64"/>
      </patternFill>
    </fill>
    <fill>
      <patternFill patternType="solid">
        <fgColor rgb="FFD0CECE"/>
        <bgColor indexed="64"/>
      </patternFill>
    </fill>
    <fill>
      <patternFill patternType="solid">
        <fgColor rgb="FFFFF2CC"/>
        <bgColor indexed="64"/>
      </patternFill>
    </fill>
    <fill>
      <patternFill patternType="solid">
        <fgColor rgb="FFACB9CA"/>
        <bgColor indexed="64"/>
      </patternFill>
    </fill>
    <fill>
      <patternFill patternType="solid">
        <fgColor theme="7"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4472C4"/>
        <bgColor indexed="64"/>
      </patternFill>
    </fill>
    <fill>
      <patternFill patternType="solid">
        <fgColor theme="2" tint="-9.9978637043366805E-2"/>
        <bgColor indexed="64"/>
      </patternFill>
    </fill>
    <fill>
      <patternFill patternType="solid">
        <fgColor theme="4"/>
        <bgColor indexed="64"/>
      </patternFill>
    </fill>
    <fill>
      <patternFill patternType="solid">
        <fgColor rgb="FFF4B084"/>
        <bgColor rgb="FF000000"/>
      </patternFill>
    </fill>
    <fill>
      <patternFill patternType="solid">
        <fgColor rgb="FFA6A6A6"/>
        <bgColor rgb="FF000000"/>
      </patternFill>
    </fill>
    <fill>
      <patternFill patternType="solid">
        <fgColor rgb="FFBFBFBF"/>
        <bgColor rgb="FF000000"/>
      </patternFill>
    </fill>
    <fill>
      <patternFill patternType="solid">
        <fgColor rgb="FFA9D08E"/>
        <bgColor rgb="FF000000"/>
      </patternFill>
    </fill>
    <fill>
      <patternFill patternType="solid">
        <fgColor rgb="FF9BC2E6"/>
        <bgColor rgb="FF000000"/>
      </patternFill>
    </fill>
    <fill>
      <patternFill patternType="solid">
        <fgColor theme="4"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double">
        <color auto="1"/>
      </left>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style="thin">
        <color indexed="64"/>
      </top>
      <bottom style="thick">
        <color indexed="64"/>
      </bottom>
      <diagonal/>
    </border>
    <border>
      <left/>
      <right style="thick">
        <color indexed="64"/>
      </right>
      <top/>
      <bottom style="thick">
        <color indexed="64"/>
      </bottom>
      <diagonal/>
    </border>
    <border>
      <left/>
      <right style="thick">
        <color indexed="64"/>
      </right>
      <top/>
      <bottom style="thin">
        <color indexed="64"/>
      </bottom>
      <diagonal/>
    </border>
  </borders>
  <cellStyleXfs count="1">
    <xf numFmtId="0" fontId="0" fillId="0" borderId="0"/>
  </cellStyleXfs>
  <cellXfs count="290">
    <xf numFmtId="0" fontId="0" fillId="0" borderId="0" xfId="0"/>
    <xf numFmtId="3" fontId="0" fillId="0" borderId="0" xfId="0" applyNumberFormat="1"/>
    <xf numFmtId="4" fontId="0" fillId="0" borderId="0" xfId="0" applyNumberFormat="1"/>
    <xf numFmtId="0" fontId="3" fillId="0" borderId="0" xfId="0" applyFont="1"/>
    <xf numFmtId="4" fontId="0" fillId="0" borderId="1" xfId="0" applyNumberFormat="1" applyBorder="1"/>
    <xf numFmtId="0" fontId="3" fillId="0" borderId="1" xfId="0" applyFont="1" applyBorder="1"/>
    <xf numFmtId="0" fontId="0" fillId="0" borderId="1" xfId="0" applyBorder="1"/>
    <xf numFmtId="0" fontId="0" fillId="0" borderId="2" xfId="0" applyBorder="1"/>
    <xf numFmtId="3" fontId="0" fillId="0" borderId="1" xfId="0" applyNumberFormat="1" applyBorder="1"/>
    <xf numFmtId="0" fontId="0" fillId="0" borderId="0" xfId="0" applyAlignment="1">
      <alignment wrapText="1"/>
    </xf>
    <xf numFmtId="2" fontId="0" fillId="0" borderId="1" xfId="0" applyNumberFormat="1" applyBorder="1"/>
    <xf numFmtId="0" fontId="3" fillId="0" borderId="1" xfId="0" applyFont="1" applyBorder="1" applyAlignment="1">
      <alignment horizontal="left" wrapText="1"/>
    </xf>
    <xf numFmtId="10" fontId="0" fillId="0" borderId="1" xfId="0" applyNumberFormat="1" applyBorder="1"/>
    <xf numFmtId="0" fontId="3" fillId="2" borderId="0" xfId="0" applyFont="1" applyFill="1"/>
    <xf numFmtId="0" fontId="3" fillId="3" borderId="0" xfId="0" applyFont="1" applyFill="1"/>
    <xf numFmtId="0" fontId="3" fillId="4" borderId="0" xfId="0" applyFont="1" applyFill="1"/>
    <xf numFmtId="0" fontId="3" fillId="2" borderId="1" xfId="0" applyFont="1" applyFill="1" applyBorder="1"/>
    <xf numFmtId="0" fontId="3" fillId="3" borderId="1" xfId="0" applyFont="1" applyFill="1" applyBorder="1"/>
    <xf numFmtId="0" fontId="3" fillId="4" borderId="1" xfId="0" applyFont="1" applyFill="1" applyBorder="1"/>
    <xf numFmtId="3" fontId="0" fillId="2" borderId="1" xfId="0" applyNumberFormat="1" applyFill="1" applyBorder="1"/>
    <xf numFmtId="4" fontId="0" fillId="2" borderId="1" xfId="0" applyNumberFormat="1" applyFill="1" applyBorder="1"/>
    <xf numFmtId="3" fontId="0" fillId="3" borderId="1" xfId="0" applyNumberFormat="1" applyFill="1" applyBorder="1"/>
    <xf numFmtId="4" fontId="0" fillId="3" borderId="1" xfId="0" applyNumberFormat="1" applyFill="1" applyBorder="1"/>
    <xf numFmtId="3" fontId="0" fillId="4" borderId="1" xfId="0" applyNumberFormat="1" applyFill="1" applyBorder="1"/>
    <xf numFmtId="4" fontId="0" fillId="4" borderId="1" xfId="0" applyNumberFormat="1" applyFill="1" applyBorder="1"/>
    <xf numFmtId="0" fontId="0" fillId="0" borderId="6" xfId="0" applyBorder="1"/>
    <xf numFmtId="3" fontId="0" fillId="0" borderId="6" xfId="0" applyNumberFormat="1" applyBorder="1"/>
    <xf numFmtId="4" fontId="0" fillId="0" borderId="6" xfId="0" applyNumberFormat="1" applyBorder="1"/>
    <xf numFmtId="0" fontId="0" fillId="5" borderId="1" xfId="0" applyFill="1" applyBorder="1"/>
    <xf numFmtId="3" fontId="0" fillId="5" borderId="1" xfId="0" applyNumberFormat="1" applyFill="1" applyBorder="1"/>
    <xf numFmtId="4" fontId="0" fillId="5" borderId="2" xfId="0" applyNumberFormat="1" applyFill="1" applyBorder="1"/>
    <xf numFmtId="4" fontId="0" fillId="2" borderId="2" xfId="0" applyNumberFormat="1" applyFill="1" applyBorder="1"/>
    <xf numFmtId="4" fontId="0" fillId="3" borderId="2" xfId="0" applyNumberFormat="1" applyFill="1" applyBorder="1"/>
    <xf numFmtId="9" fontId="3" fillId="2" borderId="1" xfId="0" applyNumberFormat="1" applyFont="1" applyFill="1" applyBorder="1"/>
    <xf numFmtId="9" fontId="3" fillId="4" borderId="6" xfId="0" applyNumberFormat="1" applyFont="1" applyFill="1" applyBorder="1"/>
    <xf numFmtId="0" fontId="3" fillId="4" borderId="6" xfId="0" applyFont="1" applyFill="1" applyBorder="1"/>
    <xf numFmtId="0" fontId="3" fillId="4" borderId="8" xfId="0" applyFont="1" applyFill="1" applyBorder="1"/>
    <xf numFmtId="9" fontId="3" fillId="6" borderId="1" xfId="0" applyNumberFormat="1" applyFont="1" applyFill="1" applyBorder="1"/>
    <xf numFmtId="0" fontId="3" fillId="6" borderId="1" xfId="0" applyFont="1" applyFill="1" applyBorder="1"/>
    <xf numFmtId="9" fontId="0" fillId="2" borderId="1" xfId="0" applyNumberFormat="1" applyFill="1" applyBorder="1"/>
    <xf numFmtId="9" fontId="0" fillId="2" borderId="2" xfId="0" applyNumberFormat="1" applyFill="1" applyBorder="1"/>
    <xf numFmtId="1" fontId="0" fillId="4" borderId="1" xfId="0" applyNumberFormat="1" applyFill="1" applyBorder="1"/>
    <xf numFmtId="1" fontId="0" fillId="4" borderId="2" xfId="0" applyNumberFormat="1" applyFill="1" applyBorder="1"/>
    <xf numFmtId="2" fontId="0" fillId="6" borderId="1" xfId="0" applyNumberFormat="1" applyFill="1" applyBorder="1"/>
    <xf numFmtId="9" fontId="0" fillId="2" borderId="6" xfId="0" quotePrefix="1" applyNumberFormat="1" applyFill="1" applyBorder="1"/>
    <xf numFmtId="9" fontId="0" fillId="2" borderId="8" xfId="0" quotePrefix="1" applyNumberFormat="1" applyFill="1" applyBorder="1"/>
    <xf numFmtId="9" fontId="0" fillId="4" borderId="6" xfId="0" quotePrefix="1" applyNumberFormat="1" applyFill="1" applyBorder="1"/>
    <xf numFmtId="9" fontId="0" fillId="4" borderId="8" xfId="0" quotePrefix="1" applyNumberFormat="1" applyFill="1" applyBorder="1"/>
    <xf numFmtId="2" fontId="0" fillId="6" borderId="8" xfId="0" quotePrefix="1" applyNumberFormat="1" applyFill="1" applyBorder="1"/>
    <xf numFmtId="0" fontId="0" fillId="2" borderId="1" xfId="0" applyFill="1" applyBorder="1"/>
    <xf numFmtId="0" fontId="0" fillId="4" borderId="1" xfId="0" applyFill="1" applyBorder="1"/>
    <xf numFmtId="9" fontId="0" fillId="0" borderId="0" xfId="0" applyNumberFormat="1"/>
    <xf numFmtId="0" fontId="0" fillId="0" borderId="0" xfId="0" applyAlignment="1">
      <alignment horizontal="center"/>
    </xf>
    <xf numFmtId="0" fontId="3" fillId="7" borderId="1" xfId="0" applyFont="1" applyFill="1" applyBorder="1"/>
    <xf numFmtId="0" fontId="0" fillId="7" borderId="1" xfId="0" quotePrefix="1" applyFill="1" applyBorder="1"/>
    <xf numFmtId="0" fontId="0" fillId="7" borderId="1" xfId="0" applyFill="1" applyBorder="1"/>
    <xf numFmtId="0" fontId="0" fillId="4" borderId="1" xfId="0" quotePrefix="1" applyFill="1" applyBorder="1"/>
    <xf numFmtId="0" fontId="3" fillId="0" borderId="9" xfId="0" applyFont="1" applyBorder="1"/>
    <xf numFmtId="0" fontId="0" fillId="0" borderId="9" xfId="0" applyBorder="1"/>
    <xf numFmtId="3" fontId="0" fillId="0" borderId="9" xfId="0" applyNumberFormat="1" applyBorder="1"/>
    <xf numFmtId="1" fontId="0" fillId="0" borderId="9" xfId="0" applyNumberFormat="1" applyBorder="1"/>
    <xf numFmtId="3" fontId="3" fillId="0" borderId="0" xfId="0" applyNumberFormat="1" applyFont="1"/>
    <xf numFmtId="0" fontId="0" fillId="0" borderId="10" xfId="0" applyBorder="1"/>
    <xf numFmtId="3" fontId="3" fillId="0" borderId="11" xfId="0" applyNumberFormat="1" applyFont="1" applyBorder="1"/>
    <xf numFmtId="0" fontId="4" fillId="0" borderId="0" xfId="0" applyFont="1"/>
    <xf numFmtId="0" fontId="5" fillId="0" borderId="0" xfId="0" applyFont="1"/>
    <xf numFmtId="0" fontId="3" fillId="0" borderId="9" xfId="0" applyFont="1" applyBorder="1" applyAlignment="1">
      <alignment horizontal="left"/>
    </xf>
    <xf numFmtId="0" fontId="0" fillId="0" borderId="9" xfId="0" applyBorder="1" applyAlignment="1">
      <alignment horizontal="center" vertical="center"/>
    </xf>
    <xf numFmtId="0" fontId="5" fillId="8" borderId="12" xfId="0" applyFont="1" applyFill="1" applyBorder="1" applyAlignment="1">
      <alignment vertical="center"/>
    </xf>
    <xf numFmtId="0" fontId="5" fillId="8" borderId="9" xfId="0" applyFont="1" applyFill="1" applyBorder="1" applyAlignment="1">
      <alignment horizontal="center" vertical="center"/>
    </xf>
    <xf numFmtId="0" fontId="2" fillId="0" borderId="9" xfId="0" applyFont="1" applyBorder="1" applyAlignment="1">
      <alignment vertical="center"/>
    </xf>
    <xf numFmtId="0" fontId="6" fillId="0" borderId="9" xfId="0" applyFont="1" applyBorder="1" applyAlignment="1">
      <alignment horizontal="center" vertical="center"/>
    </xf>
    <xf numFmtId="164" fontId="6" fillId="0" borderId="9" xfId="0" applyNumberFormat="1" applyFont="1" applyBorder="1" applyAlignment="1">
      <alignment horizontal="center" vertical="center"/>
    </xf>
    <xf numFmtId="9" fontId="6" fillId="0" borderId="9" xfId="0" applyNumberFormat="1" applyFont="1" applyBorder="1" applyAlignment="1">
      <alignment horizontal="center" vertical="center"/>
    </xf>
    <xf numFmtId="0" fontId="2" fillId="0" borderId="9" xfId="0" applyFont="1" applyBorder="1" applyAlignment="1">
      <alignment horizontal="left" vertical="center"/>
    </xf>
    <xf numFmtId="1" fontId="6" fillId="0" borderId="9" xfId="0" applyNumberFormat="1" applyFont="1" applyBorder="1" applyAlignment="1">
      <alignment horizontal="center" vertical="center"/>
    </xf>
    <xf numFmtId="1" fontId="7" fillId="0" borderId="9" xfId="0" applyNumberFormat="1" applyFont="1" applyBorder="1" applyAlignment="1">
      <alignment horizontal="center" vertical="center"/>
    </xf>
    <xf numFmtId="0" fontId="0" fillId="0" borderId="0" xfId="0" applyAlignment="1">
      <alignment horizontal="left"/>
    </xf>
    <xf numFmtId="1" fontId="0" fillId="0" borderId="0" xfId="0" applyNumberFormat="1"/>
    <xf numFmtId="164" fontId="0" fillId="0" borderId="0" xfId="0" applyNumberFormat="1" applyAlignment="1">
      <alignment wrapText="1"/>
    </xf>
    <xf numFmtId="0" fontId="2" fillId="0" borderId="0" xfId="0" applyFont="1" applyAlignment="1">
      <alignment horizontal="left" vertic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7" fillId="0" borderId="0" xfId="0" applyNumberFormat="1" applyFont="1" applyAlignment="1">
      <alignment horizontal="center" vertical="center"/>
    </xf>
    <xf numFmtId="0" fontId="0" fillId="0" borderId="9" xfId="0" applyBorder="1" applyAlignment="1">
      <alignment horizontal="left"/>
    </xf>
    <xf numFmtId="0" fontId="5" fillId="9" borderId="9" xfId="0" applyFont="1" applyFill="1" applyBorder="1" applyAlignment="1">
      <alignment horizontal="center"/>
    </xf>
    <xf numFmtId="9" fontId="3" fillId="9" borderId="9" xfId="0" applyNumberFormat="1" applyFont="1" applyFill="1" applyBorder="1"/>
    <xf numFmtId="2" fontId="0" fillId="0" borderId="9" xfId="0" applyNumberFormat="1" applyBorder="1" applyAlignment="1">
      <alignment wrapText="1"/>
    </xf>
    <xf numFmtId="0" fontId="4" fillId="9" borderId="9" xfId="0" applyFont="1" applyFill="1" applyBorder="1"/>
    <xf numFmtId="0" fontId="0" fillId="10" borderId="9" xfId="0" applyFill="1" applyBorder="1" applyAlignment="1">
      <alignment horizontal="center" vertical="center"/>
    </xf>
    <xf numFmtId="0" fontId="3" fillId="11" borderId="9" xfId="0" applyFont="1" applyFill="1" applyBorder="1" applyAlignment="1">
      <alignment horizontal="center" vertical="center"/>
    </xf>
    <xf numFmtId="0" fontId="5" fillId="10" borderId="9" xfId="0" applyFont="1" applyFill="1" applyBorder="1" applyAlignment="1">
      <alignment horizontal="center" vertical="center"/>
    </xf>
    <xf numFmtId="1" fontId="3" fillId="10" borderId="9" xfId="0" applyNumberFormat="1" applyFont="1" applyFill="1" applyBorder="1"/>
    <xf numFmtId="1" fontId="4" fillId="10" borderId="9" xfId="0" applyNumberFormat="1" applyFont="1" applyFill="1" applyBorder="1"/>
    <xf numFmtId="164" fontId="0" fillId="11" borderId="9" xfId="0" applyNumberFormat="1" applyFill="1" applyBorder="1" applyAlignment="1">
      <alignment wrapText="1"/>
    </xf>
    <xf numFmtId="0" fontId="5" fillId="0" borderId="0" xfId="0" applyFont="1" applyAlignment="1">
      <alignment horizontal="center" vertical="center"/>
    </xf>
    <xf numFmtId="0" fontId="5" fillId="0" borderId="0" xfId="0" applyFont="1" applyAlignment="1">
      <alignment horizontal="center"/>
    </xf>
    <xf numFmtId="1" fontId="6" fillId="11" borderId="0" xfId="0" applyNumberFormat="1" applyFont="1" applyFill="1"/>
    <xf numFmtId="9" fontId="6" fillId="11" borderId="0" xfId="0" applyNumberFormat="1" applyFont="1" applyFill="1"/>
    <xf numFmtId="0" fontId="6" fillId="11" borderId="0" xfId="0" applyFont="1" applyFill="1"/>
    <xf numFmtId="0" fontId="6" fillId="0" borderId="0" xfId="0" applyFont="1"/>
    <xf numFmtId="0" fontId="4" fillId="8" borderId="9" xfId="0" applyFont="1" applyFill="1" applyBorder="1" applyAlignment="1">
      <alignment horizontal="center" vertical="center"/>
    </xf>
    <xf numFmtId="1" fontId="5" fillId="0" borderId="9" xfId="0" applyNumberFormat="1" applyFont="1" applyBorder="1"/>
    <xf numFmtId="1" fontId="6" fillId="11" borderId="9" xfId="0" applyNumberFormat="1" applyFont="1" applyFill="1" applyBorder="1"/>
    <xf numFmtId="1" fontId="5" fillId="12" borderId="9" xfId="0" applyNumberFormat="1" applyFont="1" applyFill="1" applyBorder="1"/>
    <xf numFmtId="0" fontId="4" fillId="0" borderId="9" xfId="0" applyFont="1" applyBorder="1" applyAlignment="1">
      <alignment vertical="center"/>
    </xf>
    <xf numFmtId="1" fontId="4" fillId="0" borderId="9" xfId="0" applyNumberFormat="1" applyFont="1" applyBorder="1"/>
    <xf numFmtId="0" fontId="5" fillId="0" borderId="9" xfId="0" applyFont="1" applyBorder="1" applyAlignment="1">
      <alignment horizontal="left" vertical="center"/>
    </xf>
    <xf numFmtId="1" fontId="4" fillId="0" borderId="9" xfId="0" applyNumberFormat="1" applyFont="1" applyBorder="1" applyAlignment="1">
      <alignment horizontal="center" vertical="center"/>
    </xf>
    <xf numFmtId="0" fontId="4" fillId="0" borderId="9" xfId="0" applyFont="1" applyBorder="1" applyAlignment="1">
      <alignment horizontal="left" vertical="center"/>
    </xf>
    <xf numFmtId="0" fontId="5" fillId="0" borderId="0" xfId="0" applyFont="1" applyAlignment="1">
      <alignment horizontal="left" vertical="center"/>
    </xf>
    <xf numFmtId="9" fontId="5" fillId="13" borderId="9" xfId="0" applyNumberFormat="1" applyFont="1" applyFill="1" applyBorder="1"/>
    <xf numFmtId="0" fontId="5" fillId="8" borderId="9" xfId="0" applyFont="1" applyFill="1" applyBorder="1"/>
    <xf numFmtId="165" fontId="5" fillId="8" borderId="9" xfId="0" applyNumberFormat="1" applyFont="1" applyFill="1" applyBorder="1" applyAlignment="1">
      <alignment horizontal="center" vertical="center"/>
    </xf>
    <xf numFmtId="0" fontId="5" fillId="0" borderId="16" xfId="0" applyFont="1" applyBorder="1"/>
    <xf numFmtId="0" fontId="5" fillId="0" borderId="17" xfId="0" applyFont="1" applyBorder="1"/>
    <xf numFmtId="0" fontId="5" fillId="13" borderId="16" xfId="0" applyFont="1" applyFill="1" applyBorder="1"/>
    <xf numFmtId="1" fontId="4" fillId="13" borderId="9" xfId="0" applyNumberFormat="1" applyFont="1" applyFill="1" applyBorder="1" applyAlignment="1">
      <alignment horizontal="center" vertical="center"/>
    </xf>
    <xf numFmtId="0" fontId="5" fillId="13" borderId="17" xfId="0" applyFont="1" applyFill="1" applyBorder="1"/>
    <xf numFmtId="0" fontId="4" fillId="0" borderId="0" xfId="0" applyFont="1" applyAlignment="1">
      <alignment wrapText="1"/>
    </xf>
    <xf numFmtId="0" fontId="8" fillId="0" borderId="0" xfId="0" applyFont="1"/>
    <xf numFmtId="0" fontId="4" fillId="10" borderId="9"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5"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0" xfId="0" applyFont="1" applyFill="1" applyAlignment="1">
      <alignment vertical="center"/>
    </xf>
    <xf numFmtId="0" fontId="5" fillId="11" borderId="0" xfId="0" applyFont="1" applyFill="1" applyAlignment="1">
      <alignment horizontal="left" vertical="top"/>
    </xf>
    <xf numFmtId="0" fontId="5" fillId="11" borderId="0" xfId="0" applyFont="1" applyFill="1" applyAlignment="1">
      <alignment horizontal="center" vertical="center"/>
    </xf>
    <xf numFmtId="0" fontId="4" fillId="10" borderId="0" xfId="0" applyFont="1" applyFill="1" applyAlignment="1">
      <alignment horizontal="center" vertical="center"/>
    </xf>
    <xf numFmtId="0" fontId="0" fillId="0" borderId="0" xfId="0" quotePrefix="1"/>
    <xf numFmtId="0" fontId="0" fillId="0" borderId="8" xfId="0" applyBorder="1"/>
    <xf numFmtId="0" fontId="3" fillId="5" borderId="2" xfId="0" applyFont="1" applyFill="1" applyBorder="1"/>
    <xf numFmtId="0" fontId="3" fillId="5" borderId="1" xfId="0" applyFont="1" applyFill="1" applyBorder="1"/>
    <xf numFmtId="1" fontId="0" fillId="0" borderId="1" xfId="0" applyNumberFormat="1" applyBorder="1"/>
    <xf numFmtId="1" fontId="0" fillId="2" borderId="1" xfId="0" applyNumberFormat="1" applyFill="1" applyBorder="1"/>
    <xf numFmtId="0" fontId="2" fillId="0" borderId="1" xfId="0" applyFont="1" applyBorder="1" applyAlignment="1">
      <alignment horizontal="left" vertical="center"/>
    </xf>
    <xf numFmtId="0" fontId="5" fillId="0" borderId="1" xfId="0" applyFont="1" applyBorder="1"/>
    <xf numFmtId="0" fontId="0" fillId="0" borderId="13" xfId="0" applyBorder="1" applyAlignment="1">
      <alignment horizontal="center" vertical="center"/>
    </xf>
    <xf numFmtId="2" fontId="0" fillId="0" borderId="13" xfId="0" applyNumberFormat="1" applyBorder="1" applyAlignment="1">
      <alignment wrapText="1"/>
    </xf>
    <xf numFmtId="164" fontId="0" fillId="0" borderId="13" xfId="0" applyNumberFormat="1" applyBorder="1" applyAlignment="1">
      <alignment wrapText="1"/>
    </xf>
    <xf numFmtId="0" fontId="6" fillId="0" borderId="1" xfId="0" applyFont="1" applyBorder="1" applyAlignment="1">
      <alignment horizontal="left" vertical="center"/>
    </xf>
    <xf numFmtId="0" fontId="5" fillId="0" borderId="1" xfId="0" applyFont="1" applyBorder="1" applyAlignment="1">
      <alignment horizontal="left"/>
    </xf>
    <xf numFmtId="1" fontId="7" fillId="0" borderId="1" xfId="0" applyNumberFormat="1" applyFont="1" applyBorder="1" applyAlignment="1">
      <alignment horizontal="center" vertical="center"/>
    </xf>
    <xf numFmtId="1" fontId="6" fillId="0" borderId="1" xfId="0" applyNumberFormat="1" applyFont="1" applyBorder="1" applyAlignment="1">
      <alignment horizontal="left" vertical="center"/>
    </xf>
    <xf numFmtId="10" fontId="0" fillId="0" borderId="0" xfId="0" applyNumberFormat="1"/>
    <xf numFmtId="0" fontId="10" fillId="14" borderId="1" xfId="0" applyFont="1" applyFill="1" applyBorder="1"/>
    <xf numFmtId="0" fontId="10" fillId="14" borderId="2" xfId="0" applyFont="1" applyFill="1" applyBorder="1"/>
    <xf numFmtId="0" fontId="10" fillId="14" borderId="8" xfId="0" applyFont="1" applyFill="1" applyBorder="1"/>
    <xf numFmtId="0" fontId="11" fillId="14" borderId="1" xfId="0" applyFont="1" applyFill="1" applyBorder="1"/>
    <xf numFmtId="9" fontId="0" fillId="0" borderId="2" xfId="0" applyNumberFormat="1" applyBorder="1"/>
    <xf numFmtId="3" fontId="0" fillId="0" borderId="2" xfId="0" applyNumberFormat="1" applyBorder="1"/>
    <xf numFmtId="4" fontId="0" fillId="0" borderId="2" xfId="0" applyNumberFormat="1" applyBorder="1"/>
    <xf numFmtId="0" fontId="10" fillId="14" borderId="6" xfId="0" applyFont="1" applyFill="1" applyBorder="1"/>
    <xf numFmtId="0" fontId="0" fillId="0" borderId="1" xfId="0" quotePrefix="1" applyBorder="1" applyAlignment="1">
      <alignment horizontal="left" vertical="top" wrapText="1"/>
    </xf>
    <xf numFmtId="0" fontId="12" fillId="0" borderId="1" xfId="0" applyFont="1" applyBorder="1"/>
    <xf numFmtId="0" fontId="13" fillId="0" borderId="1" xfId="0" applyFont="1" applyBorder="1"/>
    <xf numFmtId="0" fontId="14" fillId="0" borderId="1" xfId="0" applyFont="1" applyBorder="1"/>
    <xf numFmtId="0" fontId="3" fillId="15" borderId="6" xfId="0" applyFont="1" applyFill="1" applyBorder="1"/>
    <xf numFmtId="0" fontId="3" fillId="12" borderId="1" xfId="0" applyFont="1" applyFill="1" applyBorder="1"/>
    <xf numFmtId="1" fontId="0" fillId="12" borderId="1" xfId="0" applyNumberFormat="1" applyFill="1" applyBorder="1"/>
    <xf numFmtId="4" fontId="0" fillId="12" borderId="1" xfId="0" applyNumberFormat="1" applyFill="1" applyBorder="1"/>
    <xf numFmtId="4" fontId="3" fillId="0" borderId="0" xfId="0" applyNumberFormat="1" applyFont="1"/>
    <xf numFmtId="1" fontId="3" fillId="0" borderId="0" xfId="0" applyNumberFormat="1" applyFont="1"/>
    <xf numFmtId="2" fontId="3" fillId="0" borderId="0" xfId="0" applyNumberFormat="1" applyFont="1"/>
    <xf numFmtId="0" fontId="0" fillId="0" borderId="1" xfId="0" applyBorder="1" applyAlignment="1">
      <alignment wrapText="1"/>
    </xf>
    <xf numFmtId="0" fontId="0" fillId="0" borderId="19" xfId="0" applyBorder="1"/>
    <xf numFmtId="0" fontId="15" fillId="16" borderId="19" xfId="0" applyFont="1" applyFill="1" applyBorder="1"/>
    <xf numFmtId="164" fontId="0" fillId="0" borderId="1" xfId="0" applyNumberFormat="1" applyBorder="1"/>
    <xf numFmtId="0" fontId="15" fillId="16" borderId="7" xfId="0" applyFont="1" applyFill="1" applyBorder="1"/>
    <xf numFmtId="0" fontId="0" fillId="0" borderId="7" xfId="0" applyBorder="1"/>
    <xf numFmtId="1" fontId="0" fillId="0" borderId="2" xfId="0" applyNumberFormat="1" applyBorder="1"/>
    <xf numFmtId="164" fontId="3" fillId="0" borderId="1" xfId="0" applyNumberFormat="1" applyFont="1" applyBorder="1"/>
    <xf numFmtId="4" fontId="3" fillId="0" borderId="1" xfId="0" applyNumberFormat="1" applyFont="1" applyBorder="1"/>
    <xf numFmtId="0" fontId="0" fillId="0" borderId="21" xfId="0" applyBorder="1"/>
    <xf numFmtId="0" fontId="16" fillId="17" borderId="9" xfId="0" applyFont="1" applyFill="1" applyBorder="1"/>
    <xf numFmtId="0" fontId="17" fillId="17" borderId="15" xfId="0" applyFont="1" applyFill="1" applyBorder="1"/>
    <xf numFmtId="0" fontId="16" fillId="17" borderId="15" xfId="0" applyFont="1" applyFill="1" applyBorder="1"/>
    <xf numFmtId="0" fontId="18" fillId="18" borderId="22" xfId="0" applyFont="1" applyFill="1" applyBorder="1"/>
    <xf numFmtId="3" fontId="19" fillId="18" borderId="23" xfId="0" applyNumberFormat="1" applyFont="1" applyFill="1" applyBorder="1"/>
    <xf numFmtId="3" fontId="19" fillId="18" borderId="24" xfId="0" applyNumberFormat="1" applyFont="1" applyFill="1" applyBorder="1"/>
    <xf numFmtId="3" fontId="16" fillId="18" borderId="25" xfId="0" applyNumberFormat="1" applyFont="1" applyFill="1" applyBorder="1"/>
    <xf numFmtId="0" fontId="18" fillId="18" borderId="26" xfId="0" applyFont="1" applyFill="1" applyBorder="1"/>
    <xf numFmtId="3" fontId="16" fillId="18" borderId="27" xfId="0" applyNumberFormat="1" applyFont="1" applyFill="1" applyBorder="1"/>
    <xf numFmtId="0" fontId="18" fillId="0" borderId="26" xfId="0" applyFont="1" applyBorder="1"/>
    <xf numFmtId="0" fontId="18" fillId="0" borderId="23" xfId="0" applyFont="1" applyBorder="1"/>
    <xf numFmtId="0" fontId="19" fillId="0" borderId="24" xfId="0" applyFont="1" applyBorder="1"/>
    <xf numFmtId="3" fontId="16" fillId="0" borderId="27" xfId="0" applyNumberFormat="1" applyFont="1" applyBorder="1"/>
    <xf numFmtId="0" fontId="18" fillId="19" borderId="26" xfId="0" applyFont="1" applyFill="1" applyBorder="1"/>
    <xf numFmtId="0" fontId="19" fillId="19" borderId="23" xfId="0" applyFont="1" applyFill="1" applyBorder="1"/>
    <xf numFmtId="0" fontId="19" fillId="19" borderId="24" xfId="0" applyFont="1" applyFill="1" applyBorder="1"/>
    <xf numFmtId="3" fontId="19" fillId="19" borderId="24" xfId="0" applyNumberFormat="1" applyFont="1" applyFill="1" applyBorder="1"/>
    <xf numFmtId="0" fontId="16" fillId="19" borderId="27" xfId="0" applyFont="1" applyFill="1" applyBorder="1"/>
    <xf numFmtId="3" fontId="16" fillId="19" borderId="27" xfId="0" applyNumberFormat="1" applyFont="1" applyFill="1" applyBorder="1"/>
    <xf numFmtId="0" fontId="18" fillId="0" borderId="28" xfId="0" applyFont="1" applyBorder="1"/>
    <xf numFmtId="0" fontId="19" fillId="0" borderId="29" xfId="0" applyFont="1" applyBorder="1"/>
    <xf numFmtId="0" fontId="16" fillId="0" borderId="30" xfId="0" applyFont="1" applyBorder="1"/>
    <xf numFmtId="0" fontId="18" fillId="20" borderId="26" xfId="0" applyFont="1" applyFill="1" applyBorder="1"/>
    <xf numFmtId="0" fontId="19" fillId="20" borderId="24" xfId="0" applyFont="1" applyFill="1" applyBorder="1"/>
    <xf numFmtId="3" fontId="16" fillId="20" borderId="31" xfId="0" applyNumberFormat="1" applyFont="1" applyFill="1" applyBorder="1"/>
    <xf numFmtId="0" fontId="19" fillId="20" borderId="9" xfId="0" applyFont="1" applyFill="1" applyBorder="1"/>
    <xf numFmtId="0" fontId="19" fillId="20" borderId="15" xfId="0" applyFont="1" applyFill="1" applyBorder="1"/>
    <xf numFmtId="0" fontId="16" fillId="20" borderId="27" xfId="0" applyFont="1" applyFill="1" applyBorder="1"/>
    <xf numFmtId="0" fontId="18" fillId="21" borderId="26" xfId="0" applyFont="1" applyFill="1" applyBorder="1"/>
    <xf numFmtId="0" fontId="19" fillId="21" borderId="23" xfId="0" applyFont="1" applyFill="1" applyBorder="1"/>
    <xf numFmtId="0" fontId="19" fillId="21" borderId="24" xfId="0" applyFont="1" applyFill="1" applyBorder="1"/>
    <xf numFmtId="0" fontId="16" fillId="21" borderId="27" xfId="0" applyFont="1" applyFill="1" applyBorder="1"/>
    <xf numFmtId="3" fontId="16" fillId="21" borderId="27" xfId="0" applyNumberFormat="1" applyFont="1" applyFill="1" applyBorder="1"/>
    <xf numFmtId="0" fontId="19" fillId="20" borderId="23" xfId="0" applyFont="1" applyFill="1" applyBorder="1"/>
    <xf numFmtId="3" fontId="16" fillId="20" borderId="27" xfId="0" applyNumberFormat="1" applyFont="1" applyFill="1" applyBorder="1"/>
    <xf numFmtId="0" fontId="18" fillId="21" borderId="28" xfId="0" applyFont="1" applyFill="1" applyBorder="1"/>
    <xf numFmtId="0" fontId="19" fillId="21" borderId="29" xfId="0" applyFont="1" applyFill="1" applyBorder="1"/>
    <xf numFmtId="0" fontId="16" fillId="21" borderId="30" xfId="0" applyFont="1" applyFill="1" applyBorder="1"/>
    <xf numFmtId="0" fontId="16" fillId="17" borderId="1" xfId="0" applyFont="1" applyFill="1" applyBorder="1"/>
    <xf numFmtId="0" fontId="17" fillId="17" borderId="1" xfId="0" applyFont="1" applyFill="1" applyBorder="1"/>
    <xf numFmtId="0" fontId="3" fillId="0" borderId="1" xfId="0" applyFont="1" applyBorder="1" applyAlignment="1">
      <alignment wrapText="1"/>
    </xf>
    <xf numFmtId="9" fontId="0" fillId="0" borderId="1" xfId="0" applyNumberFormat="1" applyBorder="1"/>
    <xf numFmtId="3" fontId="0" fillId="0" borderId="1" xfId="0" applyNumberFormat="1" applyBorder="1" applyAlignment="1">
      <alignment wrapText="1"/>
    </xf>
    <xf numFmtId="1" fontId="3" fillId="0" borderId="1" xfId="0" applyNumberFormat="1" applyFont="1" applyBorder="1"/>
    <xf numFmtId="3" fontId="3" fillId="0" borderId="1" xfId="0" applyNumberFormat="1" applyFont="1" applyBorder="1"/>
    <xf numFmtId="9" fontId="0" fillId="0" borderId="9" xfId="0" applyNumberFormat="1" applyBorder="1"/>
    <xf numFmtId="3" fontId="3" fillId="0" borderId="1" xfId="0" applyNumberFormat="1" applyFont="1" applyBorder="1" applyAlignment="1">
      <alignment wrapText="1"/>
    </xf>
    <xf numFmtId="0" fontId="4" fillId="0" borderId="6" xfId="0" applyFont="1" applyBorder="1" applyAlignment="1">
      <alignment horizontal="center" vertical="center"/>
    </xf>
    <xf numFmtId="0" fontId="4" fillId="0" borderId="20" xfId="0" applyFont="1" applyBorder="1" applyAlignment="1">
      <alignment horizontal="center" vertical="center"/>
    </xf>
    <xf numFmtId="0" fontId="4" fillId="0" borderId="19" xfId="0" applyFont="1" applyBorder="1" applyAlignment="1">
      <alignment horizontal="center" vertical="center"/>
    </xf>
    <xf numFmtId="0" fontId="3" fillId="0" borderId="6" xfId="0" applyFont="1" applyBorder="1" applyAlignment="1">
      <alignment horizontal="center" vertical="center"/>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xf>
    <xf numFmtId="0" fontId="4" fillId="0" borderId="1" xfId="0" applyFont="1" applyBorder="1" applyAlignment="1">
      <alignment horizontal="center" vertical="center"/>
    </xf>
    <xf numFmtId="0" fontId="3" fillId="0" borderId="0" xfId="0" applyFont="1" applyAlignment="1">
      <alignment horizontal="center" vertical="center"/>
    </xf>
    <xf numFmtId="0" fontId="3" fillId="4" borderId="1" xfId="0" applyFont="1" applyFill="1" applyBorder="1" applyAlignment="1">
      <alignment horizontal="center"/>
    </xf>
    <xf numFmtId="0" fontId="3" fillId="7" borderId="1" xfId="0" applyFont="1" applyFill="1" applyBorder="1" applyAlignment="1">
      <alignment horizontal="center"/>
    </xf>
    <xf numFmtId="0" fontId="3" fillId="3" borderId="2" xfId="0" applyFont="1" applyFill="1" applyBorder="1" applyAlignment="1">
      <alignment horizontal="center"/>
    </xf>
    <xf numFmtId="0" fontId="3" fillId="3" borderId="4"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7" xfId="0" applyFont="1" applyFill="1" applyBorder="1" applyAlignment="1">
      <alignment horizontal="center"/>
    </xf>
    <xf numFmtId="0" fontId="3" fillId="4" borderId="5"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6" borderId="6" xfId="0" applyFont="1" applyFill="1" applyBorder="1" applyAlignment="1">
      <alignment horizontal="center"/>
    </xf>
    <xf numFmtId="0" fontId="3" fillId="2" borderId="7" xfId="0" applyFont="1" applyFill="1" applyBorder="1" applyAlignment="1">
      <alignment horizontal="center"/>
    </xf>
    <xf numFmtId="0" fontId="3" fillId="2" borderId="5"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center"/>
    </xf>
    <xf numFmtId="0" fontId="3" fillId="3" borderId="1" xfId="0" applyFont="1" applyFill="1" applyBorder="1" applyAlignment="1">
      <alignment horizontal="center"/>
    </xf>
    <xf numFmtId="0" fontId="0" fillId="0" borderId="1" xfId="0" quotePrefix="1" applyBorder="1" applyAlignment="1">
      <alignment horizontal="left" vertical="top" wrapText="1"/>
    </xf>
    <xf numFmtId="0" fontId="5" fillId="0" borderId="13" xfId="0" quotePrefix="1" applyFont="1" applyBorder="1" applyAlignment="1">
      <alignment horizontal="left" vertical="center" wrapText="1"/>
    </xf>
    <xf numFmtId="0" fontId="5" fillId="0" borderId="14" xfId="0" quotePrefix="1" applyFont="1" applyBorder="1" applyAlignment="1">
      <alignment horizontal="left" vertical="center" wrapText="1"/>
    </xf>
    <xf numFmtId="0" fontId="5" fillId="0" borderId="15" xfId="0" quotePrefix="1" applyFont="1" applyBorder="1" applyAlignment="1">
      <alignment horizontal="left" vertical="center" wrapText="1"/>
    </xf>
    <xf numFmtId="0" fontId="5" fillId="0" borderId="13" xfId="0" applyFont="1" applyBorder="1" applyAlignment="1">
      <alignment horizontal="center" vertical="center" wrapText="1"/>
    </xf>
    <xf numFmtId="0" fontId="5" fillId="0" borderId="15" xfId="0" applyFont="1" applyBorder="1" applyAlignment="1">
      <alignment horizontal="center" vertical="center" wrapText="1"/>
    </xf>
    <xf numFmtId="14" fontId="5" fillId="10" borderId="13" xfId="0" applyNumberFormat="1" applyFont="1" applyFill="1" applyBorder="1" applyAlignment="1">
      <alignment horizontal="center" vertical="center"/>
    </xf>
    <xf numFmtId="0" fontId="5" fillId="10" borderId="15" xfId="0" applyFont="1" applyFill="1" applyBorder="1" applyAlignment="1">
      <alignment horizontal="center" vertical="center"/>
    </xf>
    <xf numFmtId="0" fontId="4" fillId="0" borderId="0" xfId="0" applyFont="1" applyAlignment="1">
      <alignment horizontal="left"/>
    </xf>
    <xf numFmtId="0" fontId="4" fillId="0" borderId="11" xfId="0" applyFont="1" applyBorder="1" applyAlignment="1">
      <alignment horizontal="left"/>
    </xf>
    <xf numFmtId="0" fontId="5" fillId="10" borderId="13"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0" xfId="0" applyFont="1" applyFill="1" applyBorder="1" applyAlignment="1">
      <alignment horizontal="center" vertical="center"/>
    </xf>
    <xf numFmtId="0" fontId="5" fillId="11" borderId="13" xfId="0" applyFont="1" applyFill="1" applyBorder="1" applyAlignment="1">
      <alignment horizontal="left" vertical="top"/>
    </xf>
    <xf numFmtId="0" fontId="5" fillId="11" borderId="14" xfId="0" applyFont="1" applyFill="1" applyBorder="1" applyAlignment="1">
      <alignment horizontal="left" vertical="top"/>
    </xf>
    <xf numFmtId="0" fontId="5" fillId="11" borderId="15" xfId="0" applyFont="1" applyFill="1" applyBorder="1" applyAlignment="1">
      <alignment horizontal="left" vertical="top"/>
    </xf>
    <xf numFmtId="0" fontId="5" fillId="11" borderId="9" xfId="0" applyFont="1" applyFill="1" applyBorder="1" applyAlignment="1">
      <alignment horizontal="center" vertical="center"/>
    </xf>
    <xf numFmtId="0" fontId="5" fillId="0" borderId="18"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10" borderId="9" xfId="0" applyFont="1" applyFill="1" applyBorder="1" applyAlignment="1">
      <alignment horizontal="center" vertical="center"/>
    </xf>
    <xf numFmtId="1" fontId="4" fillId="0" borderId="13" xfId="0" applyNumberFormat="1" applyFont="1" applyBorder="1" applyAlignment="1">
      <alignment horizontal="center" vertical="center"/>
    </xf>
    <xf numFmtId="1" fontId="4" fillId="0" borderId="14" xfId="0" applyNumberFormat="1" applyFont="1" applyBorder="1" applyAlignment="1">
      <alignment horizontal="center" vertical="center"/>
    </xf>
    <xf numFmtId="1" fontId="4" fillId="0" borderId="15" xfId="0" applyNumberFormat="1" applyFont="1" applyBorder="1" applyAlignment="1">
      <alignment horizontal="center" vertical="center"/>
    </xf>
    <xf numFmtId="0" fontId="5" fillId="8" borderId="9" xfId="0" applyFont="1" applyFill="1" applyBorder="1" applyAlignment="1">
      <alignment horizontal="center" vertical="center"/>
    </xf>
    <xf numFmtId="0" fontId="5" fillId="8" borderId="13" xfId="0" applyFont="1" applyFill="1" applyBorder="1" applyAlignment="1">
      <alignment horizontal="center" vertical="center"/>
    </xf>
    <xf numFmtId="0" fontId="5" fillId="8" borderId="14" xfId="0" applyFont="1" applyFill="1" applyBorder="1" applyAlignment="1">
      <alignment horizontal="center" vertical="center"/>
    </xf>
    <xf numFmtId="0" fontId="5" fillId="8" borderId="15" xfId="0" applyFont="1" applyFill="1" applyBorder="1" applyAlignment="1">
      <alignment horizontal="center" vertical="center"/>
    </xf>
    <xf numFmtId="9" fontId="4" fillId="8" borderId="13" xfId="0" applyNumberFormat="1" applyFont="1" applyFill="1" applyBorder="1" applyAlignment="1">
      <alignment horizontal="center" vertical="center"/>
    </xf>
    <xf numFmtId="9" fontId="4" fillId="8" borderId="14" xfId="0" applyNumberFormat="1" applyFont="1" applyFill="1" applyBorder="1" applyAlignment="1">
      <alignment horizontal="center" vertical="center"/>
    </xf>
    <xf numFmtId="9" fontId="4" fillId="8" borderId="15" xfId="0" applyNumberFormat="1" applyFont="1" applyFill="1" applyBorder="1" applyAlignment="1">
      <alignment horizontal="center" vertical="center"/>
    </xf>
    <xf numFmtId="0" fontId="0" fillId="0" borderId="0" xfId="0" applyAlignment="1">
      <alignment horizontal="center"/>
    </xf>
    <xf numFmtId="0" fontId="3" fillId="0" borderId="2" xfId="0" applyFont="1" applyBorder="1"/>
    <xf numFmtId="2" fontId="0" fillId="0" borderId="9" xfId="0" applyNumberFormat="1" applyBorder="1"/>
    <xf numFmtId="0" fontId="0" fillId="0" borderId="9" xfId="0" applyFont="1" applyBorder="1"/>
    <xf numFmtId="0" fontId="0" fillId="22" borderId="9" xfId="0" applyFill="1" applyBorder="1" applyAlignment="1">
      <alignment horizontal="center"/>
    </xf>
    <xf numFmtId="0" fontId="0" fillId="22" borderId="9" xfId="0" applyFill="1" applyBorder="1"/>
    <xf numFmtId="14" fontId="0" fillId="0" borderId="0" xfId="0" applyNumberFormat="1"/>
    <xf numFmtId="0" fontId="0" fillId="0" borderId="0" xfId="0"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3</xdr:col>
      <xdr:colOff>952500</xdr:colOff>
      <xdr:row>63</xdr:row>
      <xdr:rowOff>180975</xdr:rowOff>
    </xdr:to>
    <xdr:pic>
      <xdr:nvPicPr>
        <xdr:cNvPr id="4" name="Ảnh 3">
          <a:extLst>
            <a:ext uri="{FF2B5EF4-FFF2-40B4-BE49-F238E27FC236}">
              <a16:creationId xmlns:a16="http://schemas.microsoft.com/office/drawing/2014/main" id="{82E0C88F-FEF3-CCE6-6B8C-79E70569E8E5}"/>
            </a:ext>
          </a:extLst>
        </xdr:cNvPr>
        <xdr:cNvPicPr>
          <a:picLocks noChangeAspect="1"/>
        </xdr:cNvPicPr>
      </xdr:nvPicPr>
      <xdr:blipFill>
        <a:blip xmlns:r="http://schemas.openxmlformats.org/officeDocument/2006/relationships" r:embed="rId1"/>
        <a:stretch>
          <a:fillRect/>
        </a:stretch>
      </xdr:blipFill>
      <xdr:spPr>
        <a:xfrm>
          <a:off x="1743075" y="2667000"/>
          <a:ext cx="5276850" cy="9515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iếu Nguyễn Trung" id="{EAEDAF93-6E24-4F19-B90F-28C33970A565}" userId="c88d3b836a45477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3-01-08T23:24:03.73" personId="{EAEDAF93-6E24-4F19-B90F-28C33970A565}" id="{D4569FD1-9CAD-4744-A170-2BDC09570EB3}">
    <text>DEV và Test, share mức FSOFT</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3-01-12T08:30:28.34" personId="{EAEDAF93-6E24-4F19-B90F-28C33970A565}" id="{70BB104D-1A21-4FBD-A41C-9D5D51D0F028}">
    <text>Tổng BMM của các dự án phù hợp với bộ kit trong năm 2022</text>
  </threadedComment>
</ThreadedComment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389A8-F575-4538-A734-3A3CED692BB5}">
  <dimension ref="A1:X39"/>
  <sheetViews>
    <sheetView tabSelected="1" topLeftCell="A2" zoomScaleNormal="130" zoomScaleSheetLayoutView="350" workbookViewId="0">
      <selection activeCell="F22" sqref="F22"/>
    </sheetView>
  </sheetViews>
  <sheetFormatPr baseColWidth="10" defaultColWidth="8.83203125" defaultRowHeight="15" x14ac:dyDescent="0.2"/>
  <cols>
    <col min="1" max="1" width="37.33203125" customWidth="1"/>
    <col min="2" max="2" width="29.5" customWidth="1"/>
    <col min="3" max="3" width="18.5" customWidth="1"/>
    <col min="4" max="4" width="8" customWidth="1"/>
    <col min="5" max="5" width="7.5" customWidth="1"/>
    <col min="6" max="6" width="7.6640625" customWidth="1"/>
    <col min="8" max="8" width="8.6640625" customWidth="1"/>
    <col min="9" max="9" width="9.1640625" customWidth="1"/>
    <col min="19" max="19" width="33" customWidth="1"/>
    <col min="27" max="27" width="9.33203125" bestFit="1" customWidth="1"/>
  </cols>
  <sheetData>
    <row r="1" spans="1:19" x14ac:dyDescent="0.2">
      <c r="A1" t="s">
        <v>0</v>
      </c>
    </row>
    <row r="2" spans="1:19" x14ac:dyDescent="0.2">
      <c r="D2" s="228" t="s">
        <v>1</v>
      </c>
      <c r="E2" s="228"/>
      <c r="F2" s="228"/>
      <c r="G2" s="228" t="s">
        <v>2</v>
      </c>
      <c r="H2" s="228"/>
      <c r="I2" s="228"/>
      <c r="J2" s="228" t="s">
        <v>3</v>
      </c>
      <c r="K2" s="228"/>
      <c r="L2" s="228"/>
      <c r="M2" s="228" t="s">
        <v>4</v>
      </c>
      <c r="N2" s="228"/>
      <c r="O2" s="228"/>
      <c r="P2" s="174"/>
    </row>
    <row r="3" spans="1:19" x14ac:dyDescent="0.2">
      <c r="D3" s="167" t="s">
        <v>5</v>
      </c>
      <c r="E3" s="167" t="s">
        <v>6</v>
      </c>
      <c r="F3" s="167" t="s">
        <v>7</v>
      </c>
      <c r="G3" s="167" t="s">
        <v>8</v>
      </c>
      <c r="H3" s="167" t="s">
        <v>9</v>
      </c>
      <c r="I3" s="167" t="s">
        <v>10</v>
      </c>
      <c r="J3" s="167" t="s">
        <v>11</v>
      </c>
      <c r="K3" s="167" t="s">
        <v>12</v>
      </c>
      <c r="L3" s="167" t="s">
        <v>13</v>
      </c>
      <c r="M3" s="167" t="s">
        <v>14</v>
      </c>
      <c r="N3" s="167" t="s">
        <v>15</v>
      </c>
      <c r="O3" s="169" t="s">
        <v>16</v>
      </c>
      <c r="P3" s="167" t="s">
        <v>36</v>
      </c>
    </row>
    <row r="4" spans="1:19" x14ac:dyDescent="0.2">
      <c r="A4" s="222" t="s">
        <v>18</v>
      </c>
      <c r="B4" s="229" t="s">
        <v>5592</v>
      </c>
      <c r="C4" s="5" t="s">
        <v>20</v>
      </c>
      <c r="D4" s="166">
        <v>0</v>
      </c>
      <c r="E4" s="166">
        <v>0</v>
      </c>
      <c r="F4" s="166">
        <v>4</v>
      </c>
      <c r="G4" s="166">
        <v>3</v>
      </c>
      <c r="H4" s="166">
        <v>3</v>
      </c>
      <c r="I4" s="166">
        <v>1</v>
      </c>
      <c r="J4" s="166">
        <v>0</v>
      </c>
      <c r="K4" s="166">
        <v>0</v>
      </c>
      <c r="L4" s="166">
        <v>0</v>
      </c>
      <c r="M4" s="166">
        <v>0</v>
      </c>
      <c r="N4" s="166">
        <v>0</v>
      </c>
      <c r="O4" s="170">
        <v>0</v>
      </c>
      <c r="P4" s="5">
        <f>SUM(D3:O4)</f>
        <v>11</v>
      </c>
    </row>
    <row r="5" spans="1:19" x14ac:dyDescent="0.2">
      <c r="A5" s="223"/>
      <c r="B5" s="229"/>
      <c r="C5" s="5" t="s">
        <v>21</v>
      </c>
      <c r="D5" s="8">
        <f>Params!B22</f>
        <v>0</v>
      </c>
      <c r="E5" s="8">
        <f>Params!C22</f>
        <v>0</v>
      </c>
      <c r="F5" s="8">
        <f>Params!D22</f>
        <v>0</v>
      </c>
      <c r="G5" s="8">
        <f>Params!E22</f>
        <v>6.25</v>
      </c>
      <c r="H5" s="8">
        <f>Params!F22</f>
        <v>6.25</v>
      </c>
      <c r="I5" s="8">
        <f>Params!G22</f>
        <v>6.25</v>
      </c>
      <c r="J5" s="8">
        <f>Params!H22</f>
        <v>12.5</v>
      </c>
      <c r="K5" s="8">
        <f>Params!I22</f>
        <v>25</v>
      </c>
      <c r="L5" s="8">
        <f>Params!J22</f>
        <v>25</v>
      </c>
      <c r="M5" s="8">
        <f>Params!K22</f>
        <v>18.75</v>
      </c>
      <c r="N5" s="8">
        <f>Params!L22</f>
        <v>18.75</v>
      </c>
      <c r="O5" s="8">
        <f>Params!M22</f>
        <v>6.25</v>
      </c>
      <c r="P5" s="219">
        <f>SUM(D5:O5)</f>
        <v>125</v>
      </c>
    </row>
    <row r="6" spans="1:19" x14ac:dyDescent="0.2">
      <c r="A6" s="223"/>
      <c r="B6" s="229"/>
      <c r="C6" s="5" t="s">
        <v>17</v>
      </c>
      <c r="D6" s="4">
        <f>Params!B20</f>
        <v>0</v>
      </c>
      <c r="E6" s="4">
        <f>Params!C20</f>
        <v>0</v>
      </c>
      <c r="F6" s="4">
        <f>Params!D20</f>
        <v>0</v>
      </c>
      <c r="G6" s="4">
        <f>Params!E20</f>
        <v>57.222222222222221</v>
      </c>
      <c r="H6" s="4">
        <f>Params!F20</f>
        <v>57.222222222222221</v>
      </c>
      <c r="I6" s="4">
        <f>Params!G20</f>
        <v>67.222222222222229</v>
      </c>
      <c r="J6" s="4">
        <f>Params!H20</f>
        <v>67.222222222222229</v>
      </c>
      <c r="K6" s="4">
        <f>Params!I20</f>
        <v>67.222222222222229</v>
      </c>
      <c r="L6" s="4">
        <f>Params!J20</f>
        <v>72.222222222222229</v>
      </c>
      <c r="M6" s="4">
        <f>Params!K20</f>
        <v>72.222222222222229</v>
      </c>
      <c r="N6" s="4">
        <f>Params!L20</f>
        <v>82.222222222222229</v>
      </c>
      <c r="O6" s="4">
        <f>Params!M20</f>
        <v>82.222222222222229</v>
      </c>
      <c r="P6" s="173">
        <f>Params!N20</f>
        <v>625</v>
      </c>
    </row>
    <row r="7" spans="1:19" x14ac:dyDescent="0.2">
      <c r="A7" s="223"/>
      <c r="B7" s="227" t="s">
        <v>5590</v>
      </c>
      <c r="C7" s="5" t="s">
        <v>23</v>
      </c>
      <c r="D7" s="217">
        <f>Params!B25</f>
        <v>1.2</v>
      </c>
      <c r="E7" s="217">
        <f>Params!C25</f>
        <v>3.5999999999999996</v>
      </c>
      <c r="F7" s="217">
        <f>Params!D25</f>
        <v>7.1999999999999993</v>
      </c>
      <c r="G7" s="217">
        <f>Params!E25</f>
        <v>12</v>
      </c>
      <c r="H7" s="217">
        <f>Params!F25</f>
        <v>18</v>
      </c>
      <c r="I7" s="217">
        <f>Params!G25</f>
        <v>18</v>
      </c>
      <c r="J7" s="217">
        <f>Params!H25</f>
        <v>18</v>
      </c>
      <c r="K7" s="217">
        <f>Params!I25</f>
        <v>12</v>
      </c>
      <c r="L7" s="217">
        <f>Params!J25</f>
        <v>12</v>
      </c>
      <c r="M7" s="217">
        <f>Params!K25</f>
        <v>12</v>
      </c>
      <c r="N7" s="217">
        <f>Params!L25</f>
        <v>3.5999999999999996</v>
      </c>
      <c r="O7" s="217">
        <f>Params!M25</f>
        <v>2.4</v>
      </c>
      <c r="P7" s="221">
        <f>SUM(D7:O7)</f>
        <v>120</v>
      </c>
      <c r="S7" t="s">
        <v>5581</v>
      </c>
    </row>
    <row r="8" spans="1:19" x14ac:dyDescent="0.2">
      <c r="A8" s="223"/>
      <c r="B8" s="227"/>
      <c r="C8" s="5" t="s">
        <v>21</v>
      </c>
      <c r="D8" s="217">
        <f>Params!B27</f>
        <v>3.12</v>
      </c>
      <c r="E8" s="217">
        <f>Params!C27</f>
        <v>9.36</v>
      </c>
      <c r="F8" s="217">
        <f>Params!D27</f>
        <v>18.72</v>
      </c>
      <c r="G8" s="217">
        <f>Params!E27</f>
        <v>31.200000000000003</v>
      </c>
      <c r="H8" s="217">
        <f>Params!F27</f>
        <v>46.8</v>
      </c>
      <c r="I8" s="217">
        <f>Params!G27</f>
        <v>46.8</v>
      </c>
      <c r="J8" s="217">
        <f>Params!H27</f>
        <v>46.8</v>
      </c>
      <c r="K8" s="217">
        <f>Params!I27</f>
        <v>31.200000000000003</v>
      </c>
      <c r="L8" s="217">
        <f>Params!J27</f>
        <v>31.200000000000003</v>
      </c>
      <c r="M8" s="217">
        <f>Params!K27</f>
        <v>31.200000000000003</v>
      </c>
      <c r="N8" s="217">
        <f>Params!L27</f>
        <v>9.36</v>
      </c>
      <c r="O8" s="217">
        <f>Params!M27</f>
        <v>6.24</v>
      </c>
      <c r="P8" s="219">
        <f>SUM(D8:O8)</f>
        <v>312</v>
      </c>
      <c r="S8" t="s">
        <v>5582</v>
      </c>
    </row>
    <row r="9" spans="1:19" x14ac:dyDescent="0.2">
      <c r="A9" s="223"/>
      <c r="B9" s="227"/>
      <c r="C9" s="5" t="s">
        <v>17</v>
      </c>
      <c r="D9" s="165">
        <f>Params!B23</f>
        <v>48</v>
      </c>
      <c r="E9" s="165">
        <f>Params!C23</f>
        <v>54</v>
      </c>
      <c r="F9" s="165">
        <f>Params!D23</f>
        <v>60</v>
      </c>
      <c r="G9" s="165">
        <f>Params!E23</f>
        <v>54</v>
      </c>
      <c r="H9" s="165">
        <f>Params!F23</f>
        <v>54</v>
      </c>
      <c r="I9" s="165">
        <f>Params!G23</f>
        <v>66</v>
      </c>
      <c r="J9" s="165">
        <f>Params!H23</f>
        <v>66</v>
      </c>
      <c r="K9" s="165">
        <f>Params!I23</f>
        <v>66</v>
      </c>
      <c r="L9" s="165">
        <f>Params!J23</f>
        <v>72</v>
      </c>
      <c r="M9" s="165">
        <f>Params!K23</f>
        <v>72</v>
      </c>
      <c r="N9" s="165">
        <f>Params!L23</f>
        <v>84</v>
      </c>
      <c r="O9" s="165">
        <f>Params!M23</f>
        <v>84</v>
      </c>
      <c r="P9" s="215">
        <f>Params!N23</f>
        <v>780</v>
      </c>
      <c r="S9" t="s">
        <v>5587</v>
      </c>
    </row>
    <row r="10" spans="1:19" x14ac:dyDescent="0.2">
      <c r="A10" s="223"/>
      <c r="B10" s="227" t="s">
        <v>5588</v>
      </c>
      <c r="C10" s="5" t="s">
        <v>25</v>
      </c>
      <c r="D10" s="6">
        <f>Params!B37</f>
        <v>60</v>
      </c>
      <c r="E10" s="6">
        <f>Params!C37</f>
        <v>120</v>
      </c>
      <c r="F10" s="6">
        <f>Params!D37</f>
        <v>240</v>
      </c>
      <c r="G10" s="6">
        <f>Params!E37</f>
        <v>120</v>
      </c>
      <c r="H10" s="6">
        <f>Params!F37</f>
        <v>120</v>
      </c>
      <c r="I10" s="6">
        <f>Params!G37</f>
        <v>120</v>
      </c>
      <c r="J10" s="6">
        <f>Params!H37</f>
        <v>120</v>
      </c>
      <c r="K10" s="6">
        <f>Params!I37</f>
        <v>120</v>
      </c>
      <c r="L10" s="6">
        <f>Params!J37</f>
        <v>60</v>
      </c>
      <c r="M10" s="6">
        <f>Params!K37</f>
        <v>60</v>
      </c>
      <c r="N10" s="6">
        <f>Params!L37</f>
        <v>36</v>
      </c>
      <c r="O10" s="6">
        <f>Params!M37</f>
        <v>24</v>
      </c>
      <c r="P10" s="5">
        <f>Params!N37</f>
        <v>1200</v>
      </c>
      <c r="S10" t="s">
        <v>5593</v>
      </c>
    </row>
    <row r="11" spans="1:19" x14ac:dyDescent="0.2">
      <c r="A11" s="223"/>
      <c r="B11" s="227"/>
      <c r="C11" s="5" t="s">
        <v>26</v>
      </c>
      <c r="D11" s="8">
        <f>Params!B38</f>
        <v>48</v>
      </c>
      <c r="E11" s="8">
        <f>Params!C38</f>
        <v>96</v>
      </c>
      <c r="F11" s="8">
        <f>Params!D38</f>
        <v>192</v>
      </c>
      <c r="G11" s="8">
        <f>Params!E38</f>
        <v>96</v>
      </c>
      <c r="H11" s="8">
        <f>Params!F38</f>
        <v>96</v>
      </c>
      <c r="I11" s="8">
        <f>Params!G38</f>
        <v>96</v>
      </c>
      <c r="J11" s="8">
        <f>Params!H38</f>
        <v>96</v>
      </c>
      <c r="K11" s="8">
        <f>Params!I38</f>
        <v>96</v>
      </c>
      <c r="L11" s="8">
        <f>Params!J38</f>
        <v>48</v>
      </c>
      <c r="M11" s="8">
        <f>Params!K38</f>
        <v>48</v>
      </c>
      <c r="N11" s="8">
        <f>Params!L38</f>
        <v>28.799999999999997</v>
      </c>
      <c r="O11" s="8">
        <f>Params!M38</f>
        <v>19.2</v>
      </c>
      <c r="P11" s="219">
        <f>Params!N38</f>
        <v>960</v>
      </c>
    </row>
    <row r="12" spans="1:19" x14ac:dyDescent="0.2">
      <c r="A12" s="223"/>
      <c r="B12" s="227" t="s">
        <v>5589</v>
      </c>
      <c r="C12" s="5" t="s">
        <v>28</v>
      </c>
      <c r="D12" s="134">
        <f>Params!B31</f>
        <v>1.5</v>
      </c>
      <c r="E12" s="134">
        <f>Params!C31</f>
        <v>3</v>
      </c>
      <c r="F12" s="134">
        <f>Params!D31</f>
        <v>6</v>
      </c>
      <c r="G12" s="134">
        <f>Params!E31</f>
        <v>3</v>
      </c>
      <c r="H12" s="134">
        <f>Params!F31</f>
        <v>3</v>
      </c>
      <c r="I12" s="134">
        <f>Params!G31</f>
        <v>3</v>
      </c>
      <c r="J12" s="134">
        <f>Params!H31</f>
        <v>3</v>
      </c>
      <c r="K12" s="134">
        <f>Params!I31</f>
        <v>3</v>
      </c>
      <c r="L12" s="134">
        <f>Params!J31</f>
        <v>1.5</v>
      </c>
      <c r="M12" s="134">
        <f>Params!K31</f>
        <v>1.5</v>
      </c>
      <c r="N12" s="134">
        <f>Params!L31</f>
        <v>0.89999999999999991</v>
      </c>
      <c r="O12" s="134">
        <f>Params!M31</f>
        <v>0.6</v>
      </c>
      <c r="P12" s="218">
        <f>SUM(D12:O12)</f>
        <v>30</v>
      </c>
    </row>
    <row r="13" spans="1:19" x14ac:dyDescent="0.2">
      <c r="A13" s="223"/>
      <c r="B13" s="227"/>
      <c r="C13" s="5" t="s">
        <v>21</v>
      </c>
      <c r="D13" s="134">
        <f>Params!B33</f>
        <v>0</v>
      </c>
      <c r="E13" s="134">
        <f>Params!C33</f>
        <v>0</v>
      </c>
      <c r="F13" s="134">
        <f>Params!D33</f>
        <v>0</v>
      </c>
      <c r="G13" s="134">
        <f>Params!E33</f>
        <v>10.785714285714286</v>
      </c>
      <c r="H13" s="134">
        <f>Params!F33</f>
        <v>21.571428571428573</v>
      </c>
      <c r="I13" s="134">
        <f>Params!G33</f>
        <v>32.357142857142854</v>
      </c>
      <c r="J13" s="134">
        <f>Params!H33</f>
        <v>32.357142857142854</v>
      </c>
      <c r="K13" s="134">
        <f>Params!I33</f>
        <v>43.142857142857146</v>
      </c>
      <c r="L13" s="134">
        <f>Params!J33</f>
        <v>21.571428571428573</v>
      </c>
      <c r="M13" s="134">
        <f>Params!K33</f>
        <v>21.571428571428573</v>
      </c>
      <c r="N13" s="134">
        <f>Params!L33</f>
        <v>21.571428571428573</v>
      </c>
      <c r="O13" s="134">
        <f>Params!M33</f>
        <v>10.785714285714286</v>
      </c>
      <c r="P13" s="218">
        <f>SUM(D13:O13)</f>
        <v>215.71428571428575</v>
      </c>
    </row>
    <row r="14" spans="1:19" x14ac:dyDescent="0.2">
      <c r="A14" s="224"/>
      <c r="B14" s="227"/>
      <c r="C14" s="5" t="s">
        <v>17</v>
      </c>
      <c r="D14" s="6">
        <f>Params!B29</f>
        <v>0</v>
      </c>
      <c r="E14" s="6">
        <f>Params!C29</f>
        <v>0</v>
      </c>
      <c r="F14" s="6">
        <f>Params!D29</f>
        <v>0</v>
      </c>
      <c r="G14" s="6">
        <f>Params!E29</f>
        <v>9</v>
      </c>
      <c r="H14" s="6">
        <f>Params!F29</f>
        <v>15</v>
      </c>
      <c r="I14" s="6">
        <f>Params!G29</f>
        <v>17</v>
      </c>
      <c r="J14" s="6">
        <f>Params!H29</f>
        <v>17</v>
      </c>
      <c r="K14" s="6">
        <f>Params!I29</f>
        <v>17</v>
      </c>
      <c r="L14" s="6">
        <f>Params!J29</f>
        <v>18</v>
      </c>
      <c r="M14" s="6">
        <f>Params!K29</f>
        <v>18</v>
      </c>
      <c r="N14" s="6">
        <f>Params!L29</f>
        <v>20</v>
      </c>
      <c r="O14" s="6">
        <f>Params!M29</f>
        <v>20</v>
      </c>
      <c r="P14" s="5">
        <f>Params!N29</f>
        <v>151</v>
      </c>
    </row>
    <row r="15" spans="1:19" x14ac:dyDescent="0.2">
      <c r="A15" s="222" t="s">
        <v>5591</v>
      </c>
      <c r="B15" s="225" t="s">
        <v>30</v>
      </c>
      <c r="C15" s="5" t="s">
        <v>31</v>
      </c>
      <c r="D15" s="134">
        <v>1.8</v>
      </c>
      <c r="E15" s="134">
        <v>2.6999999999999997</v>
      </c>
      <c r="F15" s="134">
        <v>9</v>
      </c>
      <c r="G15" s="134">
        <v>9</v>
      </c>
      <c r="H15" s="134">
        <v>13.5</v>
      </c>
      <c r="I15" s="134">
        <v>13.5</v>
      </c>
      <c r="J15" s="134">
        <v>9</v>
      </c>
      <c r="K15" s="134">
        <v>9</v>
      </c>
      <c r="L15" s="134">
        <v>9</v>
      </c>
      <c r="M15" s="134">
        <v>8.1</v>
      </c>
      <c r="N15" s="134">
        <v>4.5</v>
      </c>
      <c r="O15" s="171">
        <v>0.9</v>
      </c>
      <c r="P15" s="218">
        <f>SUM(D15:O15)</f>
        <v>90</v>
      </c>
    </row>
    <row r="16" spans="1:19" x14ac:dyDescent="0.2">
      <c r="A16" s="223"/>
      <c r="B16" s="226"/>
      <c r="C16" s="5" t="s">
        <v>17</v>
      </c>
      <c r="D16" s="168">
        <f>Params!B34</f>
        <v>40</v>
      </c>
      <c r="E16" s="168">
        <f>Params!C34</f>
        <v>45</v>
      </c>
      <c r="F16" s="168">
        <f>Params!D34</f>
        <v>50</v>
      </c>
      <c r="G16" s="168">
        <f>Params!E34</f>
        <v>45</v>
      </c>
      <c r="H16" s="168">
        <f>Params!F34</f>
        <v>45</v>
      </c>
      <c r="I16" s="168">
        <f>Params!G34</f>
        <v>55</v>
      </c>
      <c r="J16" s="168">
        <f>Params!H34</f>
        <v>55</v>
      </c>
      <c r="K16" s="168">
        <f>Params!I34</f>
        <v>55</v>
      </c>
      <c r="L16" s="168">
        <f>Params!J34</f>
        <v>60</v>
      </c>
      <c r="M16" s="168">
        <f>Params!K34</f>
        <v>60</v>
      </c>
      <c r="N16" s="168">
        <f>Params!L34</f>
        <v>70</v>
      </c>
      <c r="O16" s="168">
        <f>Params!M34</f>
        <v>70</v>
      </c>
      <c r="P16" s="172">
        <f>SUM(D16:O16)</f>
        <v>650</v>
      </c>
    </row>
    <row r="17" spans="1:24" x14ac:dyDescent="0.2">
      <c r="A17" s="223"/>
      <c r="B17" s="225" t="s">
        <v>32</v>
      </c>
      <c r="C17" s="5" t="s">
        <v>31</v>
      </c>
      <c r="D17" s="8">
        <v>7.0105000000000004</v>
      </c>
      <c r="E17" s="8">
        <v>14.021000000000001</v>
      </c>
      <c r="F17" s="8">
        <v>14.021000000000001</v>
      </c>
      <c r="G17" s="8">
        <v>14.021000000000001</v>
      </c>
      <c r="H17" s="8">
        <v>14.021000000000001</v>
      </c>
      <c r="I17" s="8">
        <v>14.021000000000001</v>
      </c>
      <c r="J17" s="8">
        <v>14.021000000000001</v>
      </c>
      <c r="K17" s="8">
        <v>14.021000000000001</v>
      </c>
      <c r="L17" s="8">
        <v>14.021000000000001</v>
      </c>
      <c r="M17" s="8">
        <v>7.0105000000000004</v>
      </c>
      <c r="N17" s="8">
        <v>7.0105000000000004</v>
      </c>
      <c r="O17" s="151">
        <v>7.0105000000000004</v>
      </c>
      <c r="P17" s="219">
        <f>SUM(D17:O17)</f>
        <v>140.21</v>
      </c>
    </row>
    <row r="18" spans="1:24" x14ac:dyDescent="0.2">
      <c r="A18" s="224"/>
      <c r="B18" s="226"/>
      <c r="C18" s="5" t="s">
        <v>17</v>
      </c>
      <c r="D18" s="4">
        <f>Params!B35</f>
        <v>24</v>
      </c>
      <c r="E18" s="4">
        <f>Params!C35</f>
        <v>27</v>
      </c>
      <c r="F18" s="4">
        <f>Params!D35</f>
        <v>30</v>
      </c>
      <c r="G18" s="4">
        <f>Params!E35</f>
        <v>27</v>
      </c>
      <c r="H18" s="4">
        <f>Params!F35</f>
        <v>27</v>
      </c>
      <c r="I18" s="4">
        <f>Params!G35</f>
        <v>33</v>
      </c>
      <c r="J18" s="4">
        <f>Params!H35</f>
        <v>33</v>
      </c>
      <c r="K18" s="4">
        <f>Params!I35</f>
        <v>33</v>
      </c>
      <c r="L18" s="4">
        <f>Params!J35</f>
        <v>36</v>
      </c>
      <c r="M18" s="4">
        <f>Params!K35</f>
        <v>36</v>
      </c>
      <c r="N18" s="4">
        <f>Params!L35</f>
        <v>42</v>
      </c>
      <c r="O18" s="4">
        <f>Params!M35</f>
        <v>42</v>
      </c>
      <c r="P18" s="173">
        <f>SUM(D18:O18)</f>
        <v>390</v>
      </c>
    </row>
    <row r="22" spans="1:24" x14ac:dyDescent="0.2">
      <c r="A22" t="s">
        <v>33</v>
      </c>
    </row>
    <row r="23" spans="1:24" x14ac:dyDescent="0.2">
      <c r="D23" s="228" t="s">
        <v>1</v>
      </c>
      <c r="E23" s="228"/>
      <c r="F23" s="228"/>
      <c r="G23" s="228" t="s">
        <v>2</v>
      </c>
      <c r="H23" s="228"/>
      <c r="I23" s="228"/>
      <c r="J23" s="228" t="s">
        <v>3</v>
      </c>
      <c r="K23" s="228"/>
      <c r="L23" s="228"/>
      <c r="M23" s="228" t="s">
        <v>4</v>
      </c>
      <c r="N23" s="228"/>
      <c r="O23" s="228"/>
      <c r="P23" s="174"/>
    </row>
    <row r="24" spans="1:24" x14ac:dyDescent="0.2">
      <c r="D24" s="167" t="s">
        <v>5</v>
      </c>
      <c r="E24" s="167" t="s">
        <v>6</v>
      </c>
      <c r="F24" s="167" t="s">
        <v>7</v>
      </c>
      <c r="G24" s="167" t="s">
        <v>8</v>
      </c>
      <c r="H24" s="167" t="s">
        <v>9</v>
      </c>
      <c r="I24" s="167" t="s">
        <v>10</v>
      </c>
      <c r="J24" s="167" t="s">
        <v>11</v>
      </c>
      <c r="K24" s="167" t="s">
        <v>12</v>
      </c>
      <c r="L24" s="167" t="s">
        <v>13</v>
      </c>
      <c r="M24" s="167" t="s">
        <v>14</v>
      </c>
      <c r="N24" s="167" t="s">
        <v>15</v>
      </c>
      <c r="O24" s="169" t="s">
        <v>16</v>
      </c>
      <c r="P24" s="167" t="s">
        <v>17</v>
      </c>
    </row>
    <row r="25" spans="1:24" x14ac:dyDescent="0.2">
      <c r="A25" s="222" t="s">
        <v>18</v>
      </c>
      <c r="B25" s="229" t="s">
        <v>19</v>
      </c>
      <c r="C25" s="5" t="s">
        <v>20</v>
      </c>
      <c r="D25" s="166">
        <v>0</v>
      </c>
      <c r="E25" s="166">
        <v>0</v>
      </c>
      <c r="F25" s="166"/>
      <c r="G25" s="166"/>
      <c r="H25" s="166"/>
      <c r="I25" s="166"/>
      <c r="J25" s="166"/>
      <c r="K25" s="166"/>
      <c r="L25" s="166"/>
      <c r="M25" s="166"/>
      <c r="N25" s="166"/>
      <c r="O25" s="170"/>
      <c r="P25" s="6"/>
    </row>
    <row r="26" spans="1:24" x14ac:dyDescent="0.2">
      <c r="A26" s="223"/>
      <c r="B26" s="229"/>
      <c r="C26" s="5" t="s">
        <v>21</v>
      </c>
      <c r="D26" s="8">
        <v>0</v>
      </c>
      <c r="E26" s="8">
        <v>0</v>
      </c>
      <c r="F26" s="8"/>
      <c r="G26" s="8"/>
      <c r="H26" s="8"/>
      <c r="I26" s="8"/>
      <c r="J26" s="8"/>
      <c r="K26" s="8"/>
      <c r="L26" s="8"/>
      <c r="M26" s="8"/>
      <c r="N26" s="8"/>
      <c r="O26" s="8"/>
      <c r="P26" s="6"/>
    </row>
    <row r="27" spans="1:24" x14ac:dyDescent="0.2">
      <c r="A27" s="223"/>
      <c r="B27" s="229"/>
      <c r="C27" s="5" t="s">
        <v>17</v>
      </c>
      <c r="D27" s="4">
        <v>0</v>
      </c>
      <c r="E27" s="4">
        <v>0</v>
      </c>
      <c r="F27" s="4"/>
      <c r="G27" s="4"/>
      <c r="H27" s="4"/>
      <c r="I27" s="4"/>
      <c r="J27" s="4"/>
      <c r="K27" s="4"/>
      <c r="L27" s="4"/>
      <c r="M27" s="4"/>
      <c r="N27" s="4"/>
      <c r="O27" s="4"/>
      <c r="P27" s="173"/>
    </row>
    <row r="28" spans="1:24" x14ac:dyDescent="0.2">
      <c r="A28" s="223"/>
      <c r="B28" s="227" t="s">
        <v>22</v>
      </c>
      <c r="C28" s="5" t="s">
        <v>23</v>
      </c>
      <c r="D28" s="217">
        <v>0</v>
      </c>
      <c r="E28" s="217">
        <v>0</v>
      </c>
      <c r="F28" s="217"/>
      <c r="G28" s="217"/>
      <c r="H28" s="217"/>
      <c r="I28" s="217"/>
      <c r="J28" s="217"/>
      <c r="K28" s="217"/>
      <c r="L28" s="217"/>
      <c r="M28" s="217"/>
      <c r="N28" s="217"/>
      <c r="O28" s="217"/>
      <c r="P28" s="5"/>
    </row>
    <row r="29" spans="1:24" x14ac:dyDescent="0.2">
      <c r="A29" s="223"/>
      <c r="B29" s="227"/>
      <c r="C29" s="5" t="s">
        <v>21</v>
      </c>
      <c r="D29" s="217"/>
      <c r="E29" s="217"/>
      <c r="F29" s="217"/>
      <c r="G29" s="217"/>
      <c r="H29" s="217"/>
      <c r="I29" s="217"/>
      <c r="J29" s="217"/>
      <c r="K29" s="217"/>
      <c r="L29" s="217"/>
      <c r="M29" s="217"/>
      <c r="N29" s="217"/>
      <c r="O29" s="217"/>
      <c r="P29" s="5"/>
    </row>
    <row r="30" spans="1:24" x14ac:dyDescent="0.2">
      <c r="A30" s="223"/>
      <c r="B30" s="227"/>
      <c r="C30" s="5" t="s">
        <v>17</v>
      </c>
      <c r="D30" s="165"/>
      <c r="E30" s="165"/>
      <c r="F30" s="165"/>
      <c r="G30" s="165"/>
      <c r="H30" s="165"/>
      <c r="I30" s="165"/>
      <c r="J30" s="165"/>
      <c r="K30" s="165"/>
      <c r="L30" s="165"/>
      <c r="M30" s="165"/>
      <c r="N30" s="165"/>
      <c r="O30" s="165"/>
      <c r="P30" s="215"/>
    </row>
    <row r="31" spans="1:24" x14ac:dyDescent="0.2">
      <c r="A31" s="223"/>
      <c r="B31" s="227" t="s">
        <v>24</v>
      </c>
      <c r="C31" s="5" t="s">
        <v>25</v>
      </c>
      <c r="D31" s="6"/>
      <c r="E31" s="6"/>
      <c r="F31" s="6"/>
      <c r="G31" s="6"/>
      <c r="H31" s="6"/>
      <c r="I31" s="6"/>
      <c r="J31" s="6"/>
      <c r="K31" s="6"/>
      <c r="L31" s="6"/>
      <c r="M31" s="6"/>
      <c r="N31" s="6"/>
      <c r="O31" s="7"/>
      <c r="P31" s="5"/>
    </row>
    <row r="32" spans="1:24" x14ac:dyDescent="0.2">
      <c r="A32" s="223"/>
      <c r="B32" s="227"/>
      <c r="C32" s="5" t="s">
        <v>26</v>
      </c>
      <c r="D32" s="6"/>
      <c r="E32" s="6"/>
      <c r="F32" s="6"/>
      <c r="G32" s="6"/>
      <c r="H32" s="6"/>
      <c r="I32" s="6"/>
      <c r="J32" s="6"/>
      <c r="K32" s="6"/>
      <c r="L32" s="6"/>
      <c r="M32" s="6"/>
      <c r="N32" s="6"/>
      <c r="O32" s="7"/>
      <c r="P32" s="5"/>
      <c r="Q32" s="51"/>
      <c r="R32" s="51"/>
      <c r="S32" s="51"/>
      <c r="T32" s="51"/>
      <c r="U32" s="51"/>
      <c r="V32" s="51"/>
      <c r="W32" s="51"/>
      <c r="X32" s="51"/>
    </row>
    <row r="33" spans="1:16" x14ac:dyDescent="0.2">
      <c r="A33" s="223"/>
      <c r="B33" s="227" t="s">
        <v>27</v>
      </c>
      <c r="C33" s="5" t="s">
        <v>28</v>
      </c>
      <c r="D33" s="134">
        <v>2</v>
      </c>
      <c r="E33" s="134">
        <v>3</v>
      </c>
      <c r="F33" s="134"/>
      <c r="G33" s="134"/>
      <c r="H33" s="134"/>
      <c r="I33" s="134"/>
      <c r="J33" s="134"/>
      <c r="K33" s="134"/>
      <c r="L33" s="134"/>
      <c r="M33" s="134"/>
      <c r="N33" s="134"/>
      <c r="O33" s="134"/>
      <c r="P33" s="5"/>
    </row>
    <row r="34" spans="1:16" x14ac:dyDescent="0.2">
      <c r="A34" s="223"/>
      <c r="B34" s="227"/>
      <c r="C34" s="5" t="s">
        <v>21</v>
      </c>
      <c r="D34" s="134">
        <v>0</v>
      </c>
      <c r="E34" s="134">
        <v>0</v>
      </c>
      <c r="F34" s="134"/>
      <c r="G34" s="134"/>
      <c r="H34" s="134"/>
      <c r="I34" s="134"/>
      <c r="J34" s="134"/>
      <c r="K34" s="134"/>
      <c r="L34" s="134"/>
      <c r="M34" s="134"/>
      <c r="N34" s="134"/>
      <c r="O34" s="134"/>
      <c r="P34" s="5"/>
    </row>
    <row r="35" spans="1:16" x14ac:dyDescent="0.2">
      <c r="A35" s="224"/>
      <c r="B35" s="227"/>
      <c r="C35" s="5" t="s">
        <v>17</v>
      </c>
      <c r="D35" s="6">
        <v>0</v>
      </c>
      <c r="E35" s="6">
        <v>0</v>
      </c>
      <c r="F35" s="6"/>
      <c r="G35" s="6"/>
      <c r="H35" s="6"/>
      <c r="I35" s="6"/>
      <c r="J35" s="6"/>
      <c r="K35" s="6"/>
      <c r="L35" s="6"/>
      <c r="M35" s="6"/>
      <c r="N35" s="6"/>
      <c r="O35" s="6"/>
      <c r="P35" s="5"/>
    </row>
    <row r="36" spans="1:16" x14ac:dyDescent="0.2">
      <c r="A36" s="222" t="s">
        <v>29</v>
      </c>
      <c r="B36" s="225" t="s">
        <v>30</v>
      </c>
      <c r="C36" s="5" t="s">
        <v>31</v>
      </c>
      <c r="D36" s="134">
        <v>0</v>
      </c>
      <c r="E36" s="134">
        <v>9</v>
      </c>
      <c r="F36" s="134"/>
      <c r="G36" s="134"/>
      <c r="H36" s="134"/>
      <c r="I36" s="134"/>
      <c r="J36" s="134"/>
      <c r="K36" s="134"/>
      <c r="L36" s="134"/>
      <c r="M36" s="134"/>
      <c r="N36" s="134"/>
      <c r="O36" s="171"/>
      <c r="P36" s="5"/>
    </row>
    <row r="37" spans="1:16" x14ac:dyDescent="0.2">
      <c r="A37" s="223"/>
      <c r="B37" s="226"/>
      <c r="C37" s="5" t="s">
        <v>17</v>
      </c>
      <c r="D37" s="168">
        <v>0</v>
      </c>
      <c r="E37" s="168">
        <v>0</v>
      </c>
      <c r="F37" s="168"/>
      <c r="G37" s="168"/>
      <c r="H37" s="168"/>
      <c r="I37" s="168"/>
      <c r="J37" s="168"/>
      <c r="K37" s="168"/>
      <c r="L37" s="168"/>
      <c r="M37" s="168"/>
      <c r="N37" s="168"/>
      <c r="O37" s="168"/>
      <c r="P37" s="172"/>
    </row>
    <row r="38" spans="1:16" x14ac:dyDescent="0.2">
      <c r="A38" s="223"/>
      <c r="B38" s="225" t="s">
        <v>32</v>
      </c>
      <c r="C38" s="5" t="s">
        <v>31</v>
      </c>
      <c r="D38" s="8">
        <v>0</v>
      </c>
      <c r="E38" s="8">
        <v>0</v>
      </c>
      <c r="F38" s="8"/>
      <c r="G38" s="8"/>
      <c r="H38" s="8"/>
      <c r="I38" s="8"/>
      <c r="J38" s="8"/>
      <c r="K38" s="8"/>
      <c r="L38" s="8"/>
      <c r="M38" s="8"/>
      <c r="N38" s="8"/>
      <c r="O38" s="151"/>
      <c r="P38" s="5"/>
    </row>
    <row r="39" spans="1:16" x14ac:dyDescent="0.2">
      <c r="A39" s="224"/>
      <c r="B39" s="226"/>
      <c r="C39" s="5" t="s">
        <v>17</v>
      </c>
      <c r="D39" s="4">
        <v>0</v>
      </c>
      <c r="E39" s="4">
        <v>60.8</v>
      </c>
      <c r="F39" s="4"/>
      <c r="G39" s="4"/>
      <c r="H39" s="4"/>
      <c r="I39" s="4"/>
      <c r="J39" s="4"/>
      <c r="K39" s="4"/>
      <c r="L39" s="4"/>
      <c r="M39" s="4"/>
      <c r="N39" s="4"/>
      <c r="O39" s="4"/>
      <c r="P39" s="173"/>
    </row>
  </sheetData>
  <mergeCells count="24">
    <mergeCell ref="A36:A39"/>
    <mergeCell ref="B36:B37"/>
    <mergeCell ref="B38:B39"/>
    <mergeCell ref="D23:F23"/>
    <mergeCell ref="G23:I23"/>
    <mergeCell ref="J23:L23"/>
    <mergeCell ref="M23:O23"/>
    <mergeCell ref="A25:A35"/>
    <mergeCell ref="B25:B27"/>
    <mergeCell ref="B28:B30"/>
    <mergeCell ref="B31:B32"/>
    <mergeCell ref="B33:B35"/>
    <mergeCell ref="D2:F2"/>
    <mergeCell ref="G2:I2"/>
    <mergeCell ref="J2:L2"/>
    <mergeCell ref="M2:O2"/>
    <mergeCell ref="B4:B6"/>
    <mergeCell ref="A15:A18"/>
    <mergeCell ref="A4:A14"/>
    <mergeCell ref="B15:B16"/>
    <mergeCell ref="B17:B18"/>
    <mergeCell ref="B7:B9"/>
    <mergeCell ref="B10:B11"/>
    <mergeCell ref="B12:B14"/>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88691-859F-4477-B9F0-030EA239CAF3}">
  <dimension ref="A1:M50"/>
  <sheetViews>
    <sheetView topLeftCell="A10" workbookViewId="0">
      <selection activeCell="E54" sqref="E54"/>
    </sheetView>
  </sheetViews>
  <sheetFormatPr baseColWidth="10" defaultColWidth="8.83203125" defaultRowHeight="15" x14ac:dyDescent="0.2"/>
  <cols>
    <col min="1" max="1" width="18.1640625" customWidth="1"/>
    <col min="2" max="2" width="20.33203125" customWidth="1"/>
    <col min="3" max="3" width="15.1640625" customWidth="1"/>
    <col min="4" max="4" width="17.83203125" customWidth="1"/>
    <col min="5" max="5" width="16" customWidth="1"/>
    <col min="6" max="6" width="14" customWidth="1"/>
    <col min="7" max="7" width="14.83203125" customWidth="1"/>
    <col min="8" max="8" width="15.33203125" customWidth="1"/>
    <col min="9" max="9" width="11.5" customWidth="1"/>
    <col min="10" max="10" width="12.83203125" customWidth="1"/>
    <col min="11" max="11" width="12" customWidth="1"/>
    <col min="12" max="12" width="14" customWidth="1"/>
    <col min="13" max="13" width="14.6640625" customWidth="1"/>
  </cols>
  <sheetData>
    <row r="1" spans="1:3" x14ac:dyDescent="0.2">
      <c r="A1" s="3" t="s">
        <v>272</v>
      </c>
    </row>
    <row r="2" spans="1:3" x14ac:dyDescent="0.2">
      <c r="A2" s="132" t="s">
        <v>90</v>
      </c>
      <c r="B2" s="133" t="s">
        <v>273</v>
      </c>
      <c r="C2" s="133" t="s">
        <v>94</v>
      </c>
    </row>
    <row r="3" spans="1:3" x14ac:dyDescent="0.2">
      <c r="A3" s="7" t="s">
        <v>95</v>
      </c>
      <c r="B3" s="6">
        <f>COUNTIF(BigProject_2022!A:A, BigProject!A3)</f>
        <v>0</v>
      </c>
      <c r="C3" s="4">
        <f>SUMIFS(BigProject_2022!D:D, BigProject_2022!A:A, BigProject!A3)</f>
        <v>0</v>
      </c>
    </row>
    <row r="4" spans="1:3" x14ac:dyDescent="0.2">
      <c r="A4" s="7" t="s">
        <v>96</v>
      </c>
      <c r="B4" s="6">
        <f>COUNTIF(BigProject_2022!A:A, BigProject!A4)</f>
        <v>6</v>
      </c>
      <c r="C4" s="4">
        <f>SUMIFS(BigProject_2022!D:D, BigProject_2022!A:A, BigProject!A4)</f>
        <v>7341.32</v>
      </c>
    </row>
    <row r="5" spans="1:3" x14ac:dyDescent="0.2">
      <c r="A5" s="7" t="s">
        <v>97</v>
      </c>
      <c r="B5" s="6">
        <f>COUNTIF(BigProject_2022!A:A, BigProject!A5)</f>
        <v>0</v>
      </c>
      <c r="C5" s="4">
        <f>SUMIFS(BigProject_2022!D:D, BigProject_2022!A:A, BigProject!A5)</f>
        <v>0</v>
      </c>
    </row>
    <row r="6" spans="1:3" x14ac:dyDescent="0.2">
      <c r="A6" s="7" t="s">
        <v>98</v>
      </c>
      <c r="B6" s="6">
        <f>COUNTIF(BigProject_2022!A:A, BigProject!A6)</f>
        <v>4</v>
      </c>
      <c r="C6" s="4">
        <f>SUMIFS(BigProject_2022!D:D, BigProject_2022!A:A, BigProject!A6)</f>
        <v>2974.77</v>
      </c>
    </row>
    <row r="7" spans="1:3" x14ac:dyDescent="0.2">
      <c r="A7" s="7" t="s">
        <v>99</v>
      </c>
      <c r="B7" s="6">
        <f>COUNTIF(BigProject_2022!A:A, BigProject!A7)</f>
        <v>2</v>
      </c>
      <c r="C7" s="4">
        <f>SUMIFS(BigProject_2022!D:D, BigProject_2022!A:A, BigProject!A7)</f>
        <v>1082.01</v>
      </c>
    </row>
    <row r="8" spans="1:3" x14ac:dyDescent="0.2">
      <c r="A8" s="7" t="s">
        <v>100</v>
      </c>
      <c r="B8" s="6">
        <f>COUNTIF(BigProject_2022!A:A, BigProject!A8)</f>
        <v>1</v>
      </c>
      <c r="C8" s="4">
        <f>SUMIFS(BigProject_2022!D:D, BigProject_2022!A:A, BigProject!A8)</f>
        <v>1017.53</v>
      </c>
    </row>
    <row r="9" spans="1:3" x14ac:dyDescent="0.2">
      <c r="A9" s="7" t="s">
        <v>101</v>
      </c>
      <c r="B9" s="6">
        <f>COUNTIF(BigProject_2022!A:A, BigProject!A9)</f>
        <v>0</v>
      </c>
      <c r="C9" s="4">
        <f>SUMIFS(BigProject_2022!D:D, BigProject_2022!A:A, BigProject!A9)</f>
        <v>0</v>
      </c>
    </row>
    <row r="10" spans="1:3" x14ac:dyDescent="0.2">
      <c r="A10" s="7" t="s">
        <v>102</v>
      </c>
      <c r="B10" s="6">
        <f>COUNTIF(BigProject_2022!A:A, BigProject!A10)</f>
        <v>1</v>
      </c>
      <c r="C10" s="4">
        <f>SUMIFS(BigProject_2022!D:D, BigProject_2022!A:A, BigProject!A10)</f>
        <v>525.5</v>
      </c>
    </row>
    <row r="11" spans="1:3" x14ac:dyDescent="0.2">
      <c r="A11" s="7" t="s">
        <v>103</v>
      </c>
      <c r="B11" s="6">
        <f>COUNTIF(BigProject_2022!A:A, BigProject!A11)</f>
        <v>2</v>
      </c>
      <c r="C11" s="4">
        <f>SUMIFS(BigProject_2022!D:D, BigProject_2022!A:A, BigProject!A11)</f>
        <v>2205.79</v>
      </c>
    </row>
    <row r="12" spans="1:3" x14ac:dyDescent="0.2">
      <c r="A12" s="7" t="s">
        <v>104</v>
      </c>
      <c r="B12" s="6">
        <f>COUNTIF(BigProject_2022!A:A, BigProject!A12)</f>
        <v>0</v>
      </c>
      <c r="C12" s="4">
        <f>SUMIFS(BigProject_2022!D:D, BigProject_2022!A:A, BigProject!A12)</f>
        <v>0</v>
      </c>
    </row>
    <row r="13" spans="1:3" x14ac:dyDescent="0.2">
      <c r="A13" s="7" t="s">
        <v>105</v>
      </c>
      <c r="B13" s="6">
        <f>COUNTIF(BigProject_2022!A:A, BigProject!A13)</f>
        <v>0</v>
      </c>
      <c r="C13" s="4">
        <f>SUMIFS(BigProject_2022!D:D, BigProject_2022!A:A, BigProject!A13)</f>
        <v>0</v>
      </c>
    </row>
    <row r="14" spans="1:3" x14ac:dyDescent="0.2">
      <c r="A14" s="7" t="s">
        <v>106</v>
      </c>
      <c r="B14" s="6">
        <f>COUNTIF(BigProject_2022!A:A, BigProject!A14)</f>
        <v>0</v>
      </c>
      <c r="C14" s="4">
        <f>SUMIFS(BigProject_2022!D:D, BigProject_2022!A:A, BigProject!A14)</f>
        <v>0</v>
      </c>
    </row>
    <row r="15" spans="1:3" x14ac:dyDescent="0.2">
      <c r="A15" s="131" t="s">
        <v>107</v>
      </c>
      <c r="B15" s="25">
        <f>COUNTIF(BigProject_2022!A:A, BigProject!A15)</f>
        <v>0</v>
      </c>
      <c r="C15" s="27">
        <f>SUMIFS(BigProject_2022!D:D, BigProject_2022!A:A, BigProject!A15)</f>
        <v>0</v>
      </c>
    </row>
    <row r="16" spans="1:3" x14ac:dyDescent="0.2">
      <c r="A16" s="49" t="s">
        <v>36</v>
      </c>
      <c r="B16" s="49">
        <f>SUM(B3:B15)</f>
        <v>16</v>
      </c>
      <c r="C16" s="20">
        <f>SUM(C3:C15)</f>
        <v>15146.920000000002</v>
      </c>
    </row>
    <row r="18" spans="1:4" x14ac:dyDescent="0.2">
      <c r="A18" s="3" t="s">
        <v>274</v>
      </c>
      <c r="B18" t="s">
        <v>275</v>
      </c>
      <c r="C18">
        <v>1.2</v>
      </c>
    </row>
    <row r="19" spans="1:4" x14ac:dyDescent="0.2">
      <c r="A19" s="132" t="s">
        <v>90</v>
      </c>
      <c r="B19" s="133" t="s">
        <v>273</v>
      </c>
      <c r="C19" s="133" t="s">
        <v>94</v>
      </c>
      <c r="D19" s="133" t="s">
        <v>276</v>
      </c>
    </row>
    <row r="20" spans="1:4" x14ac:dyDescent="0.2">
      <c r="A20" s="7" t="s">
        <v>95</v>
      </c>
      <c r="B20" s="134">
        <f>B3*$C$18</f>
        <v>0</v>
      </c>
      <c r="C20" s="4">
        <f>C3*$C$18</f>
        <v>0</v>
      </c>
      <c r="D20" s="4">
        <f>3% * C20</f>
        <v>0</v>
      </c>
    </row>
    <row r="21" spans="1:4" x14ac:dyDescent="0.2">
      <c r="A21" s="7" t="s">
        <v>96</v>
      </c>
      <c r="B21" s="134">
        <f t="shared" ref="B21:C32" si="0">B4*$C$18</f>
        <v>7.1999999999999993</v>
      </c>
      <c r="C21" s="4">
        <f t="shared" si="0"/>
        <v>8809.5839999999989</v>
      </c>
      <c r="D21" s="4">
        <f t="shared" ref="D21:D32" si="1">3% * C21</f>
        <v>264.28751999999997</v>
      </c>
    </row>
    <row r="22" spans="1:4" x14ac:dyDescent="0.2">
      <c r="A22" s="7" t="s">
        <v>97</v>
      </c>
      <c r="B22" s="134">
        <f t="shared" si="0"/>
        <v>0</v>
      </c>
      <c r="C22" s="4">
        <f t="shared" si="0"/>
        <v>0</v>
      </c>
      <c r="D22" s="4">
        <f t="shared" si="1"/>
        <v>0</v>
      </c>
    </row>
    <row r="23" spans="1:4" x14ac:dyDescent="0.2">
      <c r="A23" s="7" t="s">
        <v>98</v>
      </c>
      <c r="B23" s="134">
        <f t="shared" si="0"/>
        <v>4.8</v>
      </c>
      <c r="C23" s="4">
        <f t="shared" si="0"/>
        <v>3569.7239999999997</v>
      </c>
      <c r="D23" s="4">
        <f t="shared" si="1"/>
        <v>107.09171999999998</v>
      </c>
    </row>
    <row r="24" spans="1:4" x14ac:dyDescent="0.2">
      <c r="A24" s="7" t="s">
        <v>99</v>
      </c>
      <c r="B24" s="134">
        <f t="shared" si="0"/>
        <v>2.4</v>
      </c>
      <c r="C24" s="4">
        <f t="shared" si="0"/>
        <v>1298.412</v>
      </c>
      <c r="D24" s="4">
        <f t="shared" si="1"/>
        <v>38.952359999999999</v>
      </c>
    </row>
    <row r="25" spans="1:4" x14ac:dyDescent="0.2">
      <c r="A25" s="7" t="s">
        <v>100</v>
      </c>
      <c r="B25" s="134">
        <f t="shared" si="0"/>
        <v>1.2</v>
      </c>
      <c r="C25" s="4">
        <f t="shared" si="0"/>
        <v>1221.0359999999998</v>
      </c>
      <c r="D25" s="4">
        <f t="shared" si="1"/>
        <v>36.63107999999999</v>
      </c>
    </row>
    <row r="26" spans="1:4" x14ac:dyDescent="0.2">
      <c r="A26" s="7" t="s">
        <v>101</v>
      </c>
      <c r="B26" s="134">
        <f t="shared" si="0"/>
        <v>0</v>
      </c>
      <c r="C26" s="4">
        <f t="shared" si="0"/>
        <v>0</v>
      </c>
      <c r="D26" s="4">
        <f t="shared" si="1"/>
        <v>0</v>
      </c>
    </row>
    <row r="27" spans="1:4" x14ac:dyDescent="0.2">
      <c r="A27" s="7" t="s">
        <v>102</v>
      </c>
      <c r="B27" s="134">
        <f t="shared" si="0"/>
        <v>1.2</v>
      </c>
      <c r="C27" s="4">
        <f t="shared" si="0"/>
        <v>630.6</v>
      </c>
      <c r="D27" s="4">
        <f t="shared" si="1"/>
        <v>18.917999999999999</v>
      </c>
    </row>
    <row r="28" spans="1:4" x14ac:dyDescent="0.2">
      <c r="A28" s="7" t="s">
        <v>103</v>
      </c>
      <c r="B28" s="134">
        <f t="shared" si="0"/>
        <v>2.4</v>
      </c>
      <c r="C28" s="4">
        <f t="shared" si="0"/>
        <v>2646.9479999999999</v>
      </c>
      <c r="D28" s="4">
        <f t="shared" si="1"/>
        <v>79.408439999999999</v>
      </c>
    </row>
    <row r="29" spans="1:4" x14ac:dyDescent="0.2">
      <c r="A29" s="7" t="s">
        <v>104</v>
      </c>
      <c r="B29" s="134">
        <f t="shared" si="0"/>
        <v>0</v>
      </c>
      <c r="C29" s="4">
        <f t="shared" si="0"/>
        <v>0</v>
      </c>
      <c r="D29" s="4">
        <f t="shared" si="1"/>
        <v>0</v>
      </c>
    </row>
    <row r="30" spans="1:4" x14ac:dyDescent="0.2">
      <c r="A30" s="7" t="s">
        <v>105</v>
      </c>
      <c r="B30" s="134">
        <f t="shared" si="0"/>
        <v>0</v>
      </c>
      <c r="C30" s="4">
        <f t="shared" si="0"/>
        <v>0</v>
      </c>
      <c r="D30" s="4">
        <f t="shared" si="1"/>
        <v>0</v>
      </c>
    </row>
    <row r="31" spans="1:4" x14ac:dyDescent="0.2">
      <c r="A31" s="7" t="s">
        <v>106</v>
      </c>
      <c r="B31" s="134">
        <f t="shared" si="0"/>
        <v>0</v>
      </c>
      <c r="C31" s="4">
        <f t="shared" si="0"/>
        <v>0</v>
      </c>
      <c r="D31" s="4">
        <f t="shared" si="1"/>
        <v>0</v>
      </c>
    </row>
    <row r="32" spans="1:4" x14ac:dyDescent="0.2">
      <c r="A32" s="131" t="s">
        <v>107</v>
      </c>
      <c r="B32" s="134">
        <f t="shared" si="0"/>
        <v>0</v>
      </c>
      <c r="C32" s="4">
        <f t="shared" si="0"/>
        <v>0</v>
      </c>
      <c r="D32" s="4">
        <f t="shared" si="1"/>
        <v>0</v>
      </c>
    </row>
    <row r="33" spans="1:13" x14ac:dyDescent="0.2">
      <c r="A33" s="49" t="s">
        <v>36</v>
      </c>
      <c r="B33" s="135">
        <f>SUM(B20:B32)</f>
        <v>19.2</v>
      </c>
      <c r="C33" s="20">
        <f>SUM(C20:C32)</f>
        <v>18176.304</v>
      </c>
      <c r="D33" s="20">
        <f>SUM(D20:D32)</f>
        <v>545.28912000000003</v>
      </c>
    </row>
    <row r="35" spans="1:13" x14ac:dyDescent="0.2">
      <c r="A35" s="3"/>
    </row>
    <row r="37" spans="1:13" x14ac:dyDescent="0.2">
      <c r="A37" s="3" t="s">
        <v>277</v>
      </c>
    </row>
    <row r="38" spans="1:13" x14ac:dyDescent="0.2">
      <c r="A38" s="158" t="s">
        <v>249</v>
      </c>
      <c r="B38" s="158" t="s">
        <v>31</v>
      </c>
      <c r="C38" s="158" t="s">
        <v>17</v>
      </c>
    </row>
    <row r="39" spans="1:13" x14ac:dyDescent="0.2">
      <c r="A39" s="6">
        <v>1</v>
      </c>
      <c r="B39" s="134">
        <f>40% * B33</f>
        <v>7.68</v>
      </c>
      <c r="C39" s="4">
        <f>5% * D33</f>
        <v>27.264456000000003</v>
      </c>
    </row>
    <row r="40" spans="1:13" x14ac:dyDescent="0.2">
      <c r="A40" s="6">
        <v>2</v>
      </c>
      <c r="B40" s="134">
        <f>40% * B33</f>
        <v>7.68</v>
      </c>
      <c r="C40" s="4">
        <f>40% * D33</f>
        <v>218.11564800000002</v>
      </c>
    </row>
    <row r="41" spans="1:13" x14ac:dyDescent="0.2">
      <c r="A41" s="6">
        <v>3</v>
      </c>
      <c r="B41" s="134">
        <f>15% * B33</f>
        <v>2.88</v>
      </c>
      <c r="C41" s="4">
        <f>40% * D33</f>
        <v>218.11564800000002</v>
      </c>
    </row>
    <row r="42" spans="1:13" x14ac:dyDescent="0.2">
      <c r="A42" s="6">
        <v>4</v>
      </c>
      <c r="B42" s="134">
        <f>5% * B33</f>
        <v>0.96</v>
      </c>
      <c r="C42" s="4">
        <f>15% * D33</f>
        <v>81.793368000000001</v>
      </c>
    </row>
    <row r="45" spans="1:13" x14ac:dyDescent="0.2">
      <c r="A45" s="3" t="s">
        <v>278</v>
      </c>
      <c r="B45" s="282" t="s">
        <v>1</v>
      </c>
      <c r="C45" s="282"/>
      <c r="D45" s="282"/>
      <c r="E45" s="282" t="s">
        <v>2</v>
      </c>
      <c r="F45" s="282"/>
      <c r="G45" s="282"/>
      <c r="H45" s="282" t="s">
        <v>3</v>
      </c>
      <c r="I45" s="282"/>
      <c r="J45" s="282"/>
      <c r="K45" s="282" t="s">
        <v>4</v>
      </c>
      <c r="L45" s="282"/>
      <c r="M45" s="282"/>
    </row>
    <row r="46" spans="1:13" x14ac:dyDescent="0.2">
      <c r="A46" t="s">
        <v>279</v>
      </c>
      <c r="B46" s="51">
        <v>0.2</v>
      </c>
      <c r="C46" s="51">
        <v>0.4</v>
      </c>
      <c r="D46" s="51">
        <v>0.4</v>
      </c>
      <c r="E46" s="51">
        <v>0.4</v>
      </c>
      <c r="F46" s="51">
        <v>0.4</v>
      </c>
      <c r="G46" s="51">
        <v>0.2</v>
      </c>
      <c r="H46" s="51">
        <v>0.5</v>
      </c>
      <c r="I46" s="51">
        <v>0.5</v>
      </c>
      <c r="J46" s="51">
        <v>0</v>
      </c>
      <c r="K46" s="51">
        <v>1</v>
      </c>
      <c r="L46" s="51">
        <v>0</v>
      </c>
      <c r="M46" s="51">
        <v>0</v>
      </c>
    </row>
    <row r="47" spans="1:13" x14ac:dyDescent="0.2">
      <c r="A47" t="s">
        <v>280</v>
      </c>
      <c r="B47" s="51">
        <v>0.05</v>
      </c>
      <c r="C47" s="51">
        <v>0.25</v>
      </c>
      <c r="D47" s="51">
        <v>0.7</v>
      </c>
      <c r="E47" s="51">
        <v>0.3</v>
      </c>
      <c r="F47" s="51">
        <v>0.3</v>
      </c>
      <c r="G47" s="51">
        <v>0.4</v>
      </c>
      <c r="H47" s="51">
        <v>0.4</v>
      </c>
      <c r="I47" s="51">
        <v>0.4</v>
      </c>
      <c r="J47" s="51">
        <v>0.2</v>
      </c>
      <c r="K47" s="51">
        <v>0.5</v>
      </c>
      <c r="L47" s="51">
        <v>0.4</v>
      </c>
      <c r="M47" s="51">
        <v>0.1</v>
      </c>
    </row>
    <row r="48" spans="1:13" x14ac:dyDescent="0.2">
      <c r="A48" s="6"/>
      <c r="B48" s="5" t="s">
        <v>5</v>
      </c>
      <c r="C48" s="5" t="s">
        <v>6</v>
      </c>
      <c r="D48" s="5" t="s">
        <v>7</v>
      </c>
      <c r="E48" s="5" t="s">
        <v>8</v>
      </c>
      <c r="F48" s="5" t="s">
        <v>9</v>
      </c>
      <c r="G48" s="5" t="s">
        <v>10</v>
      </c>
      <c r="H48" s="5" t="s">
        <v>11</v>
      </c>
      <c r="I48" s="5" t="s">
        <v>12</v>
      </c>
      <c r="J48" s="5" t="s">
        <v>13</v>
      </c>
      <c r="K48" s="5" t="s">
        <v>14</v>
      </c>
      <c r="L48" s="5" t="s">
        <v>15</v>
      </c>
      <c r="M48" s="5" t="s">
        <v>16</v>
      </c>
    </row>
    <row r="49" spans="1:13" x14ac:dyDescent="0.2">
      <c r="A49" s="5" t="s">
        <v>31</v>
      </c>
      <c r="B49" s="134">
        <f>B46*$B$39</f>
        <v>1.536</v>
      </c>
      <c r="C49" s="134">
        <f t="shared" ref="C49:D49" si="2">C46*$B$39</f>
        <v>3.0720000000000001</v>
      </c>
      <c r="D49" s="134">
        <f t="shared" si="2"/>
        <v>3.0720000000000001</v>
      </c>
      <c r="E49" s="134">
        <f>E46*$B$40</f>
        <v>3.0720000000000001</v>
      </c>
      <c r="F49" s="134">
        <f t="shared" ref="F49:G49" si="3">F46*$B$40</f>
        <v>3.0720000000000001</v>
      </c>
      <c r="G49" s="134">
        <f t="shared" si="3"/>
        <v>1.536</v>
      </c>
      <c r="H49" s="134">
        <f>H46*$B$41</f>
        <v>1.44</v>
      </c>
      <c r="I49" s="134">
        <f t="shared" ref="I49:J49" si="4">I46*$B$41</f>
        <v>1.44</v>
      </c>
      <c r="J49" s="134">
        <f t="shared" si="4"/>
        <v>0</v>
      </c>
      <c r="K49" s="134">
        <f>K46*$B$42</f>
        <v>0.96</v>
      </c>
      <c r="L49" s="134">
        <f t="shared" ref="L49:M49" si="5">L46*$B$42</f>
        <v>0</v>
      </c>
      <c r="M49" s="134">
        <f t="shared" si="5"/>
        <v>0</v>
      </c>
    </row>
    <row r="50" spans="1:13" x14ac:dyDescent="0.2">
      <c r="A50" s="5" t="s">
        <v>17</v>
      </c>
      <c r="B50" s="4">
        <f>B47*$C$39</f>
        <v>1.3632228000000002</v>
      </c>
      <c r="C50" s="4">
        <f t="shared" ref="C50:D50" si="6">C47*$C$39</f>
        <v>6.8161140000000007</v>
      </c>
      <c r="D50" s="4">
        <f t="shared" si="6"/>
        <v>19.085119200000001</v>
      </c>
      <c r="E50" s="4">
        <f>E47*$C$40</f>
        <v>65.434694399999998</v>
      </c>
      <c r="F50" s="4">
        <f t="shared" ref="F50:G50" si="7">F47*$C$40</f>
        <v>65.434694399999998</v>
      </c>
      <c r="G50" s="4">
        <f t="shared" si="7"/>
        <v>87.246259200000011</v>
      </c>
      <c r="H50" s="4">
        <f>H47*$C$41</f>
        <v>87.246259200000011</v>
      </c>
      <c r="I50" s="4">
        <f t="shared" ref="I50:J50" si="8">I47*$C$41</f>
        <v>87.246259200000011</v>
      </c>
      <c r="J50" s="4">
        <f t="shared" si="8"/>
        <v>43.623129600000006</v>
      </c>
      <c r="K50" s="4">
        <f>K47*$C$42</f>
        <v>40.896684</v>
      </c>
      <c r="L50" s="4">
        <f t="shared" ref="L50:M50" si="9">L47*$C$42</f>
        <v>32.717347199999999</v>
      </c>
      <c r="M50" s="4">
        <f t="shared" si="9"/>
        <v>8.1793367999999997</v>
      </c>
    </row>
  </sheetData>
  <mergeCells count="4">
    <mergeCell ref="B45:D45"/>
    <mergeCell ref="E45:G45"/>
    <mergeCell ref="H45:J45"/>
    <mergeCell ref="K45:M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9366E-8205-4EBA-B69D-F60F9B89DD76}">
  <dimension ref="A1:AJ1917"/>
  <sheetViews>
    <sheetView workbookViewId="0">
      <selection activeCell="E13" sqref="E13"/>
    </sheetView>
  </sheetViews>
  <sheetFormatPr baseColWidth="10" defaultColWidth="8.83203125" defaultRowHeight="15" x14ac:dyDescent="0.2"/>
  <cols>
    <col min="2" max="2" width="26.33203125" customWidth="1"/>
    <col min="3" max="3" width="27" customWidth="1"/>
    <col min="4" max="4" width="26.33203125" customWidth="1"/>
    <col min="5" max="5" width="25.5" customWidth="1"/>
  </cols>
  <sheetData>
    <row r="1" spans="1:5" x14ac:dyDescent="0.2">
      <c r="A1" t="s">
        <v>281</v>
      </c>
      <c r="B1" t="s">
        <v>282</v>
      </c>
      <c r="C1" t="s">
        <v>283</v>
      </c>
      <c r="D1" t="s">
        <v>94</v>
      </c>
      <c r="E1" t="s">
        <v>284</v>
      </c>
    </row>
    <row r="2" spans="1:5" x14ac:dyDescent="0.2">
      <c r="A2" t="s">
        <v>101</v>
      </c>
      <c r="B2" t="s">
        <v>285</v>
      </c>
      <c r="C2" t="s">
        <v>286</v>
      </c>
      <c r="D2">
        <v>0</v>
      </c>
      <c r="E2" t="s">
        <v>287</v>
      </c>
    </row>
    <row r="3" spans="1:5" x14ac:dyDescent="0.2">
      <c r="A3" t="s">
        <v>100</v>
      </c>
      <c r="B3" t="s">
        <v>288</v>
      </c>
      <c r="C3" t="s">
        <v>289</v>
      </c>
      <c r="D3">
        <v>0</v>
      </c>
      <c r="E3" t="s">
        <v>287</v>
      </c>
    </row>
    <row r="4" spans="1:5" x14ac:dyDescent="0.2">
      <c r="A4" t="s">
        <v>99</v>
      </c>
      <c r="B4" t="s">
        <v>290</v>
      </c>
      <c r="C4" t="s">
        <v>291</v>
      </c>
      <c r="D4">
        <v>0</v>
      </c>
      <c r="E4" t="s">
        <v>292</v>
      </c>
    </row>
    <row r="5" spans="1:5" x14ac:dyDescent="0.2">
      <c r="A5" t="s">
        <v>100</v>
      </c>
      <c r="B5" t="s">
        <v>293</v>
      </c>
      <c r="C5" t="s">
        <v>294</v>
      </c>
      <c r="D5">
        <v>10.5</v>
      </c>
      <c r="E5" t="s">
        <v>287</v>
      </c>
    </row>
    <row r="6" spans="1:5" x14ac:dyDescent="0.2">
      <c r="A6" t="s">
        <v>100</v>
      </c>
      <c r="B6" t="s">
        <v>295</v>
      </c>
      <c r="C6" t="s">
        <v>296</v>
      </c>
      <c r="D6">
        <v>0</v>
      </c>
      <c r="E6" t="s">
        <v>287</v>
      </c>
    </row>
    <row r="7" spans="1:5" x14ac:dyDescent="0.2">
      <c r="A7" t="s">
        <v>102</v>
      </c>
      <c r="B7" t="s">
        <v>297</v>
      </c>
      <c r="C7" t="s">
        <v>298</v>
      </c>
      <c r="D7">
        <v>0</v>
      </c>
      <c r="E7" t="s">
        <v>287</v>
      </c>
    </row>
    <row r="8" spans="1:5" x14ac:dyDescent="0.2">
      <c r="A8" t="s">
        <v>102</v>
      </c>
      <c r="B8" t="s">
        <v>297</v>
      </c>
      <c r="C8" t="s">
        <v>299</v>
      </c>
      <c r="D8">
        <v>0</v>
      </c>
      <c r="E8" t="s">
        <v>287</v>
      </c>
    </row>
    <row r="9" spans="1:5" x14ac:dyDescent="0.2">
      <c r="A9" t="s">
        <v>99</v>
      </c>
      <c r="B9" t="s">
        <v>290</v>
      </c>
      <c r="C9" t="s">
        <v>300</v>
      </c>
      <c r="D9">
        <v>0</v>
      </c>
      <c r="E9" t="s">
        <v>292</v>
      </c>
    </row>
    <row r="10" spans="1:5" x14ac:dyDescent="0.2">
      <c r="A10" t="s">
        <v>102</v>
      </c>
      <c r="B10" t="s">
        <v>297</v>
      </c>
      <c r="C10" t="s">
        <v>301</v>
      </c>
      <c r="D10">
        <v>2.5</v>
      </c>
      <c r="E10" t="s">
        <v>292</v>
      </c>
    </row>
    <row r="11" spans="1:5" x14ac:dyDescent="0.2">
      <c r="A11" t="s">
        <v>100</v>
      </c>
      <c r="B11" t="s">
        <v>302</v>
      </c>
      <c r="C11" t="s">
        <v>303</v>
      </c>
      <c r="D11">
        <v>4</v>
      </c>
      <c r="E11" t="s">
        <v>287</v>
      </c>
    </row>
    <row r="12" spans="1:5" x14ac:dyDescent="0.2">
      <c r="A12" t="s">
        <v>103</v>
      </c>
      <c r="B12" t="s">
        <v>304</v>
      </c>
      <c r="C12" t="s">
        <v>305</v>
      </c>
      <c r="D12">
        <v>128.80000000000001</v>
      </c>
      <c r="E12" t="s">
        <v>287</v>
      </c>
    </row>
    <row r="13" spans="1:5" x14ac:dyDescent="0.2">
      <c r="A13" t="s">
        <v>102</v>
      </c>
      <c r="B13" t="s">
        <v>306</v>
      </c>
      <c r="C13" t="s">
        <v>307</v>
      </c>
      <c r="D13">
        <v>11.48</v>
      </c>
      <c r="E13" t="s">
        <v>292</v>
      </c>
    </row>
    <row r="14" spans="1:5" x14ac:dyDescent="0.2">
      <c r="A14" t="s">
        <v>102</v>
      </c>
      <c r="B14" t="s">
        <v>308</v>
      </c>
      <c r="C14" t="s">
        <v>309</v>
      </c>
      <c r="D14">
        <v>0</v>
      </c>
      <c r="E14" t="s">
        <v>292</v>
      </c>
    </row>
    <row r="15" spans="1:5" x14ac:dyDescent="0.2">
      <c r="A15" t="s">
        <v>105</v>
      </c>
      <c r="B15" t="s">
        <v>310</v>
      </c>
      <c r="C15" t="s">
        <v>311</v>
      </c>
      <c r="D15">
        <v>11.6</v>
      </c>
      <c r="E15" t="s">
        <v>287</v>
      </c>
    </row>
    <row r="16" spans="1:5" x14ac:dyDescent="0.2">
      <c r="A16" t="s">
        <v>98</v>
      </c>
      <c r="B16" t="s">
        <v>312</v>
      </c>
      <c r="C16" t="s">
        <v>313</v>
      </c>
      <c r="D16">
        <v>13.5</v>
      </c>
      <c r="E16" t="s">
        <v>292</v>
      </c>
    </row>
    <row r="17" spans="1:5" x14ac:dyDescent="0.2">
      <c r="A17" t="s">
        <v>102</v>
      </c>
      <c r="B17" t="s">
        <v>297</v>
      </c>
      <c r="C17" t="s">
        <v>314</v>
      </c>
      <c r="D17">
        <v>31.59</v>
      </c>
      <c r="E17" t="s">
        <v>292</v>
      </c>
    </row>
    <row r="18" spans="1:5" x14ac:dyDescent="0.2">
      <c r="A18" t="s">
        <v>101</v>
      </c>
      <c r="B18" t="s">
        <v>315</v>
      </c>
      <c r="C18" t="s">
        <v>316</v>
      </c>
      <c r="D18">
        <v>8.8000000000000007</v>
      </c>
      <c r="E18" t="s">
        <v>287</v>
      </c>
    </row>
    <row r="19" spans="1:5" x14ac:dyDescent="0.2">
      <c r="A19" t="s">
        <v>101</v>
      </c>
      <c r="B19" t="s">
        <v>317</v>
      </c>
      <c r="C19" t="s">
        <v>318</v>
      </c>
      <c r="D19">
        <v>0</v>
      </c>
      <c r="E19" t="s">
        <v>287</v>
      </c>
    </row>
    <row r="20" spans="1:5" x14ac:dyDescent="0.2">
      <c r="A20" t="s">
        <v>100</v>
      </c>
      <c r="B20" t="s">
        <v>319</v>
      </c>
      <c r="C20" t="s">
        <v>320</v>
      </c>
      <c r="D20">
        <v>4.51</v>
      </c>
      <c r="E20" t="s">
        <v>287</v>
      </c>
    </row>
    <row r="21" spans="1:5" x14ac:dyDescent="0.2">
      <c r="A21" t="s">
        <v>102</v>
      </c>
      <c r="B21" t="s">
        <v>321</v>
      </c>
      <c r="C21" t="s">
        <v>322</v>
      </c>
      <c r="D21">
        <v>3.82</v>
      </c>
      <c r="E21" t="s">
        <v>323</v>
      </c>
    </row>
    <row r="22" spans="1:5" x14ac:dyDescent="0.2">
      <c r="A22" t="s">
        <v>104</v>
      </c>
      <c r="B22" t="s">
        <v>324</v>
      </c>
      <c r="C22" t="s">
        <v>325</v>
      </c>
      <c r="D22">
        <v>10.9</v>
      </c>
      <c r="E22" t="s">
        <v>287</v>
      </c>
    </row>
    <row r="23" spans="1:5" x14ac:dyDescent="0.2">
      <c r="A23" t="s">
        <v>100</v>
      </c>
      <c r="B23" t="s">
        <v>319</v>
      </c>
      <c r="C23" t="s">
        <v>326</v>
      </c>
      <c r="D23">
        <v>90.77</v>
      </c>
      <c r="E23" t="s">
        <v>287</v>
      </c>
    </row>
    <row r="24" spans="1:5" x14ac:dyDescent="0.2">
      <c r="A24" t="s">
        <v>100</v>
      </c>
      <c r="B24" t="s">
        <v>327</v>
      </c>
      <c r="C24" t="s">
        <v>328</v>
      </c>
      <c r="D24">
        <v>28</v>
      </c>
      <c r="E24" t="s">
        <v>287</v>
      </c>
    </row>
    <row r="25" spans="1:5" x14ac:dyDescent="0.2">
      <c r="A25" t="s">
        <v>102</v>
      </c>
      <c r="B25" t="s">
        <v>297</v>
      </c>
      <c r="C25" t="s">
        <v>329</v>
      </c>
      <c r="D25">
        <v>30</v>
      </c>
      <c r="E25" t="s">
        <v>292</v>
      </c>
    </row>
    <row r="26" spans="1:5" x14ac:dyDescent="0.2">
      <c r="A26" t="s">
        <v>102</v>
      </c>
      <c r="B26" t="s">
        <v>297</v>
      </c>
      <c r="C26" t="s">
        <v>330</v>
      </c>
      <c r="D26">
        <v>64.84</v>
      </c>
      <c r="E26" t="s">
        <v>292</v>
      </c>
    </row>
    <row r="27" spans="1:5" x14ac:dyDescent="0.2">
      <c r="A27" t="s">
        <v>95</v>
      </c>
      <c r="B27" t="s">
        <v>331</v>
      </c>
      <c r="C27" t="s">
        <v>332</v>
      </c>
      <c r="D27">
        <v>31.9</v>
      </c>
      <c r="E27" t="s">
        <v>287</v>
      </c>
    </row>
    <row r="28" spans="1:5" x14ac:dyDescent="0.2">
      <c r="A28" t="s">
        <v>98</v>
      </c>
      <c r="B28" t="s">
        <v>333</v>
      </c>
      <c r="C28" t="s">
        <v>334</v>
      </c>
      <c r="D28">
        <v>0</v>
      </c>
      <c r="E28" t="s">
        <v>287</v>
      </c>
    </row>
    <row r="29" spans="1:5" x14ac:dyDescent="0.2">
      <c r="A29" t="s">
        <v>98</v>
      </c>
      <c r="B29" t="s">
        <v>335</v>
      </c>
      <c r="C29" t="s">
        <v>336</v>
      </c>
      <c r="D29">
        <v>0</v>
      </c>
      <c r="E29" t="s">
        <v>287</v>
      </c>
    </row>
    <row r="30" spans="1:5" x14ac:dyDescent="0.2">
      <c r="A30" t="s">
        <v>100</v>
      </c>
      <c r="B30" t="s">
        <v>302</v>
      </c>
      <c r="C30" t="s">
        <v>337</v>
      </c>
      <c r="D30">
        <v>57.22</v>
      </c>
      <c r="E30" t="s">
        <v>287</v>
      </c>
    </row>
    <row r="31" spans="1:5" x14ac:dyDescent="0.2">
      <c r="A31" t="s">
        <v>101</v>
      </c>
      <c r="B31" t="s">
        <v>338</v>
      </c>
      <c r="C31" t="s">
        <v>339</v>
      </c>
      <c r="D31">
        <v>0</v>
      </c>
      <c r="E31" t="s">
        <v>287</v>
      </c>
    </row>
    <row r="32" spans="1:5" x14ac:dyDescent="0.2">
      <c r="A32" t="s">
        <v>101</v>
      </c>
      <c r="B32" t="s">
        <v>315</v>
      </c>
      <c r="C32" t="s">
        <v>340</v>
      </c>
      <c r="D32">
        <v>20</v>
      </c>
      <c r="E32" t="s">
        <v>287</v>
      </c>
    </row>
    <row r="33" spans="1:5" x14ac:dyDescent="0.2">
      <c r="A33" t="s">
        <v>96</v>
      </c>
      <c r="B33" t="s">
        <v>341</v>
      </c>
      <c r="C33" t="s">
        <v>342</v>
      </c>
      <c r="D33">
        <v>7.3</v>
      </c>
      <c r="E33" t="s">
        <v>287</v>
      </c>
    </row>
    <row r="34" spans="1:5" x14ac:dyDescent="0.2">
      <c r="A34" t="s">
        <v>100</v>
      </c>
      <c r="B34" t="s">
        <v>319</v>
      </c>
      <c r="C34" t="s">
        <v>343</v>
      </c>
      <c r="D34">
        <v>18.899999999999999</v>
      </c>
      <c r="E34" t="s">
        <v>287</v>
      </c>
    </row>
    <row r="35" spans="1:5" x14ac:dyDescent="0.2">
      <c r="A35" t="s">
        <v>103</v>
      </c>
      <c r="B35" t="s">
        <v>344</v>
      </c>
      <c r="C35" t="s">
        <v>345</v>
      </c>
      <c r="D35">
        <v>64</v>
      </c>
      <c r="E35" t="s">
        <v>287</v>
      </c>
    </row>
    <row r="36" spans="1:5" x14ac:dyDescent="0.2">
      <c r="A36" t="s">
        <v>99</v>
      </c>
      <c r="B36" t="s">
        <v>346</v>
      </c>
      <c r="C36" t="s">
        <v>347</v>
      </c>
      <c r="D36">
        <v>0</v>
      </c>
      <c r="E36" t="s">
        <v>292</v>
      </c>
    </row>
    <row r="37" spans="1:5" x14ac:dyDescent="0.2">
      <c r="A37" t="s">
        <v>99</v>
      </c>
      <c r="B37" t="s">
        <v>348</v>
      </c>
      <c r="C37" t="s">
        <v>349</v>
      </c>
      <c r="D37">
        <v>4.5999999999999996</v>
      </c>
      <c r="E37" t="s">
        <v>287</v>
      </c>
    </row>
    <row r="38" spans="1:5" x14ac:dyDescent="0.2">
      <c r="A38" t="s">
        <v>104</v>
      </c>
      <c r="B38" t="s">
        <v>350</v>
      </c>
      <c r="C38" t="s">
        <v>351</v>
      </c>
      <c r="D38">
        <v>20</v>
      </c>
      <c r="E38" t="s">
        <v>287</v>
      </c>
    </row>
    <row r="39" spans="1:5" x14ac:dyDescent="0.2">
      <c r="A39" t="s">
        <v>99</v>
      </c>
      <c r="B39" t="s">
        <v>352</v>
      </c>
      <c r="C39" t="s">
        <v>353</v>
      </c>
      <c r="D39">
        <v>8.6</v>
      </c>
      <c r="E39" t="s">
        <v>287</v>
      </c>
    </row>
    <row r="40" spans="1:5" x14ac:dyDescent="0.2">
      <c r="A40" t="s">
        <v>98</v>
      </c>
      <c r="B40" t="s">
        <v>354</v>
      </c>
      <c r="C40" t="s">
        <v>355</v>
      </c>
      <c r="D40">
        <v>24</v>
      </c>
      <c r="E40" t="s">
        <v>287</v>
      </c>
    </row>
    <row r="41" spans="1:5" x14ac:dyDescent="0.2">
      <c r="A41" t="s">
        <v>102</v>
      </c>
      <c r="B41" t="s">
        <v>297</v>
      </c>
      <c r="C41" t="s">
        <v>356</v>
      </c>
      <c r="D41">
        <v>12</v>
      </c>
      <c r="E41" t="s">
        <v>287</v>
      </c>
    </row>
    <row r="42" spans="1:5" x14ac:dyDescent="0.2">
      <c r="A42" t="s">
        <v>103</v>
      </c>
      <c r="B42" t="s">
        <v>357</v>
      </c>
      <c r="C42" t="s">
        <v>358</v>
      </c>
      <c r="D42">
        <v>32.22</v>
      </c>
      <c r="E42" t="s">
        <v>287</v>
      </c>
    </row>
    <row r="43" spans="1:5" x14ac:dyDescent="0.2">
      <c r="A43" t="s">
        <v>101</v>
      </c>
      <c r="B43" t="s">
        <v>317</v>
      </c>
      <c r="C43" t="s">
        <v>359</v>
      </c>
      <c r="D43">
        <v>0</v>
      </c>
      <c r="E43" t="s">
        <v>287</v>
      </c>
    </row>
    <row r="44" spans="1:5" x14ac:dyDescent="0.2">
      <c r="A44" t="s">
        <v>102</v>
      </c>
      <c r="B44" t="s">
        <v>297</v>
      </c>
      <c r="C44" t="s">
        <v>360</v>
      </c>
      <c r="D44">
        <v>42</v>
      </c>
      <c r="E44" t="s">
        <v>292</v>
      </c>
    </row>
    <row r="45" spans="1:5" x14ac:dyDescent="0.2">
      <c r="A45" t="s">
        <v>102</v>
      </c>
      <c r="B45" t="s">
        <v>297</v>
      </c>
      <c r="C45" t="s">
        <v>361</v>
      </c>
      <c r="D45">
        <v>64</v>
      </c>
      <c r="E45" t="s">
        <v>292</v>
      </c>
    </row>
    <row r="46" spans="1:5" x14ac:dyDescent="0.2">
      <c r="A46" t="s">
        <v>102</v>
      </c>
      <c r="B46" t="s">
        <v>297</v>
      </c>
      <c r="C46" t="s">
        <v>362</v>
      </c>
      <c r="D46">
        <v>58</v>
      </c>
      <c r="E46" t="s">
        <v>292</v>
      </c>
    </row>
    <row r="47" spans="1:5" x14ac:dyDescent="0.2">
      <c r="A47" t="s">
        <v>104</v>
      </c>
      <c r="B47" t="s">
        <v>363</v>
      </c>
      <c r="C47" t="s">
        <v>364</v>
      </c>
      <c r="D47">
        <v>11.38</v>
      </c>
      <c r="E47" t="s">
        <v>292</v>
      </c>
    </row>
    <row r="48" spans="1:5" x14ac:dyDescent="0.2">
      <c r="A48" t="s">
        <v>103</v>
      </c>
      <c r="B48" t="s">
        <v>344</v>
      </c>
      <c r="C48" t="s">
        <v>365</v>
      </c>
      <c r="D48">
        <v>11</v>
      </c>
      <c r="E48" t="s">
        <v>287</v>
      </c>
    </row>
    <row r="49" spans="1:5" x14ac:dyDescent="0.2">
      <c r="A49" t="s">
        <v>95</v>
      </c>
      <c r="B49" t="s">
        <v>331</v>
      </c>
      <c r="C49" t="s">
        <v>366</v>
      </c>
      <c r="D49">
        <v>74.61</v>
      </c>
      <c r="E49" t="s">
        <v>287</v>
      </c>
    </row>
    <row r="50" spans="1:5" x14ac:dyDescent="0.2">
      <c r="A50" t="s">
        <v>95</v>
      </c>
      <c r="B50" t="s">
        <v>331</v>
      </c>
      <c r="C50" t="s">
        <v>367</v>
      </c>
      <c r="D50">
        <v>0</v>
      </c>
      <c r="E50" t="s">
        <v>287</v>
      </c>
    </row>
    <row r="51" spans="1:5" x14ac:dyDescent="0.2">
      <c r="A51" t="s">
        <v>95</v>
      </c>
      <c r="B51" t="s">
        <v>331</v>
      </c>
      <c r="C51" t="s">
        <v>368</v>
      </c>
      <c r="D51">
        <v>60.48</v>
      </c>
      <c r="E51" t="s">
        <v>287</v>
      </c>
    </row>
    <row r="52" spans="1:5" x14ac:dyDescent="0.2">
      <c r="A52" t="s">
        <v>95</v>
      </c>
      <c r="B52" t="s">
        <v>331</v>
      </c>
      <c r="C52" t="s">
        <v>369</v>
      </c>
      <c r="D52">
        <v>82.47</v>
      </c>
      <c r="E52" t="s">
        <v>287</v>
      </c>
    </row>
    <row r="53" spans="1:5" x14ac:dyDescent="0.2">
      <c r="A53" t="s">
        <v>95</v>
      </c>
      <c r="B53" t="s">
        <v>331</v>
      </c>
      <c r="C53" t="s">
        <v>370</v>
      </c>
      <c r="D53">
        <v>23.76</v>
      </c>
      <c r="E53" t="s">
        <v>287</v>
      </c>
    </row>
    <row r="54" spans="1:5" x14ac:dyDescent="0.2">
      <c r="A54" t="s">
        <v>95</v>
      </c>
      <c r="B54" t="s">
        <v>331</v>
      </c>
      <c r="C54" t="s">
        <v>371</v>
      </c>
      <c r="D54">
        <v>0</v>
      </c>
      <c r="E54" t="s">
        <v>287</v>
      </c>
    </row>
    <row r="55" spans="1:5" x14ac:dyDescent="0.2">
      <c r="A55" t="s">
        <v>103</v>
      </c>
      <c r="B55" t="s">
        <v>372</v>
      </c>
      <c r="C55" t="s">
        <v>373</v>
      </c>
      <c r="D55">
        <v>12.1</v>
      </c>
      <c r="E55" t="s">
        <v>287</v>
      </c>
    </row>
    <row r="56" spans="1:5" x14ac:dyDescent="0.2">
      <c r="A56" t="s">
        <v>103</v>
      </c>
      <c r="B56" t="s">
        <v>372</v>
      </c>
      <c r="C56" t="s">
        <v>374</v>
      </c>
      <c r="D56">
        <v>4.5999999999999996</v>
      </c>
      <c r="E56" t="s">
        <v>287</v>
      </c>
    </row>
    <row r="57" spans="1:5" x14ac:dyDescent="0.2">
      <c r="A57" t="s">
        <v>100</v>
      </c>
      <c r="B57" t="s">
        <v>375</v>
      </c>
      <c r="C57" t="s">
        <v>376</v>
      </c>
      <c r="D57">
        <v>53.95</v>
      </c>
      <c r="E57" t="s">
        <v>287</v>
      </c>
    </row>
    <row r="58" spans="1:5" x14ac:dyDescent="0.2">
      <c r="A58" t="s">
        <v>100</v>
      </c>
      <c r="B58" t="s">
        <v>375</v>
      </c>
      <c r="C58" t="s">
        <v>377</v>
      </c>
      <c r="D58">
        <v>37.32</v>
      </c>
      <c r="E58" t="s">
        <v>287</v>
      </c>
    </row>
    <row r="59" spans="1:5" x14ac:dyDescent="0.2">
      <c r="A59" t="s">
        <v>102</v>
      </c>
      <c r="B59" t="s">
        <v>306</v>
      </c>
      <c r="C59" t="s">
        <v>378</v>
      </c>
      <c r="D59">
        <v>10</v>
      </c>
      <c r="E59" t="s">
        <v>287</v>
      </c>
    </row>
    <row r="60" spans="1:5" x14ac:dyDescent="0.2">
      <c r="A60" t="s">
        <v>98</v>
      </c>
      <c r="B60" t="s">
        <v>379</v>
      </c>
      <c r="C60" t="s">
        <v>380</v>
      </c>
      <c r="D60">
        <v>2.5</v>
      </c>
      <c r="E60" t="s">
        <v>287</v>
      </c>
    </row>
    <row r="61" spans="1:5" x14ac:dyDescent="0.2">
      <c r="A61" t="s">
        <v>102</v>
      </c>
      <c r="B61" t="s">
        <v>297</v>
      </c>
      <c r="C61" t="s">
        <v>381</v>
      </c>
      <c r="D61">
        <v>11</v>
      </c>
      <c r="E61" t="s">
        <v>292</v>
      </c>
    </row>
    <row r="62" spans="1:5" x14ac:dyDescent="0.2">
      <c r="A62" t="s">
        <v>107</v>
      </c>
      <c r="B62" t="s">
        <v>382</v>
      </c>
      <c r="C62" t="s">
        <v>383</v>
      </c>
      <c r="D62">
        <v>5</v>
      </c>
      <c r="E62" t="s">
        <v>292</v>
      </c>
    </row>
    <row r="63" spans="1:5" x14ac:dyDescent="0.2">
      <c r="A63" t="s">
        <v>102</v>
      </c>
      <c r="B63" t="s">
        <v>306</v>
      </c>
      <c r="C63" t="s">
        <v>384</v>
      </c>
      <c r="D63">
        <v>0</v>
      </c>
      <c r="E63" t="s">
        <v>287</v>
      </c>
    </row>
    <row r="64" spans="1:5" x14ac:dyDescent="0.2">
      <c r="A64" t="s">
        <v>100</v>
      </c>
      <c r="B64" t="s">
        <v>385</v>
      </c>
      <c r="C64" t="s">
        <v>386</v>
      </c>
      <c r="D64">
        <v>23.64</v>
      </c>
      <c r="E64" t="s">
        <v>287</v>
      </c>
    </row>
    <row r="65" spans="1:5" x14ac:dyDescent="0.2">
      <c r="A65" t="s">
        <v>100</v>
      </c>
      <c r="B65" t="s">
        <v>375</v>
      </c>
      <c r="C65" t="s">
        <v>387</v>
      </c>
      <c r="D65">
        <v>0</v>
      </c>
      <c r="E65" t="s">
        <v>292</v>
      </c>
    </row>
    <row r="66" spans="1:5" x14ac:dyDescent="0.2">
      <c r="A66" t="s">
        <v>102</v>
      </c>
      <c r="B66" t="s">
        <v>388</v>
      </c>
      <c r="C66" t="s">
        <v>389</v>
      </c>
      <c r="D66">
        <v>225.64</v>
      </c>
      <c r="E66" t="s">
        <v>287</v>
      </c>
    </row>
    <row r="67" spans="1:5" x14ac:dyDescent="0.2">
      <c r="A67" t="s">
        <v>100</v>
      </c>
      <c r="B67" t="s">
        <v>295</v>
      </c>
      <c r="C67" t="s">
        <v>390</v>
      </c>
      <c r="D67">
        <v>18.5</v>
      </c>
      <c r="E67" t="s">
        <v>287</v>
      </c>
    </row>
    <row r="68" spans="1:5" x14ac:dyDescent="0.2">
      <c r="A68" t="s">
        <v>100</v>
      </c>
      <c r="B68" t="s">
        <v>391</v>
      </c>
      <c r="C68" t="s">
        <v>392</v>
      </c>
      <c r="D68">
        <v>12.8</v>
      </c>
      <c r="E68" t="s">
        <v>287</v>
      </c>
    </row>
    <row r="69" spans="1:5" x14ac:dyDescent="0.2">
      <c r="A69" t="s">
        <v>100</v>
      </c>
      <c r="B69" t="s">
        <v>327</v>
      </c>
      <c r="C69" t="s">
        <v>393</v>
      </c>
      <c r="D69">
        <v>34.5</v>
      </c>
      <c r="E69" t="s">
        <v>287</v>
      </c>
    </row>
    <row r="70" spans="1:5" x14ac:dyDescent="0.2">
      <c r="A70" t="s">
        <v>104</v>
      </c>
      <c r="B70" t="s">
        <v>324</v>
      </c>
      <c r="C70" t="s">
        <v>394</v>
      </c>
      <c r="D70">
        <v>11.34</v>
      </c>
      <c r="E70" t="s">
        <v>287</v>
      </c>
    </row>
    <row r="71" spans="1:5" x14ac:dyDescent="0.2">
      <c r="A71" t="s">
        <v>104</v>
      </c>
      <c r="B71" t="s">
        <v>324</v>
      </c>
      <c r="C71" t="s">
        <v>395</v>
      </c>
      <c r="D71">
        <v>8.5399999999999991</v>
      </c>
      <c r="E71" t="s">
        <v>287</v>
      </c>
    </row>
    <row r="72" spans="1:5" x14ac:dyDescent="0.2">
      <c r="A72" t="s">
        <v>104</v>
      </c>
      <c r="B72" t="s">
        <v>324</v>
      </c>
      <c r="C72" t="s">
        <v>396</v>
      </c>
      <c r="D72">
        <v>10.029999999999999</v>
      </c>
      <c r="E72" t="s">
        <v>287</v>
      </c>
    </row>
    <row r="73" spans="1:5" x14ac:dyDescent="0.2">
      <c r="A73" t="s">
        <v>104</v>
      </c>
      <c r="B73" t="s">
        <v>324</v>
      </c>
      <c r="C73" t="s">
        <v>397</v>
      </c>
      <c r="D73">
        <v>13.04</v>
      </c>
      <c r="E73" t="s">
        <v>287</v>
      </c>
    </row>
    <row r="74" spans="1:5" x14ac:dyDescent="0.2">
      <c r="A74" t="s">
        <v>104</v>
      </c>
      <c r="B74" t="s">
        <v>324</v>
      </c>
      <c r="C74" t="s">
        <v>398</v>
      </c>
      <c r="D74">
        <v>15.31</v>
      </c>
      <c r="E74" t="s">
        <v>287</v>
      </c>
    </row>
    <row r="75" spans="1:5" x14ac:dyDescent="0.2">
      <c r="A75" t="s">
        <v>104</v>
      </c>
      <c r="B75" t="s">
        <v>324</v>
      </c>
      <c r="C75" t="s">
        <v>399</v>
      </c>
      <c r="D75">
        <v>31.54</v>
      </c>
      <c r="E75" t="s">
        <v>287</v>
      </c>
    </row>
    <row r="76" spans="1:5" x14ac:dyDescent="0.2">
      <c r="A76" t="s">
        <v>104</v>
      </c>
      <c r="B76" t="s">
        <v>324</v>
      </c>
      <c r="C76" t="s">
        <v>400</v>
      </c>
      <c r="D76">
        <v>6.7</v>
      </c>
      <c r="E76" t="s">
        <v>287</v>
      </c>
    </row>
    <row r="77" spans="1:5" ht="16" x14ac:dyDescent="0.2">
      <c r="A77" s="9" t="s">
        <v>104</v>
      </c>
      <c r="B77" t="s">
        <v>324</v>
      </c>
      <c r="C77" t="s">
        <v>401</v>
      </c>
      <c r="D77">
        <v>10.07</v>
      </c>
      <c r="E77" t="s">
        <v>287</v>
      </c>
    </row>
    <row r="78" spans="1:5" x14ac:dyDescent="0.2">
      <c r="A78" t="s">
        <v>104</v>
      </c>
      <c r="B78" t="s">
        <v>324</v>
      </c>
      <c r="C78" t="s">
        <v>402</v>
      </c>
      <c r="D78">
        <v>12</v>
      </c>
      <c r="E78" t="s">
        <v>287</v>
      </c>
    </row>
    <row r="79" spans="1:5" x14ac:dyDescent="0.2">
      <c r="A79" t="s">
        <v>104</v>
      </c>
      <c r="B79" t="s">
        <v>324</v>
      </c>
      <c r="C79" t="s">
        <v>403</v>
      </c>
      <c r="D79">
        <v>6.7</v>
      </c>
      <c r="E79" t="s">
        <v>287</v>
      </c>
    </row>
    <row r="80" spans="1:5" x14ac:dyDescent="0.2">
      <c r="A80" t="s">
        <v>104</v>
      </c>
      <c r="B80" t="s">
        <v>324</v>
      </c>
      <c r="C80" t="s">
        <v>404</v>
      </c>
      <c r="D80">
        <v>7.8</v>
      </c>
      <c r="E80" t="s">
        <v>287</v>
      </c>
    </row>
    <row r="81" spans="1:5" x14ac:dyDescent="0.2">
      <c r="A81" t="s">
        <v>104</v>
      </c>
      <c r="B81" t="s">
        <v>324</v>
      </c>
      <c r="C81" t="s">
        <v>405</v>
      </c>
      <c r="D81">
        <v>13.16</v>
      </c>
      <c r="E81" t="s">
        <v>287</v>
      </c>
    </row>
    <row r="82" spans="1:5" x14ac:dyDescent="0.2">
      <c r="A82" t="s">
        <v>104</v>
      </c>
      <c r="B82" t="s">
        <v>324</v>
      </c>
      <c r="C82" t="s">
        <v>406</v>
      </c>
      <c r="D82">
        <v>6</v>
      </c>
      <c r="E82" t="s">
        <v>287</v>
      </c>
    </row>
    <row r="83" spans="1:5" x14ac:dyDescent="0.2">
      <c r="A83" t="s">
        <v>104</v>
      </c>
      <c r="B83" t="s">
        <v>324</v>
      </c>
      <c r="C83" t="s">
        <v>407</v>
      </c>
      <c r="D83">
        <v>9.5500000000000007</v>
      </c>
      <c r="E83" t="s">
        <v>287</v>
      </c>
    </row>
    <row r="84" spans="1:5" x14ac:dyDescent="0.2">
      <c r="A84" t="s">
        <v>104</v>
      </c>
      <c r="B84" t="s">
        <v>324</v>
      </c>
      <c r="C84" t="s">
        <v>408</v>
      </c>
      <c r="D84">
        <v>13.05</v>
      </c>
      <c r="E84" t="s">
        <v>287</v>
      </c>
    </row>
    <row r="85" spans="1:5" x14ac:dyDescent="0.2">
      <c r="A85" t="s">
        <v>98</v>
      </c>
      <c r="B85" t="s">
        <v>409</v>
      </c>
      <c r="C85" t="s">
        <v>410</v>
      </c>
      <c r="D85">
        <v>18.5</v>
      </c>
      <c r="E85" t="s">
        <v>287</v>
      </c>
    </row>
    <row r="86" spans="1:5" x14ac:dyDescent="0.2">
      <c r="A86" t="s">
        <v>98</v>
      </c>
      <c r="B86" t="s">
        <v>409</v>
      </c>
      <c r="C86" t="s">
        <v>411</v>
      </c>
      <c r="D86">
        <v>0</v>
      </c>
      <c r="E86" t="s">
        <v>287</v>
      </c>
    </row>
    <row r="87" spans="1:5" x14ac:dyDescent="0.2">
      <c r="A87" t="s">
        <v>102</v>
      </c>
      <c r="B87" t="s">
        <v>297</v>
      </c>
      <c r="C87" t="s">
        <v>412</v>
      </c>
      <c r="D87">
        <v>10.8</v>
      </c>
      <c r="E87" t="s">
        <v>292</v>
      </c>
    </row>
    <row r="88" spans="1:5" x14ac:dyDescent="0.2">
      <c r="A88" t="s">
        <v>99</v>
      </c>
      <c r="B88" t="s">
        <v>348</v>
      </c>
      <c r="C88" t="s">
        <v>413</v>
      </c>
      <c r="D88">
        <v>11.33</v>
      </c>
      <c r="E88" t="s">
        <v>292</v>
      </c>
    </row>
    <row r="89" spans="1:5" x14ac:dyDescent="0.2">
      <c r="A89" t="s">
        <v>100</v>
      </c>
      <c r="B89" t="s">
        <v>375</v>
      </c>
      <c r="C89" t="s">
        <v>414</v>
      </c>
      <c r="D89">
        <v>38.479999999999997</v>
      </c>
      <c r="E89" t="s">
        <v>287</v>
      </c>
    </row>
    <row r="90" spans="1:5" x14ac:dyDescent="0.2">
      <c r="A90" t="s">
        <v>102</v>
      </c>
      <c r="B90" t="s">
        <v>321</v>
      </c>
      <c r="C90" t="s">
        <v>415</v>
      </c>
      <c r="D90">
        <v>18.760000000000002</v>
      </c>
      <c r="E90" t="s">
        <v>292</v>
      </c>
    </row>
    <row r="91" spans="1:5" x14ac:dyDescent="0.2">
      <c r="A91" t="s">
        <v>101</v>
      </c>
      <c r="B91" t="s">
        <v>338</v>
      </c>
      <c r="C91" t="s">
        <v>416</v>
      </c>
      <c r="D91">
        <v>12</v>
      </c>
      <c r="E91" t="s">
        <v>287</v>
      </c>
    </row>
    <row r="92" spans="1:5" x14ac:dyDescent="0.2">
      <c r="A92" t="s">
        <v>100</v>
      </c>
      <c r="B92" t="s">
        <v>288</v>
      </c>
      <c r="C92" t="s">
        <v>417</v>
      </c>
      <c r="D92">
        <v>29</v>
      </c>
      <c r="E92" t="s">
        <v>287</v>
      </c>
    </row>
    <row r="93" spans="1:5" x14ac:dyDescent="0.2">
      <c r="A93" t="s">
        <v>100</v>
      </c>
      <c r="B93" t="s">
        <v>375</v>
      </c>
      <c r="C93" t="s">
        <v>418</v>
      </c>
      <c r="D93">
        <v>7.84</v>
      </c>
      <c r="E93" t="s">
        <v>287</v>
      </c>
    </row>
    <row r="94" spans="1:5" x14ac:dyDescent="0.2">
      <c r="A94" t="s">
        <v>100</v>
      </c>
      <c r="B94" t="s">
        <v>288</v>
      </c>
      <c r="C94" t="s">
        <v>419</v>
      </c>
      <c r="D94">
        <v>6</v>
      </c>
      <c r="E94" t="s">
        <v>287</v>
      </c>
    </row>
    <row r="95" spans="1:5" x14ac:dyDescent="0.2">
      <c r="A95" t="s">
        <v>102</v>
      </c>
      <c r="B95" t="s">
        <v>306</v>
      </c>
      <c r="C95" t="s">
        <v>420</v>
      </c>
      <c r="D95">
        <v>0</v>
      </c>
      <c r="E95" t="s">
        <v>287</v>
      </c>
    </row>
    <row r="96" spans="1:5" x14ac:dyDescent="0.2">
      <c r="A96" t="s">
        <v>98</v>
      </c>
      <c r="B96" t="s">
        <v>409</v>
      </c>
      <c r="C96" t="s">
        <v>421</v>
      </c>
      <c r="D96">
        <v>0</v>
      </c>
      <c r="E96" t="s">
        <v>287</v>
      </c>
    </row>
    <row r="97" spans="1:5" x14ac:dyDescent="0.2">
      <c r="A97" t="s">
        <v>98</v>
      </c>
      <c r="B97" t="s">
        <v>379</v>
      </c>
      <c r="C97" t="s">
        <v>422</v>
      </c>
      <c r="D97">
        <v>18</v>
      </c>
      <c r="E97" t="s">
        <v>287</v>
      </c>
    </row>
    <row r="98" spans="1:5" x14ac:dyDescent="0.2">
      <c r="A98" t="s">
        <v>98</v>
      </c>
      <c r="B98" t="s">
        <v>379</v>
      </c>
      <c r="C98" t="s">
        <v>423</v>
      </c>
      <c r="D98">
        <v>14.3</v>
      </c>
      <c r="E98" t="s">
        <v>287</v>
      </c>
    </row>
    <row r="99" spans="1:5" x14ac:dyDescent="0.2">
      <c r="A99" t="s">
        <v>104</v>
      </c>
      <c r="B99" t="s">
        <v>363</v>
      </c>
      <c r="C99" t="s">
        <v>424</v>
      </c>
      <c r="D99">
        <v>0</v>
      </c>
      <c r="E99" t="s">
        <v>292</v>
      </c>
    </row>
    <row r="100" spans="1:5" x14ac:dyDescent="0.2">
      <c r="A100" t="s">
        <v>104</v>
      </c>
      <c r="B100" t="s">
        <v>363</v>
      </c>
      <c r="C100" t="s">
        <v>425</v>
      </c>
      <c r="D100">
        <v>22</v>
      </c>
      <c r="E100" t="s">
        <v>292</v>
      </c>
    </row>
    <row r="101" spans="1:5" x14ac:dyDescent="0.2">
      <c r="A101" t="s">
        <v>107</v>
      </c>
      <c r="B101" t="s">
        <v>382</v>
      </c>
      <c r="C101" t="s">
        <v>426</v>
      </c>
      <c r="D101">
        <v>10.49</v>
      </c>
      <c r="E101" t="s">
        <v>287</v>
      </c>
    </row>
    <row r="102" spans="1:5" x14ac:dyDescent="0.2">
      <c r="A102" t="s">
        <v>99</v>
      </c>
      <c r="B102" t="s">
        <v>427</v>
      </c>
      <c r="C102" t="s">
        <v>428</v>
      </c>
      <c r="D102">
        <v>29</v>
      </c>
      <c r="E102" t="s">
        <v>287</v>
      </c>
    </row>
    <row r="103" spans="1:5" x14ac:dyDescent="0.2">
      <c r="A103" t="s">
        <v>99</v>
      </c>
      <c r="B103" t="s">
        <v>427</v>
      </c>
      <c r="C103" t="s">
        <v>429</v>
      </c>
      <c r="D103">
        <v>0</v>
      </c>
      <c r="E103" t="s">
        <v>287</v>
      </c>
    </row>
    <row r="104" spans="1:5" x14ac:dyDescent="0.2">
      <c r="A104" t="s">
        <v>99</v>
      </c>
      <c r="B104" t="s">
        <v>427</v>
      </c>
      <c r="C104" t="s">
        <v>430</v>
      </c>
      <c r="D104">
        <v>0</v>
      </c>
      <c r="E104" t="s">
        <v>287</v>
      </c>
    </row>
    <row r="105" spans="1:5" x14ac:dyDescent="0.2">
      <c r="A105" t="s">
        <v>99</v>
      </c>
      <c r="B105" t="s">
        <v>427</v>
      </c>
      <c r="C105" t="s">
        <v>431</v>
      </c>
      <c r="D105">
        <v>0</v>
      </c>
      <c r="E105" t="s">
        <v>287</v>
      </c>
    </row>
    <row r="106" spans="1:5" x14ac:dyDescent="0.2">
      <c r="A106" t="s">
        <v>99</v>
      </c>
      <c r="B106" t="s">
        <v>427</v>
      </c>
      <c r="C106" t="s">
        <v>432</v>
      </c>
      <c r="D106">
        <v>14.5</v>
      </c>
      <c r="E106" t="s">
        <v>287</v>
      </c>
    </row>
    <row r="107" spans="1:5" x14ac:dyDescent="0.2">
      <c r="A107" t="s">
        <v>99</v>
      </c>
      <c r="B107" t="s">
        <v>427</v>
      </c>
      <c r="C107" t="s">
        <v>433</v>
      </c>
      <c r="D107">
        <v>14.5</v>
      </c>
      <c r="E107" t="s">
        <v>287</v>
      </c>
    </row>
    <row r="108" spans="1:5" x14ac:dyDescent="0.2">
      <c r="A108" t="s">
        <v>99</v>
      </c>
      <c r="B108" t="s">
        <v>427</v>
      </c>
      <c r="C108" t="s">
        <v>434</v>
      </c>
      <c r="D108">
        <v>38</v>
      </c>
      <c r="E108" t="s">
        <v>287</v>
      </c>
    </row>
    <row r="109" spans="1:5" x14ac:dyDescent="0.2">
      <c r="A109" t="s">
        <v>102</v>
      </c>
      <c r="B109" t="s">
        <v>297</v>
      </c>
      <c r="C109" t="s">
        <v>435</v>
      </c>
      <c r="D109">
        <v>126.2</v>
      </c>
      <c r="E109" t="s">
        <v>287</v>
      </c>
    </row>
    <row r="110" spans="1:5" x14ac:dyDescent="0.2">
      <c r="A110" t="s">
        <v>102</v>
      </c>
      <c r="B110" t="s">
        <v>297</v>
      </c>
      <c r="C110" t="s">
        <v>436</v>
      </c>
      <c r="D110">
        <v>66</v>
      </c>
      <c r="E110" t="s">
        <v>287</v>
      </c>
    </row>
    <row r="111" spans="1:5" x14ac:dyDescent="0.2">
      <c r="A111" t="s">
        <v>102</v>
      </c>
      <c r="B111" t="s">
        <v>297</v>
      </c>
      <c r="C111" t="s">
        <v>437</v>
      </c>
      <c r="D111">
        <v>102</v>
      </c>
      <c r="E111" t="s">
        <v>287</v>
      </c>
    </row>
    <row r="112" spans="1:5" x14ac:dyDescent="0.2">
      <c r="A112" t="s">
        <v>101</v>
      </c>
      <c r="B112" t="s">
        <v>285</v>
      </c>
      <c r="C112" t="s">
        <v>438</v>
      </c>
      <c r="D112">
        <v>0</v>
      </c>
      <c r="E112" t="s">
        <v>292</v>
      </c>
    </row>
    <row r="113" spans="1:5" x14ac:dyDescent="0.2">
      <c r="A113" t="s">
        <v>100</v>
      </c>
      <c r="B113" t="s">
        <v>375</v>
      </c>
      <c r="C113" t="s">
        <v>439</v>
      </c>
      <c r="D113">
        <v>5.7</v>
      </c>
      <c r="E113" t="s">
        <v>287</v>
      </c>
    </row>
    <row r="114" spans="1:5" x14ac:dyDescent="0.2">
      <c r="A114" t="s">
        <v>101</v>
      </c>
      <c r="B114" t="s">
        <v>285</v>
      </c>
      <c r="C114" t="s">
        <v>440</v>
      </c>
      <c r="D114">
        <v>0</v>
      </c>
      <c r="E114" t="s">
        <v>292</v>
      </c>
    </row>
    <row r="115" spans="1:5" x14ac:dyDescent="0.2">
      <c r="A115" t="s">
        <v>95</v>
      </c>
      <c r="B115" t="s">
        <v>441</v>
      </c>
      <c r="C115" t="s">
        <v>442</v>
      </c>
      <c r="D115">
        <v>9.69</v>
      </c>
      <c r="E115" t="s">
        <v>287</v>
      </c>
    </row>
    <row r="116" spans="1:5" x14ac:dyDescent="0.2">
      <c r="A116" t="s">
        <v>99</v>
      </c>
      <c r="B116" t="s">
        <v>290</v>
      </c>
      <c r="C116" t="s">
        <v>443</v>
      </c>
      <c r="D116">
        <v>11.22</v>
      </c>
      <c r="E116" t="s">
        <v>292</v>
      </c>
    </row>
    <row r="117" spans="1:5" x14ac:dyDescent="0.2">
      <c r="A117" t="s">
        <v>101</v>
      </c>
      <c r="B117" t="s">
        <v>444</v>
      </c>
      <c r="C117" t="s">
        <v>445</v>
      </c>
      <c r="D117">
        <v>0.2</v>
      </c>
      <c r="E117" t="s">
        <v>287</v>
      </c>
    </row>
    <row r="118" spans="1:5" x14ac:dyDescent="0.2">
      <c r="A118" t="s">
        <v>99</v>
      </c>
      <c r="B118" t="s">
        <v>348</v>
      </c>
      <c r="C118" t="s">
        <v>446</v>
      </c>
      <c r="D118">
        <v>1</v>
      </c>
      <c r="E118" t="s">
        <v>287</v>
      </c>
    </row>
    <row r="119" spans="1:5" x14ac:dyDescent="0.2">
      <c r="A119" t="s">
        <v>99</v>
      </c>
      <c r="B119" t="s">
        <v>290</v>
      </c>
      <c r="C119" t="s">
        <v>447</v>
      </c>
      <c r="D119">
        <v>44.7</v>
      </c>
      <c r="E119" t="s">
        <v>287</v>
      </c>
    </row>
    <row r="120" spans="1:5" x14ac:dyDescent="0.2">
      <c r="A120" t="s">
        <v>102</v>
      </c>
      <c r="B120" t="s">
        <v>297</v>
      </c>
      <c r="C120" t="s">
        <v>448</v>
      </c>
      <c r="D120">
        <v>147.5</v>
      </c>
      <c r="E120" t="s">
        <v>292</v>
      </c>
    </row>
    <row r="121" spans="1:5" x14ac:dyDescent="0.2">
      <c r="A121" t="s">
        <v>104</v>
      </c>
      <c r="B121" t="s">
        <v>363</v>
      </c>
      <c r="C121" t="s">
        <v>449</v>
      </c>
      <c r="D121">
        <v>9.0500000000000007</v>
      </c>
      <c r="E121" t="s">
        <v>287</v>
      </c>
    </row>
    <row r="122" spans="1:5" x14ac:dyDescent="0.2">
      <c r="A122" t="s">
        <v>103</v>
      </c>
      <c r="B122" t="s">
        <v>450</v>
      </c>
      <c r="C122" t="s">
        <v>451</v>
      </c>
      <c r="D122">
        <v>38.799999999999997</v>
      </c>
      <c r="E122" t="s">
        <v>287</v>
      </c>
    </row>
    <row r="123" spans="1:5" x14ac:dyDescent="0.2">
      <c r="A123" t="s">
        <v>95</v>
      </c>
      <c r="B123" t="s">
        <v>331</v>
      </c>
      <c r="C123" t="s">
        <v>452</v>
      </c>
      <c r="D123">
        <v>0</v>
      </c>
      <c r="E123" t="s">
        <v>287</v>
      </c>
    </row>
    <row r="124" spans="1:5" x14ac:dyDescent="0.2">
      <c r="A124" t="s">
        <v>99</v>
      </c>
      <c r="B124" t="s">
        <v>348</v>
      </c>
      <c r="C124" t="s">
        <v>453</v>
      </c>
      <c r="D124">
        <v>5.5</v>
      </c>
      <c r="E124" t="s">
        <v>292</v>
      </c>
    </row>
    <row r="125" spans="1:5" x14ac:dyDescent="0.2">
      <c r="A125" t="s">
        <v>99</v>
      </c>
      <c r="B125" t="s">
        <v>454</v>
      </c>
      <c r="C125" t="s">
        <v>455</v>
      </c>
      <c r="D125">
        <v>15.88</v>
      </c>
      <c r="E125" t="s">
        <v>287</v>
      </c>
    </row>
    <row r="126" spans="1:5" x14ac:dyDescent="0.2">
      <c r="A126" t="s">
        <v>99</v>
      </c>
      <c r="B126" t="s">
        <v>348</v>
      </c>
      <c r="C126" t="s">
        <v>456</v>
      </c>
      <c r="D126">
        <v>15</v>
      </c>
      <c r="E126" t="s">
        <v>292</v>
      </c>
    </row>
    <row r="127" spans="1:5" x14ac:dyDescent="0.2">
      <c r="A127" t="s">
        <v>98</v>
      </c>
      <c r="B127" t="s">
        <v>335</v>
      </c>
      <c r="C127" t="s">
        <v>457</v>
      </c>
      <c r="D127">
        <v>10.93</v>
      </c>
      <c r="E127" t="s">
        <v>292</v>
      </c>
    </row>
    <row r="128" spans="1:5" x14ac:dyDescent="0.2">
      <c r="A128" t="s">
        <v>104</v>
      </c>
      <c r="B128" t="s">
        <v>458</v>
      </c>
      <c r="C128" t="s">
        <v>459</v>
      </c>
      <c r="D128">
        <v>0</v>
      </c>
      <c r="E128" t="s">
        <v>287</v>
      </c>
    </row>
    <row r="129" spans="1:5" x14ac:dyDescent="0.2">
      <c r="A129" t="s">
        <v>99</v>
      </c>
      <c r="B129" t="s">
        <v>290</v>
      </c>
      <c r="C129" t="s">
        <v>460</v>
      </c>
      <c r="D129">
        <v>0</v>
      </c>
      <c r="E129" t="s">
        <v>287</v>
      </c>
    </row>
    <row r="130" spans="1:5" x14ac:dyDescent="0.2">
      <c r="A130" t="s">
        <v>100</v>
      </c>
      <c r="B130" t="s">
        <v>288</v>
      </c>
      <c r="C130" t="s">
        <v>461</v>
      </c>
      <c r="D130">
        <v>0</v>
      </c>
      <c r="E130" t="s">
        <v>287</v>
      </c>
    </row>
    <row r="131" spans="1:5" x14ac:dyDescent="0.2">
      <c r="A131" t="s">
        <v>102</v>
      </c>
      <c r="B131" t="s">
        <v>462</v>
      </c>
      <c r="C131" t="s">
        <v>463</v>
      </c>
      <c r="D131">
        <v>16.649999999999999</v>
      </c>
      <c r="E131" t="s">
        <v>287</v>
      </c>
    </row>
    <row r="132" spans="1:5" x14ac:dyDescent="0.2">
      <c r="A132" t="s">
        <v>103</v>
      </c>
      <c r="B132" t="s">
        <v>372</v>
      </c>
      <c r="C132" t="s">
        <v>464</v>
      </c>
      <c r="D132">
        <v>0</v>
      </c>
      <c r="E132" t="s">
        <v>287</v>
      </c>
    </row>
    <row r="133" spans="1:5" x14ac:dyDescent="0.2">
      <c r="A133" t="s">
        <v>101</v>
      </c>
      <c r="B133" t="s">
        <v>465</v>
      </c>
      <c r="C133" t="s">
        <v>466</v>
      </c>
      <c r="D133">
        <v>4.2</v>
      </c>
      <c r="E133" t="s">
        <v>287</v>
      </c>
    </row>
    <row r="134" spans="1:5" x14ac:dyDescent="0.2">
      <c r="A134" t="s">
        <v>104</v>
      </c>
      <c r="B134" t="s">
        <v>458</v>
      </c>
      <c r="C134" t="s">
        <v>467</v>
      </c>
      <c r="D134">
        <v>37.5</v>
      </c>
      <c r="E134" t="s">
        <v>292</v>
      </c>
    </row>
    <row r="135" spans="1:5" x14ac:dyDescent="0.2">
      <c r="A135" t="s">
        <v>107</v>
      </c>
      <c r="B135" t="s">
        <v>382</v>
      </c>
      <c r="C135" t="s">
        <v>468</v>
      </c>
      <c r="D135">
        <v>1.98</v>
      </c>
      <c r="E135" t="s">
        <v>292</v>
      </c>
    </row>
    <row r="136" spans="1:5" x14ac:dyDescent="0.2">
      <c r="A136" t="s">
        <v>103</v>
      </c>
      <c r="B136" t="s">
        <v>469</v>
      </c>
      <c r="C136" t="s">
        <v>470</v>
      </c>
      <c r="D136">
        <v>0</v>
      </c>
      <c r="E136" t="s">
        <v>292</v>
      </c>
    </row>
    <row r="137" spans="1:5" x14ac:dyDescent="0.2">
      <c r="A137" t="s">
        <v>100</v>
      </c>
      <c r="B137" t="s">
        <v>471</v>
      </c>
      <c r="C137" t="s">
        <v>472</v>
      </c>
      <c r="D137">
        <v>50.54</v>
      </c>
      <c r="E137" t="s">
        <v>287</v>
      </c>
    </row>
    <row r="138" spans="1:5" x14ac:dyDescent="0.2">
      <c r="A138" t="s">
        <v>103</v>
      </c>
      <c r="B138" t="s">
        <v>372</v>
      </c>
      <c r="C138" t="s">
        <v>473</v>
      </c>
      <c r="D138">
        <v>9</v>
      </c>
      <c r="E138" t="s">
        <v>287</v>
      </c>
    </row>
    <row r="139" spans="1:5" x14ac:dyDescent="0.2">
      <c r="A139" t="s">
        <v>102</v>
      </c>
      <c r="B139" t="s">
        <v>474</v>
      </c>
      <c r="C139" t="s">
        <v>475</v>
      </c>
      <c r="D139">
        <v>6.81</v>
      </c>
      <c r="E139" t="s">
        <v>292</v>
      </c>
    </row>
    <row r="140" spans="1:5" x14ac:dyDescent="0.2">
      <c r="A140" t="s">
        <v>100</v>
      </c>
      <c r="B140" t="s">
        <v>288</v>
      </c>
      <c r="C140" t="s">
        <v>476</v>
      </c>
      <c r="D140">
        <v>62.84</v>
      </c>
      <c r="E140" t="s">
        <v>287</v>
      </c>
    </row>
    <row r="141" spans="1:5" x14ac:dyDescent="0.2">
      <c r="A141" t="s">
        <v>104</v>
      </c>
      <c r="B141" t="s">
        <v>458</v>
      </c>
      <c r="C141" t="s">
        <v>477</v>
      </c>
      <c r="D141">
        <v>75</v>
      </c>
      <c r="E141" t="s">
        <v>292</v>
      </c>
    </row>
    <row r="142" spans="1:5" x14ac:dyDescent="0.2">
      <c r="A142" t="s">
        <v>100</v>
      </c>
      <c r="B142" t="s">
        <v>478</v>
      </c>
      <c r="C142" t="s">
        <v>479</v>
      </c>
      <c r="D142">
        <v>4.75</v>
      </c>
      <c r="E142" t="s">
        <v>287</v>
      </c>
    </row>
    <row r="143" spans="1:5" x14ac:dyDescent="0.2">
      <c r="A143" t="s">
        <v>102</v>
      </c>
      <c r="B143" t="s">
        <v>480</v>
      </c>
      <c r="C143" t="s">
        <v>481</v>
      </c>
      <c r="D143">
        <v>12</v>
      </c>
      <c r="E143" t="s">
        <v>292</v>
      </c>
    </row>
    <row r="144" spans="1:5" x14ac:dyDescent="0.2">
      <c r="A144" t="s">
        <v>102</v>
      </c>
      <c r="B144" t="s">
        <v>306</v>
      </c>
      <c r="C144" t="s">
        <v>482</v>
      </c>
      <c r="D144">
        <v>80</v>
      </c>
      <c r="E144" t="s">
        <v>292</v>
      </c>
    </row>
    <row r="145" spans="1:5" x14ac:dyDescent="0.2">
      <c r="A145" t="s">
        <v>102</v>
      </c>
      <c r="B145" t="s">
        <v>480</v>
      </c>
      <c r="C145" t="s">
        <v>483</v>
      </c>
      <c r="D145">
        <v>21</v>
      </c>
      <c r="E145" t="s">
        <v>292</v>
      </c>
    </row>
    <row r="146" spans="1:5" x14ac:dyDescent="0.2">
      <c r="A146" t="s">
        <v>98</v>
      </c>
      <c r="B146" t="s">
        <v>354</v>
      </c>
      <c r="C146" t="s">
        <v>484</v>
      </c>
      <c r="D146">
        <v>18</v>
      </c>
      <c r="E146" t="s">
        <v>292</v>
      </c>
    </row>
    <row r="147" spans="1:5" x14ac:dyDescent="0.2">
      <c r="A147" t="s">
        <v>98</v>
      </c>
      <c r="B147" t="s">
        <v>354</v>
      </c>
      <c r="C147" t="s">
        <v>485</v>
      </c>
      <c r="D147">
        <v>32</v>
      </c>
      <c r="E147" t="s">
        <v>292</v>
      </c>
    </row>
    <row r="148" spans="1:5" x14ac:dyDescent="0.2">
      <c r="A148" t="s">
        <v>100</v>
      </c>
      <c r="B148" t="s">
        <v>478</v>
      </c>
      <c r="C148" t="s">
        <v>486</v>
      </c>
      <c r="D148">
        <v>20.18</v>
      </c>
      <c r="E148" t="s">
        <v>292</v>
      </c>
    </row>
    <row r="149" spans="1:5" x14ac:dyDescent="0.2">
      <c r="A149" t="s">
        <v>107</v>
      </c>
      <c r="B149" t="s">
        <v>382</v>
      </c>
      <c r="C149" t="s">
        <v>487</v>
      </c>
      <c r="D149">
        <v>26</v>
      </c>
      <c r="E149" t="s">
        <v>287</v>
      </c>
    </row>
    <row r="150" spans="1:5" x14ac:dyDescent="0.2">
      <c r="A150" t="s">
        <v>98</v>
      </c>
      <c r="B150" t="s">
        <v>354</v>
      </c>
      <c r="C150" t="s">
        <v>488</v>
      </c>
      <c r="D150">
        <v>11.54</v>
      </c>
      <c r="E150" t="s">
        <v>287</v>
      </c>
    </row>
    <row r="151" spans="1:5" x14ac:dyDescent="0.2">
      <c r="A151" t="s">
        <v>103</v>
      </c>
      <c r="B151" t="s">
        <v>344</v>
      </c>
      <c r="C151" t="s">
        <v>489</v>
      </c>
      <c r="D151">
        <v>36.840000000000003</v>
      </c>
      <c r="E151" t="s">
        <v>287</v>
      </c>
    </row>
    <row r="152" spans="1:5" x14ac:dyDescent="0.2">
      <c r="A152" t="s">
        <v>102</v>
      </c>
      <c r="B152" t="s">
        <v>462</v>
      </c>
      <c r="C152" t="s">
        <v>490</v>
      </c>
      <c r="D152">
        <v>25.94</v>
      </c>
      <c r="E152" t="s">
        <v>292</v>
      </c>
    </row>
    <row r="153" spans="1:5" x14ac:dyDescent="0.2">
      <c r="A153" t="s">
        <v>102</v>
      </c>
      <c r="B153" t="s">
        <v>306</v>
      </c>
      <c r="C153" t="s">
        <v>491</v>
      </c>
      <c r="D153">
        <v>5.13</v>
      </c>
      <c r="E153" t="s">
        <v>287</v>
      </c>
    </row>
    <row r="154" spans="1:5" x14ac:dyDescent="0.2">
      <c r="A154" t="s">
        <v>102</v>
      </c>
      <c r="B154" t="s">
        <v>474</v>
      </c>
      <c r="C154" t="s">
        <v>492</v>
      </c>
      <c r="D154">
        <v>35.67</v>
      </c>
      <c r="E154" t="s">
        <v>287</v>
      </c>
    </row>
    <row r="155" spans="1:5" x14ac:dyDescent="0.2">
      <c r="A155" t="s">
        <v>102</v>
      </c>
      <c r="B155" t="s">
        <v>321</v>
      </c>
      <c r="C155" t="s">
        <v>493</v>
      </c>
      <c r="D155">
        <v>16</v>
      </c>
      <c r="E155" t="s">
        <v>287</v>
      </c>
    </row>
    <row r="156" spans="1:5" x14ac:dyDescent="0.2">
      <c r="A156" t="s">
        <v>98</v>
      </c>
      <c r="B156" t="s">
        <v>494</v>
      </c>
      <c r="C156" t="s">
        <v>495</v>
      </c>
      <c r="D156">
        <v>2.4</v>
      </c>
      <c r="E156" t="s">
        <v>287</v>
      </c>
    </row>
    <row r="157" spans="1:5" x14ac:dyDescent="0.2">
      <c r="A157" t="s">
        <v>99</v>
      </c>
      <c r="B157" t="s">
        <v>290</v>
      </c>
      <c r="C157" t="s">
        <v>496</v>
      </c>
      <c r="D157">
        <v>21</v>
      </c>
      <c r="E157" t="s">
        <v>287</v>
      </c>
    </row>
    <row r="158" spans="1:5" x14ac:dyDescent="0.2">
      <c r="A158" t="s">
        <v>95</v>
      </c>
      <c r="B158" t="s">
        <v>441</v>
      </c>
      <c r="C158" t="s">
        <v>497</v>
      </c>
      <c r="D158">
        <v>15</v>
      </c>
      <c r="E158" t="s">
        <v>292</v>
      </c>
    </row>
    <row r="159" spans="1:5" x14ac:dyDescent="0.2">
      <c r="A159" t="s">
        <v>102</v>
      </c>
      <c r="B159" t="s">
        <v>498</v>
      </c>
      <c r="C159" t="s">
        <v>499</v>
      </c>
      <c r="D159">
        <v>20.239999999999998</v>
      </c>
      <c r="E159" t="s">
        <v>287</v>
      </c>
    </row>
    <row r="160" spans="1:5" x14ac:dyDescent="0.2">
      <c r="A160" t="s">
        <v>98</v>
      </c>
      <c r="B160" t="s">
        <v>494</v>
      </c>
      <c r="C160" t="s">
        <v>500</v>
      </c>
      <c r="D160">
        <v>4.4000000000000004</v>
      </c>
      <c r="E160" t="s">
        <v>287</v>
      </c>
    </row>
    <row r="161" spans="1:5" x14ac:dyDescent="0.2">
      <c r="A161" t="s">
        <v>96</v>
      </c>
      <c r="B161" t="s">
        <v>501</v>
      </c>
      <c r="C161" t="s">
        <v>502</v>
      </c>
      <c r="D161">
        <v>2.25</v>
      </c>
      <c r="E161" t="s">
        <v>287</v>
      </c>
    </row>
    <row r="162" spans="1:5" x14ac:dyDescent="0.2">
      <c r="A162" t="s">
        <v>107</v>
      </c>
      <c r="B162" t="s">
        <v>382</v>
      </c>
      <c r="C162" t="s">
        <v>503</v>
      </c>
      <c r="D162">
        <v>23.67</v>
      </c>
      <c r="E162" t="s">
        <v>292</v>
      </c>
    </row>
    <row r="163" spans="1:5" x14ac:dyDescent="0.2">
      <c r="A163" t="s">
        <v>95</v>
      </c>
      <c r="B163" t="s">
        <v>441</v>
      </c>
      <c r="C163" t="s">
        <v>504</v>
      </c>
      <c r="D163">
        <v>4.95</v>
      </c>
      <c r="E163" t="s">
        <v>292</v>
      </c>
    </row>
    <row r="164" spans="1:5" x14ac:dyDescent="0.2">
      <c r="A164" t="s">
        <v>99</v>
      </c>
      <c r="B164" t="s">
        <v>290</v>
      </c>
      <c r="C164" t="s">
        <v>505</v>
      </c>
      <c r="D164">
        <v>0</v>
      </c>
      <c r="E164" t="s">
        <v>287</v>
      </c>
    </row>
    <row r="165" spans="1:5" x14ac:dyDescent="0.2">
      <c r="A165" t="s">
        <v>99</v>
      </c>
      <c r="B165" t="s">
        <v>348</v>
      </c>
      <c r="C165" t="s">
        <v>506</v>
      </c>
      <c r="D165">
        <v>17.16</v>
      </c>
      <c r="E165" t="s">
        <v>287</v>
      </c>
    </row>
    <row r="166" spans="1:5" x14ac:dyDescent="0.2">
      <c r="A166" t="s">
        <v>98</v>
      </c>
      <c r="B166" t="s">
        <v>312</v>
      </c>
      <c r="C166" t="s">
        <v>507</v>
      </c>
      <c r="D166">
        <v>7.9</v>
      </c>
      <c r="E166" t="s">
        <v>287</v>
      </c>
    </row>
    <row r="167" spans="1:5" x14ac:dyDescent="0.2">
      <c r="A167" t="s">
        <v>102</v>
      </c>
      <c r="B167" t="s">
        <v>388</v>
      </c>
      <c r="C167" t="s">
        <v>508</v>
      </c>
      <c r="D167">
        <v>6</v>
      </c>
      <c r="E167" t="s">
        <v>292</v>
      </c>
    </row>
    <row r="168" spans="1:5" x14ac:dyDescent="0.2">
      <c r="A168" t="s">
        <v>102</v>
      </c>
      <c r="B168" t="s">
        <v>297</v>
      </c>
      <c r="C168" t="s">
        <v>509</v>
      </c>
      <c r="D168">
        <v>47.39</v>
      </c>
      <c r="E168" t="s">
        <v>292</v>
      </c>
    </row>
    <row r="169" spans="1:5" x14ac:dyDescent="0.2">
      <c r="A169" t="s">
        <v>98</v>
      </c>
      <c r="B169" t="s">
        <v>510</v>
      </c>
      <c r="C169" t="s">
        <v>511</v>
      </c>
      <c r="D169">
        <v>60.8</v>
      </c>
      <c r="E169" t="s">
        <v>292</v>
      </c>
    </row>
    <row r="170" spans="1:5" x14ac:dyDescent="0.2">
      <c r="A170" t="s">
        <v>102</v>
      </c>
      <c r="B170" t="s">
        <v>297</v>
      </c>
      <c r="C170" t="s">
        <v>512</v>
      </c>
      <c r="D170">
        <v>98.73</v>
      </c>
      <c r="E170" t="s">
        <v>292</v>
      </c>
    </row>
    <row r="171" spans="1:5" x14ac:dyDescent="0.2">
      <c r="A171" t="s">
        <v>102</v>
      </c>
      <c r="B171" t="s">
        <v>297</v>
      </c>
      <c r="C171" t="s">
        <v>513</v>
      </c>
      <c r="D171">
        <v>81.42</v>
      </c>
      <c r="E171" t="s">
        <v>292</v>
      </c>
    </row>
    <row r="172" spans="1:5" x14ac:dyDescent="0.2">
      <c r="A172" t="s">
        <v>101</v>
      </c>
      <c r="B172" t="s">
        <v>465</v>
      </c>
      <c r="C172" t="s">
        <v>514</v>
      </c>
      <c r="D172">
        <v>24.6</v>
      </c>
      <c r="E172" t="s">
        <v>287</v>
      </c>
    </row>
    <row r="173" spans="1:5" x14ac:dyDescent="0.2">
      <c r="A173" t="s">
        <v>97</v>
      </c>
      <c r="B173" t="s">
        <v>515</v>
      </c>
      <c r="C173" t="s">
        <v>516</v>
      </c>
      <c r="D173">
        <v>0</v>
      </c>
      <c r="E173" t="s">
        <v>292</v>
      </c>
    </row>
    <row r="174" spans="1:5" x14ac:dyDescent="0.2">
      <c r="A174" t="s">
        <v>101</v>
      </c>
      <c r="B174" t="s">
        <v>338</v>
      </c>
      <c r="C174" t="s">
        <v>517</v>
      </c>
      <c r="D174">
        <v>9</v>
      </c>
      <c r="E174" t="s">
        <v>287</v>
      </c>
    </row>
    <row r="175" spans="1:5" x14ac:dyDescent="0.2">
      <c r="A175" t="s">
        <v>101</v>
      </c>
      <c r="B175" t="s">
        <v>338</v>
      </c>
      <c r="C175" t="s">
        <v>518</v>
      </c>
      <c r="D175">
        <v>21</v>
      </c>
      <c r="E175" t="s">
        <v>287</v>
      </c>
    </row>
    <row r="176" spans="1:5" x14ac:dyDescent="0.2">
      <c r="A176" t="s">
        <v>101</v>
      </c>
      <c r="B176" t="s">
        <v>338</v>
      </c>
      <c r="C176" t="s">
        <v>519</v>
      </c>
      <c r="D176">
        <v>26</v>
      </c>
      <c r="E176" t="s">
        <v>287</v>
      </c>
    </row>
    <row r="177" spans="1:5" x14ac:dyDescent="0.2">
      <c r="A177" t="s">
        <v>99</v>
      </c>
      <c r="B177" t="s">
        <v>427</v>
      </c>
      <c r="C177" t="s">
        <v>520</v>
      </c>
      <c r="D177">
        <v>18</v>
      </c>
      <c r="E177" t="s">
        <v>287</v>
      </c>
    </row>
    <row r="178" spans="1:5" x14ac:dyDescent="0.2">
      <c r="A178" t="s">
        <v>98</v>
      </c>
      <c r="B178" t="s">
        <v>510</v>
      </c>
      <c r="C178" t="s">
        <v>521</v>
      </c>
      <c r="D178">
        <v>33.93</v>
      </c>
      <c r="E178" t="s">
        <v>292</v>
      </c>
    </row>
    <row r="179" spans="1:5" x14ac:dyDescent="0.2">
      <c r="A179" t="s">
        <v>101</v>
      </c>
      <c r="B179" t="s">
        <v>465</v>
      </c>
      <c r="C179" t="s">
        <v>522</v>
      </c>
      <c r="D179">
        <v>3.9</v>
      </c>
      <c r="E179" t="s">
        <v>287</v>
      </c>
    </row>
    <row r="180" spans="1:5" x14ac:dyDescent="0.2">
      <c r="A180" t="s">
        <v>104</v>
      </c>
      <c r="B180" t="s">
        <v>363</v>
      </c>
      <c r="C180" t="s">
        <v>523</v>
      </c>
      <c r="D180">
        <v>21</v>
      </c>
      <c r="E180" t="s">
        <v>292</v>
      </c>
    </row>
    <row r="181" spans="1:5" x14ac:dyDescent="0.2">
      <c r="A181" t="s">
        <v>99</v>
      </c>
      <c r="B181" t="s">
        <v>348</v>
      </c>
      <c r="C181" t="s">
        <v>524</v>
      </c>
      <c r="D181">
        <v>25.18</v>
      </c>
      <c r="E181" t="s">
        <v>287</v>
      </c>
    </row>
    <row r="182" spans="1:5" x14ac:dyDescent="0.2">
      <c r="A182" t="s">
        <v>99</v>
      </c>
      <c r="B182" t="s">
        <v>454</v>
      </c>
      <c r="C182" t="s">
        <v>525</v>
      </c>
      <c r="D182">
        <v>51</v>
      </c>
      <c r="E182" t="s">
        <v>287</v>
      </c>
    </row>
    <row r="183" spans="1:5" x14ac:dyDescent="0.2">
      <c r="A183" t="s">
        <v>102</v>
      </c>
      <c r="B183" t="s">
        <v>306</v>
      </c>
      <c r="C183" t="s">
        <v>526</v>
      </c>
      <c r="D183">
        <v>15.86</v>
      </c>
      <c r="E183" t="s">
        <v>287</v>
      </c>
    </row>
    <row r="184" spans="1:5" x14ac:dyDescent="0.2">
      <c r="A184" t="s">
        <v>102</v>
      </c>
      <c r="B184" t="s">
        <v>498</v>
      </c>
      <c r="C184" t="s">
        <v>527</v>
      </c>
      <c r="D184">
        <v>20.37</v>
      </c>
      <c r="E184" t="s">
        <v>287</v>
      </c>
    </row>
    <row r="185" spans="1:5" x14ac:dyDescent="0.2">
      <c r="A185" t="s">
        <v>102</v>
      </c>
      <c r="B185" t="s">
        <v>306</v>
      </c>
      <c r="C185" t="s">
        <v>528</v>
      </c>
      <c r="D185">
        <v>51</v>
      </c>
      <c r="E185" t="s">
        <v>287</v>
      </c>
    </row>
    <row r="186" spans="1:5" x14ac:dyDescent="0.2">
      <c r="A186" t="s">
        <v>102</v>
      </c>
      <c r="B186" t="s">
        <v>306</v>
      </c>
      <c r="C186" t="s">
        <v>529</v>
      </c>
      <c r="D186">
        <v>51</v>
      </c>
      <c r="E186" t="s">
        <v>287</v>
      </c>
    </row>
    <row r="187" spans="1:5" x14ac:dyDescent="0.2">
      <c r="A187" t="s">
        <v>98</v>
      </c>
      <c r="B187" t="s">
        <v>510</v>
      </c>
      <c r="C187" t="s">
        <v>530</v>
      </c>
      <c r="D187">
        <v>75.7</v>
      </c>
      <c r="E187" t="s">
        <v>292</v>
      </c>
    </row>
    <row r="188" spans="1:5" x14ac:dyDescent="0.2">
      <c r="A188" t="s">
        <v>98</v>
      </c>
      <c r="B188" t="s">
        <v>335</v>
      </c>
      <c r="C188" t="s">
        <v>531</v>
      </c>
      <c r="D188">
        <v>5.5</v>
      </c>
      <c r="E188" t="s">
        <v>292</v>
      </c>
    </row>
    <row r="189" spans="1:5" x14ac:dyDescent="0.2">
      <c r="A189" t="s">
        <v>101</v>
      </c>
      <c r="B189" t="s">
        <v>532</v>
      </c>
      <c r="C189" t="s">
        <v>533</v>
      </c>
      <c r="D189">
        <v>30</v>
      </c>
      <c r="E189" t="s">
        <v>287</v>
      </c>
    </row>
    <row r="190" spans="1:5" x14ac:dyDescent="0.2">
      <c r="A190" t="s">
        <v>102</v>
      </c>
      <c r="B190" t="s">
        <v>306</v>
      </c>
      <c r="C190" t="s">
        <v>534</v>
      </c>
      <c r="D190">
        <v>8.0500000000000007</v>
      </c>
      <c r="E190" t="s">
        <v>292</v>
      </c>
    </row>
    <row r="191" spans="1:5" x14ac:dyDescent="0.2">
      <c r="A191" t="s">
        <v>101</v>
      </c>
      <c r="B191" t="s">
        <v>465</v>
      </c>
      <c r="C191" t="s">
        <v>535</v>
      </c>
      <c r="D191">
        <v>50.33</v>
      </c>
      <c r="E191" t="s">
        <v>292</v>
      </c>
    </row>
    <row r="192" spans="1:5" x14ac:dyDescent="0.2">
      <c r="A192" t="s">
        <v>98</v>
      </c>
      <c r="B192" t="s">
        <v>510</v>
      </c>
      <c r="C192" t="s">
        <v>536</v>
      </c>
      <c r="D192">
        <v>5.6</v>
      </c>
      <c r="E192" t="s">
        <v>287</v>
      </c>
    </row>
    <row r="193" spans="1:5" x14ac:dyDescent="0.2">
      <c r="A193" t="s">
        <v>99</v>
      </c>
      <c r="B193" t="s">
        <v>290</v>
      </c>
      <c r="C193" t="s">
        <v>537</v>
      </c>
      <c r="D193">
        <v>49.25</v>
      </c>
      <c r="E193" t="s">
        <v>292</v>
      </c>
    </row>
    <row r="194" spans="1:5" x14ac:dyDescent="0.2">
      <c r="A194" t="s">
        <v>100</v>
      </c>
      <c r="B194" t="s">
        <v>391</v>
      </c>
      <c r="C194" t="s">
        <v>538</v>
      </c>
      <c r="D194">
        <v>0</v>
      </c>
      <c r="E194" t="s">
        <v>287</v>
      </c>
    </row>
    <row r="195" spans="1:5" x14ac:dyDescent="0.2">
      <c r="A195" t="s">
        <v>103</v>
      </c>
      <c r="B195" t="s">
        <v>304</v>
      </c>
      <c r="C195" t="s">
        <v>539</v>
      </c>
      <c r="D195">
        <v>7.2</v>
      </c>
      <c r="E195" t="s">
        <v>287</v>
      </c>
    </row>
    <row r="196" spans="1:5" x14ac:dyDescent="0.2">
      <c r="A196" t="s">
        <v>98</v>
      </c>
      <c r="B196" t="s">
        <v>494</v>
      </c>
      <c r="C196" t="s">
        <v>540</v>
      </c>
      <c r="D196">
        <v>21</v>
      </c>
      <c r="E196" t="s">
        <v>287</v>
      </c>
    </row>
    <row r="197" spans="1:5" x14ac:dyDescent="0.2">
      <c r="A197" t="s">
        <v>102</v>
      </c>
      <c r="B197" t="s">
        <v>498</v>
      </c>
      <c r="C197" t="s">
        <v>541</v>
      </c>
      <c r="D197">
        <v>5</v>
      </c>
      <c r="E197" t="s">
        <v>287</v>
      </c>
    </row>
    <row r="198" spans="1:5" x14ac:dyDescent="0.2">
      <c r="A198" t="s">
        <v>98</v>
      </c>
      <c r="B198" t="s">
        <v>494</v>
      </c>
      <c r="C198" t="s">
        <v>542</v>
      </c>
      <c r="D198">
        <v>36.200000000000003</v>
      </c>
      <c r="E198" t="s">
        <v>287</v>
      </c>
    </row>
    <row r="199" spans="1:5" x14ac:dyDescent="0.2">
      <c r="A199" t="s">
        <v>100</v>
      </c>
      <c r="B199" t="s">
        <v>302</v>
      </c>
      <c r="C199" t="s">
        <v>543</v>
      </c>
      <c r="D199">
        <v>4</v>
      </c>
      <c r="E199" t="s">
        <v>292</v>
      </c>
    </row>
    <row r="200" spans="1:5" x14ac:dyDescent="0.2">
      <c r="A200" t="s">
        <v>99</v>
      </c>
      <c r="B200" t="s">
        <v>290</v>
      </c>
      <c r="C200" t="s">
        <v>544</v>
      </c>
      <c r="D200">
        <v>58.5</v>
      </c>
      <c r="E200" t="s">
        <v>287</v>
      </c>
    </row>
    <row r="201" spans="1:5" x14ac:dyDescent="0.2">
      <c r="A201" t="s">
        <v>102</v>
      </c>
      <c r="B201" t="s">
        <v>297</v>
      </c>
      <c r="C201" t="s">
        <v>545</v>
      </c>
      <c r="D201">
        <v>69.22</v>
      </c>
      <c r="E201" t="s">
        <v>287</v>
      </c>
    </row>
    <row r="202" spans="1:5" x14ac:dyDescent="0.2">
      <c r="A202" t="s">
        <v>107</v>
      </c>
      <c r="B202" t="s">
        <v>382</v>
      </c>
      <c r="C202" t="s">
        <v>546</v>
      </c>
      <c r="D202">
        <v>11.52</v>
      </c>
      <c r="E202" t="s">
        <v>287</v>
      </c>
    </row>
    <row r="203" spans="1:5" x14ac:dyDescent="0.2">
      <c r="A203" t="s">
        <v>98</v>
      </c>
      <c r="B203" t="s">
        <v>354</v>
      </c>
      <c r="C203" t="s">
        <v>547</v>
      </c>
      <c r="D203">
        <v>50</v>
      </c>
      <c r="E203" t="s">
        <v>292</v>
      </c>
    </row>
    <row r="204" spans="1:5" x14ac:dyDescent="0.2">
      <c r="A204" t="s">
        <v>103</v>
      </c>
      <c r="B204" t="s">
        <v>304</v>
      </c>
      <c r="C204" t="s">
        <v>548</v>
      </c>
      <c r="D204">
        <v>18</v>
      </c>
      <c r="E204" t="s">
        <v>292</v>
      </c>
    </row>
    <row r="205" spans="1:5" x14ac:dyDescent="0.2">
      <c r="A205" t="s">
        <v>103</v>
      </c>
      <c r="B205" t="s">
        <v>304</v>
      </c>
      <c r="C205" t="s">
        <v>549</v>
      </c>
      <c r="D205">
        <v>9</v>
      </c>
      <c r="E205" t="s">
        <v>287</v>
      </c>
    </row>
    <row r="206" spans="1:5" x14ac:dyDescent="0.2">
      <c r="A206" t="s">
        <v>107</v>
      </c>
      <c r="B206" t="s">
        <v>382</v>
      </c>
      <c r="C206" t="s">
        <v>550</v>
      </c>
      <c r="D206">
        <v>5.56</v>
      </c>
      <c r="E206" t="s">
        <v>292</v>
      </c>
    </row>
    <row r="207" spans="1:5" x14ac:dyDescent="0.2">
      <c r="A207" t="s">
        <v>102</v>
      </c>
      <c r="B207" t="s">
        <v>480</v>
      </c>
      <c r="C207" t="s">
        <v>551</v>
      </c>
      <c r="D207">
        <v>127</v>
      </c>
      <c r="E207" t="s">
        <v>287</v>
      </c>
    </row>
    <row r="208" spans="1:5" x14ac:dyDescent="0.2">
      <c r="A208" t="s">
        <v>98</v>
      </c>
      <c r="B208" t="s">
        <v>354</v>
      </c>
      <c r="C208" t="s">
        <v>552</v>
      </c>
      <c r="D208">
        <v>65</v>
      </c>
      <c r="E208" t="s">
        <v>292</v>
      </c>
    </row>
    <row r="209" spans="1:5" x14ac:dyDescent="0.2">
      <c r="A209" t="s">
        <v>99</v>
      </c>
      <c r="B209" t="s">
        <v>553</v>
      </c>
      <c r="C209" t="s">
        <v>554</v>
      </c>
      <c r="D209">
        <v>12</v>
      </c>
      <c r="E209" t="s">
        <v>292</v>
      </c>
    </row>
    <row r="210" spans="1:5" x14ac:dyDescent="0.2">
      <c r="A210" t="s">
        <v>104</v>
      </c>
      <c r="B210" t="s">
        <v>363</v>
      </c>
      <c r="C210" t="s">
        <v>555</v>
      </c>
      <c r="D210">
        <v>4</v>
      </c>
      <c r="E210" t="s">
        <v>292</v>
      </c>
    </row>
    <row r="211" spans="1:5" x14ac:dyDescent="0.2">
      <c r="A211" t="s">
        <v>98</v>
      </c>
      <c r="B211" t="s">
        <v>494</v>
      </c>
      <c r="C211" t="s">
        <v>556</v>
      </c>
      <c r="D211">
        <v>23.6</v>
      </c>
      <c r="E211" t="s">
        <v>292</v>
      </c>
    </row>
    <row r="212" spans="1:5" x14ac:dyDescent="0.2">
      <c r="A212" t="s">
        <v>103</v>
      </c>
      <c r="B212" t="s">
        <v>557</v>
      </c>
      <c r="C212" t="s">
        <v>558</v>
      </c>
      <c r="D212">
        <v>9</v>
      </c>
      <c r="E212" t="s">
        <v>287</v>
      </c>
    </row>
    <row r="213" spans="1:5" x14ac:dyDescent="0.2">
      <c r="A213" t="s">
        <v>99</v>
      </c>
      <c r="B213" t="s">
        <v>352</v>
      </c>
      <c r="C213" t="s">
        <v>559</v>
      </c>
      <c r="D213">
        <v>20.46</v>
      </c>
      <c r="E213" t="s">
        <v>287</v>
      </c>
    </row>
    <row r="214" spans="1:5" x14ac:dyDescent="0.2">
      <c r="A214" t="s">
        <v>98</v>
      </c>
      <c r="B214" t="s">
        <v>560</v>
      </c>
      <c r="C214" t="s">
        <v>561</v>
      </c>
      <c r="D214">
        <v>0.5</v>
      </c>
      <c r="E214" t="s">
        <v>287</v>
      </c>
    </row>
    <row r="215" spans="1:5" x14ac:dyDescent="0.2">
      <c r="A215" t="s">
        <v>95</v>
      </c>
      <c r="B215" t="s">
        <v>331</v>
      </c>
      <c r="C215" t="s">
        <v>562</v>
      </c>
      <c r="D215">
        <v>14.25</v>
      </c>
      <c r="E215" t="s">
        <v>292</v>
      </c>
    </row>
    <row r="216" spans="1:5" x14ac:dyDescent="0.2">
      <c r="A216" t="s">
        <v>102</v>
      </c>
      <c r="B216" t="s">
        <v>462</v>
      </c>
      <c r="C216" t="s">
        <v>563</v>
      </c>
      <c r="D216">
        <v>7.4</v>
      </c>
      <c r="E216" t="s">
        <v>287</v>
      </c>
    </row>
    <row r="217" spans="1:5" x14ac:dyDescent="0.2">
      <c r="A217" t="s">
        <v>103</v>
      </c>
      <c r="B217" t="s">
        <v>450</v>
      </c>
      <c r="C217" t="s">
        <v>564</v>
      </c>
      <c r="D217">
        <v>89</v>
      </c>
      <c r="E217" t="s">
        <v>287</v>
      </c>
    </row>
    <row r="218" spans="1:5" x14ac:dyDescent="0.2">
      <c r="A218" t="s">
        <v>101</v>
      </c>
      <c r="B218" t="s">
        <v>565</v>
      </c>
      <c r="C218" t="s">
        <v>566</v>
      </c>
      <c r="D218">
        <v>21.12</v>
      </c>
      <c r="E218" t="s">
        <v>287</v>
      </c>
    </row>
    <row r="219" spans="1:5" x14ac:dyDescent="0.2">
      <c r="A219" t="s">
        <v>101</v>
      </c>
      <c r="B219" t="s">
        <v>444</v>
      </c>
      <c r="C219" t="s">
        <v>567</v>
      </c>
      <c r="D219">
        <v>5.75</v>
      </c>
      <c r="E219" t="s">
        <v>287</v>
      </c>
    </row>
    <row r="220" spans="1:5" x14ac:dyDescent="0.2">
      <c r="A220" t="s">
        <v>102</v>
      </c>
      <c r="B220" t="s">
        <v>474</v>
      </c>
      <c r="C220" t="s">
        <v>568</v>
      </c>
      <c r="D220">
        <v>9</v>
      </c>
      <c r="E220" t="s">
        <v>287</v>
      </c>
    </row>
    <row r="221" spans="1:5" x14ac:dyDescent="0.2">
      <c r="A221" t="s">
        <v>102</v>
      </c>
      <c r="B221" t="s">
        <v>306</v>
      </c>
      <c r="C221" t="s">
        <v>569</v>
      </c>
      <c r="D221">
        <v>7.8</v>
      </c>
      <c r="E221" t="s">
        <v>287</v>
      </c>
    </row>
    <row r="222" spans="1:5" x14ac:dyDescent="0.2">
      <c r="A222" t="s">
        <v>99</v>
      </c>
      <c r="B222" t="s">
        <v>352</v>
      </c>
      <c r="C222" t="s">
        <v>570</v>
      </c>
      <c r="D222">
        <v>29.57</v>
      </c>
      <c r="E222" t="s">
        <v>287</v>
      </c>
    </row>
    <row r="223" spans="1:5" x14ac:dyDescent="0.2">
      <c r="A223" t="s">
        <v>98</v>
      </c>
      <c r="B223" t="s">
        <v>335</v>
      </c>
      <c r="C223" t="s">
        <v>571</v>
      </c>
      <c r="D223">
        <v>16.579999999999998</v>
      </c>
      <c r="E223" t="s">
        <v>292</v>
      </c>
    </row>
    <row r="224" spans="1:5" x14ac:dyDescent="0.2">
      <c r="A224" t="s">
        <v>99</v>
      </c>
      <c r="B224" t="s">
        <v>346</v>
      </c>
      <c r="C224" t="s">
        <v>572</v>
      </c>
      <c r="D224">
        <v>18.37</v>
      </c>
      <c r="E224" t="s">
        <v>292</v>
      </c>
    </row>
    <row r="225" spans="1:5" x14ac:dyDescent="0.2">
      <c r="A225" t="s">
        <v>99</v>
      </c>
      <c r="B225" t="s">
        <v>427</v>
      </c>
      <c r="C225" t="s">
        <v>573</v>
      </c>
      <c r="D225">
        <v>36.979999999999997</v>
      </c>
      <c r="E225" t="s">
        <v>287</v>
      </c>
    </row>
    <row r="226" spans="1:5" x14ac:dyDescent="0.2">
      <c r="A226" t="s">
        <v>99</v>
      </c>
      <c r="B226" t="s">
        <v>348</v>
      </c>
      <c r="C226" t="s">
        <v>574</v>
      </c>
      <c r="D226">
        <v>4</v>
      </c>
      <c r="E226" t="s">
        <v>287</v>
      </c>
    </row>
    <row r="227" spans="1:5" x14ac:dyDescent="0.2">
      <c r="A227" t="s">
        <v>102</v>
      </c>
      <c r="B227" t="s">
        <v>474</v>
      </c>
      <c r="C227" t="s">
        <v>575</v>
      </c>
      <c r="D227">
        <v>15.81</v>
      </c>
      <c r="E227" t="s">
        <v>292</v>
      </c>
    </row>
    <row r="228" spans="1:5" x14ac:dyDescent="0.2">
      <c r="A228" t="s">
        <v>101</v>
      </c>
      <c r="B228" t="s">
        <v>576</v>
      </c>
      <c r="C228" t="s">
        <v>577</v>
      </c>
      <c r="D228">
        <v>17.850000000000001</v>
      </c>
      <c r="E228" t="s">
        <v>292</v>
      </c>
    </row>
    <row r="229" spans="1:5" x14ac:dyDescent="0.2">
      <c r="A229" t="s">
        <v>100</v>
      </c>
      <c r="B229" t="s">
        <v>478</v>
      </c>
      <c r="C229" t="s">
        <v>578</v>
      </c>
      <c r="D229">
        <v>48.33</v>
      </c>
      <c r="E229" t="s">
        <v>287</v>
      </c>
    </row>
    <row r="230" spans="1:5" x14ac:dyDescent="0.2">
      <c r="A230" t="s">
        <v>99</v>
      </c>
      <c r="B230" t="s">
        <v>348</v>
      </c>
      <c r="C230" t="s">
        <v>579</v>
      </c>
      <c r="D230">
        <v>71.84</v>
      </c>
      <c r="E230" t="s">
        <v>292</v>
      </c>
    </row>
    <row r="231" spans="1:5" x14ac:dyDescent="0.2">
      <c r="A231" t="s">
        <v>99</v>
      </c>
      <c r="B231" t="s">
        <v>454</v>
      </c>
      <c r="C231" t="s">
        <v>580</v>
      </c>
      <c r="D231">
        <v>66</v>
      </c>
      <c r="E231" t="s">
        <v>287</v>
      </c>
    </row>
    <row r="232" spans="1:5" x14ac:dyDescent="0.2">
      <c r="A232" t="s">
        <v>100</v>
      </c>
      <c r="B232" t="s">
        <v>375</v>
      </c>
      <c r="C232" t="s">
        <v>581</v>
      </c>
      <c r="D232">
        <v>10</v>
      </c>
      <c r="E232" t="s">
        <v>287</v>
      </c>
    </row>
    <row r="233" spans="1:5" x14ac:dyDescent="0.2">
      <c r="A233" t="s">
        <v>100</v>
      </c>
      <c r="B233" t="s">
        <v>302</v>
      </c>
      <c r="C233" t="s">
        <v>582</v>
      </c>
      <c r="D233">
        <v>16.010000000000002</v>
      </c>
      <c r="E233" t="s">
        <v>287</v>
      </c>
    </row>
    <row r="234" spans="1:5" x14ac:dyDescent="0.2">
      <c r="A234" t="s">
        <v>100</v>
      </c>
      <c r="B234" t="s">
        <v>375</v>
      </c>
      <c r="C234" t="s">
        <v>583</v>
      </c>
      <c r="D234">
        <v>33.26</v>
      </c>
      <c r="E234" t="s">
        <v>292</v>
      </c>
    </row>
    <row r="235" spans="1:5" x14ac:dyDescent="0.2">
      <c r="A235" t="s">
        <v>102</v>
      </c>
      <c r="B235" t="s">
        <v>388</v>
      </c>
      <c r="C235" t="s">
        <v>584</v>
      </c>
      <c r="D235">
        <v>10.26</v>
      </c>
      <c r="E235" t="s">
        <v>287</v>
      </c>
    </row>
    <row r="236" spans="1:5" x14ac:dyDescent="0.2">
      <c r="A236" t="s">
        <v>99</v>
      </c>
      <c r="B236" t="s">
        <v>348</v>
      </c>
      <c r="C236" t="s">
        <v>585</v>
      </c>
      <c r="D236">
        <v>16.5</v>
      </c>
      <c r="E236" t="s">
        <v>287</v>
      </c>
    </row>
    <row r="237" spans="1:5" x14ac:dyDescent="0.2">
      <c r="A237" t="s">
        <v>107</v>
      </c>
      <c r="B237" t="s">
        <v>382</v>
      </c>
      <c r="C237" t="s">
        <v>586</v>
      </c>
      <c r="D237">
        <v>8</v>
      </c>
      <c r="E237" t="s">
        <v>287</v>
      </c>
    </row>
    <row r="238" spans="1:5" x14ac:dyDescent="0.2">
      <c r="A238" t="s">
        <v>104</v>
      </c>
      <c r="B238" t="s">
        <v>458</v>
      </c>
      <c r="C238" t="s">
        <v>587</v>
      </c>
      <c r="D238">
        <v>13</v>
      </c>
      <c r="E238" t="s">
        <v>292</v>
      </c>
    </row>
    <row r="239" spans="1:5" x14ac:dyDescent="0.2">
      <c r="A239" t="s">
        <v>102</v>
      </c>
      <c r="B239" t="s">
        <v>474</v>
      </c>
      <c r="C239" t="s">
        <v>588</v>
      </c>
      <c r="D239">
        <v>9</v>
      </c>
      <c r="E239" t="s">
        <v>287</v>
      </c>
    </row>
    <row r="240" spans="1:5" x14ac:dyDescent="0.2">
      <c r="A240" t="s">
        <v>99</v>
      </c>
      <c r="B240" t="s">
        <v>553</v>
      </c>
      <c r="C240" t="s">
        <v>589</v>
      </c>
      <c r="D240">
        <v>56.59</v>
      </c>
      <c r="E240" t="s">
        <v>287</v>
      </c>
    </row>
    <row r="241" spans="1:5" x14ac:dyDescent="0.2">
      <c r="A241" t="s">
        <v>99</v>
      </c>
      <c r="B241" t="s">
        <v>590</v>
      </c>
      <c r="C241" t="s">
        <v>591</v>
      </c>
      <c r="D241">
        <v>9</v>
      </c>
      <c r="E241" t="s">
        <v>287</v>
      </c>
    </row>
    <row r="242" spans="1:5" x14ac:dyDescent="0.2">
      <c r="A242" t="s">
        <v>99</v>
      </c>
      <c r="B242" t="s">
        <v>454</v>
      </c>
      <c r="C242" t="s">
        <v>592</v>
      </c>
      <c r="D242">
        <v>7.2</v>
      </c>
      <c r="E242" t="s">
        <v>287</v>
      </c>
    </row>
    <row r="243" spans="1:5" x14ac:dyDescent="0.2">
      <c r="A243" t="s">
        <v>103</v>
      </c>
      <c r="B243" t="s">
        <v>357</v>
      </c>
      <c r="C243" t="s">
        <v>593</v>
      </c>
      <c r="D243">
        <v>7.2</v>
      </c>
      <c r="E243" t="s">
        <v>287</v>
      </c>
    </row>
    <row r="244" spans="1:5" x14ac:dyDescent="0.2">
      <c r="A244" t="s">
        <v>100</v>
      </c>
      <c r="B244" t="s">
        <v>471</v>
      </c>
      <c r="C244" t="s">
        <v>594</v>
      </c>
      <c r="D244">
        <v>87.5</v>
      </c>
      <c r="E244" t="s">
        <v>292</v>
      </c>
    </row>
    <row r="245" spans="1:5" x14ac:dyDescent="0.2">
      <c r="A245" t="s">
        <v>107</v>
      </c>
      <c r="B245" t="s">
        <v>382</v>
      </c>
      <c r="C245" t="s">
        <v>595</v>
      </c>
      <c r="D245">
        <v>10.5</v>
      </c>
      <c r="E245" t="s">
        <v>292</v>
      </c>
    </row>
    <row r="246" spans="1:5" x14ac:dyDescent="0.2">
      <c r="A246" t="s">
        <v>102</v>
      </c>
      <c r="B246" t="s">
        <v>474</v>
      </c>
      <c r="C246" t="s">
        <v>596</v>
      </c>
      <c r="D246">
        <v>14.87</v>
      </c>
      <c r="E246" t="s">
        <v>287</v>
      </c>
    </row>
    <row r="247" spans="1:5" x14ac:dyDescent="0.2">
      <c r="A247" t="s">
        <v>98</v>
      </c>
      <c r="B247" t="s">
        <v>597</v>
      </c>
      <c r="C247" t="s">
        <v>598</v>
      </c>
      <c r="D247">
        <v>9.23</v>
      </c>
      <c r="E247" t="s">
        <v>287</v>
      </c>
    </row>
    <row r="248" spans="1:5" x14ac:dyDescent="0.2">
      <c r="A248" t="s">
        <v>101</v>
      </c>
      <c r="B248" t="s">
        <v>285</v>
      </c>
      <c r="C248" t="s">
        <v>599</v>
      </c>
      <c r="D248">
        <v>11.89</v>
      </c>
      <c r="E248" t="s">
        <v>292</v>
      </c>
    </row>
    <row r="249" spans="1:5" x14ac:dyDescent="0.2">
      <c r="A249" t="s">
        <v>101</v>
      </c>
      <c r="B249" t="s">
        <v>285</v>
      </c>
      <c r="C249" t="s">
        <v>600</v>
      </c>
      <c r="D249">
        <v>51.21</v>
      </c>
      <c r="E249" t="s">
        <v>292</v>
      </c>
    </row>
    <row r="250" spans="1:5" x14ac:dyDescent="0.2">
      <c r="A250" t="s">
        <v>98</v>
      </c>
      <c r="B250" t="s">
        <v>379</v>
      </c>
      <c r="C250" t="s">
        <v>601</v>
      </c>
      <c r="D250">
        <v>40.700000000000003</v>
      </c>
      <c r="E250" t="s">
        <v>292</v>
      </c>
    </row>
    <row r="251" spans="1:5" x14ac:dyDescent="0.2">
      <c r="A251" t="s">
        <v>102</v>
      </c>
      <c r="B251" t="s">
        <v>306</v>
      </c>
      <c r="C251" t="s">
        <v>602</v>
      </c>
      <c r="D251">
        <v>7.76</v>
      </c>
      <c r="E251" t="s">
        <v>292</v>
      </c>
    </row>
    <row r="252" spans="1:5" x14ac:dyDescent="0.2">
      <c r="A252" t="s">
        <v>100</v>
      </c>
      <c r="B252" t="s">
        <v>391</v>
      </c>
      <c r="C252" t="s">
        <v>603</v>
      </c>
      <c r="D252">
        <v>59.29</v>
      </c>
      <c r="E252" t="s">
        <v>287</v>
      </c>
    </row>
    <row r="253" spans="1:5" x14ac:dyDescent="0.2">
      <c r="A253" t="s">
        <v>102</v>
      </c>
      <c r="B253" t="s">
        <v>297</v>
      </c>
      <c r="C253" t="s">
        <v>604</v>
      </c>
      <c r="D253">
        <v>84.8</v>
      </c>
      <c r="E253" t="s">
        <v>287</v>
      </c>
    </row>
    <row r="254" spans="1:5" x14ac:dyDescent="0.2">
      <c r="A254" t="s">
        <v>98</v>
      </c>
      <c r="B254" t="s">
        <v>379</v>
      </c>
      <c r="C254" t="s">
        <v>605</v>
      </c>
      <c r="D254">
        <v>22</v>
      </c>
      <c r="E254" t="s">
        <v>287</v>
      </c>
    </row>
    <row r="255" spans="1:5" x14ac:dyDescent="0.2">
      <c r="A255" t="s">
        <v>103</v>
      </c>
      <c r="B255" t="s">
        <v>606</v>
      </c>
      <c r="C255" t="s">
        <v>607</v>
      </c>
      <c r="D255">
        <v>4</v>
      </c>
      <c r="E255" t="s">
        <v>287</v>
      </c>
    </row>
    <row r="256" spans="1:5" x14ac:dyDescent="0.2">
      <c r="A256" t="s">
        <v>102</v>
      </c>
      <c r="B256" t="s">
        <v>474</v>
      </c>
      <c r="C256" t="s">
        <v>608</v>
      </c>
      <c r="D256">
        <v>41.27</v>
      </c>
      <c r="E256" t="s">
        <v>292</v>
      </c>
    </row>
    <row r="257" spans="1:5" x14ac:dyDescent="0.2">
      <c r="A257" t="s">
        <v>100</v>
      </c>
      <c r="B257" t="s">
        <v>391</v>
      </c>
      <c r="C257" t="s">
        <v>609</v>
      </c>
      <c r="D257">
        <v>52.06</v>
      </c>
      <c r="E257" t="s">
        <v>287</v>
      </c>
    </row>
    <row r="258" spans="1:5" x14ac:dyDescent="0.2">
      <c r="A258" t="s">
        <v>99</v>
      </c>
      <c r="B258" t="s">
        <v>553</v>
      </c>
      <c r="C258" t="s">
        <v>610</v>
      </c>
      <c r="D258">
        <v>19.84</v>
      </c>
      <c r="E258" t="s">
        <v>292</v>
      </c>
    </row>
    <row r="259" spans="1:5" x14ac:dyDescent="0.2">
      <c r="A259" t="s">
        <v>98</v>
      </c>
      <c r="B259" t="s">
        <v>354</v>
      </c>
      <c r="C259" t="s">
        <v>611</v>
      </c>
      <c r="D259">
        <v>12</v>
      </c>
      <c r="E259" t="s">
        <v>292</v>
      </c>
    </row>
    <row r="260" spans="1:5" x14ac:dyDescent="0.2">
      <c r="A260" t="s">
        <v>107</v>
      </c>
      <c r="B260" t="s">
        <v>382</v>
      </c>
      <c r="C260" t="s">
        <v>612</v>
      </c>
      <c r="D260">
        <v>2.33</v>
      </c>
      <c r="E260" t="s">
        <v>292</v>
      </c>
    </row>
    <row r="261" spans="1:5" x14ac:dyDescent="0.2">
      <c r="A261" t="s">
        <v>100</v>
      </c>
      <c r="B261" t="s">
        <v>302</v>
      </c>
      <c r="C261" t="s">
        <v>613</v>
      </c>
      <c r="D261">
        <v>163.89</v>
      </c>
      <c r="E261" t="s">
        <v>287</v>
      </c>
    </row>
    <row r="262" spans="1:5" x14ac:dyDescent="0.2">
      <c r="A262" t="s">
        <v>104</v>
      </c>
      <c r="B262" t="s">
        <v>350</v>
      </c>
      <c r="C262" t="s">
        <v>614</v>
      </c>
      <c r="D262">
        <v>41.7</v>
      </c>
      <c r="E262" t="s">
        <v>287</v>
      </c>
    </row>
    <row r="263" spans="1:5" x14ac:dyDescent="0.2">
      <c r="A263" t="s">
        <v>99</v>
      </c>
      <c r="B263" t="s">
        <v>553</v>
      </c>
      <c r="C263" t="s">
        <v>615</v>
      </c>
      <c r="D263">
        <v>19.850000000000001</v>
      </c>
      <c r="E263" t="s">
        <v>292</v>
      </c>
    </row>
    <row r="264" spans="1:5" x14ac:dyDescent="0.2">
      <c r="A264" t="s">
        <v>102</v>
      </c>
      <c r="B264" t="s">
        <v>297</v>
      </c>
      <c r="C264" t="s">
        <v>616</v>
      </c>
      <c r="D264">
        <v>53</v>
      </c>
      <c r="E264" t="s">
        <v>292</v>
      </c>
    </row>
    <row r="265" spans="1:5" x14ac:dyDescent="0.2">
      <c r="A265" t="s">
        <v>104</v>
      </c>
      <c r="B265" t="s">
        <v>350</v>
      </c>
      <c r="C265" t="s">
        <v>617</v>
      </c>
      <c r="D265">
        <v>9.4</v>
      </c>
      <c r="E265" t="s">
        <v>287</v>
      </c>
    </row>
    <row r="266" spans="1:5" x14ac:dyDescent="0.2">
      <c r="A266" t="s">
        <v>104</v>
      </c>
      <c r="B266" t="s">
        <v>363</v>
      </c>
      <c r="C266" t="s">
        <v>618</v>
      </c>
      <c r="D266">
        <v>14.57</v>
      </c>
      <c r="E266" t="s">
        <v>292</v>
      </c>
    </row>
    <row r="267" spans="1:5" x14ac:dyDescent="0.2">
      <c r="A267" t="s">
        <v>100</v>
      </c>
      <c r="B267" t="s">
        <v>385</v>
      </c>
      <c r="C267" t="s">
        <v>619</v>
      </c>
      <c r="D267">
        <v>6.34</v>
      </c>
      <c r="E267" t="s">
        <v>287</v>
      </c>
    </row>
    <row r="268" spans="1:5" x14ac:dyDescent="0.2">
      <c r="A268" t="s">
        <v>100</v>
      </c>
      <c r="B268" t="s">
        <v>391</v>
      </c>
      <c r="C268" t="s">
        <v>620</v>
      </c>
      <c r="D268">
        <v>6</v>
      </c>
      <c r="E268" t="s">
        <v>287</v>
      </c>
    </row>
    <row r="269" spans="1:5" x14ac:dyDescent="0.2">
      <c r="A269" t="s">
        <v>104</v>
      </c>
      <c r="B269" t="s">
        <v>621</v>
      </c>
      <c r="C269" t="s">
        <v>622</v>
      </c>
      <c r="D269">
        <v>15.6</v>
      </c>
      <c r="E269" t="s">
        <v>287</v>
      </c>
    </row>
    <row r="270" spans="1:5" x14ac:dyDescent="0.2">
      <c r="A270" t="s">
        <v>100</v>
      </c>
      <c r="B270" t="s">
        <v>293</v>
      </c>
      <c r="C270" t="s">
        <v>623</v>
      </c>
      <c r="D270">
        <v>6</v>
      </c>
      <c r="E270" t="s">
        <v>287</v>
      </c>
    </row>
    <row r="271" spans="1:5" x14ac:dyDescent="0.2">
      <c r="A271" t="s">
        <v>102</v>
      </c>
      <c r="B271" t="s">
        <v>297</v>
      </c>
      <c r="C271" t="s">
        <v>624</v>
      </c>
      <c r="D271">
        <v>171.03</v>
      </c>
      <c r="E271" t="s">
        <v>292</v>
      </c>
    </row>
    <row r="272" spans="1:5" x14ac:dyDescent="0.2">
      <c r="A272" t="s">
        <v>102</v>
      </c>
      <c r="B272" t="s">
        <v>480</v>
      </c>
      <c r="C272" t="s">
        <v>625</v>
      </c>
      <c r="D272">
        <v>26.04</v>
      </c>
      <c r="E272" t="s">
        <v>292</v>
      </c>
    </row>
    <row r="273" spans="1:5" x14ac:dyDescent="0.2">
      <c r="A273" t="s">
        <v>99</v>
      </c>
      <c r="B273" t="s">
        <v>590</v>
      </c>
      <c r="C273" t="s">
        <v>626</v>
      </c>
      <c r="D273">
        <v>9.42</v>
      </c>
      <c r="E273" t="s">
        <v>292</v>
      </c>
    </row>
    <row r="274" spans="1:5" x14ac:dyDescent="0.2">
      <c r="A274" t="s">
        <v>98</v>
      </c>
      <c r="B274" t="s">
        <v>560</v>
      </c>
      <c r="C274" t="s">
        <v>627</v>
      </c>
      <c r="D274">
        <v>15.29</v>
      </c>
      <c r="E274" t="s">
        <v>287</v>
      </c>
    </row>
    <row r="275" spans="1:5" x14ac:dyDescent="0.2">
      <c r="A275" t="s">
        <v>95</v>
      </c>
      <c r="B275" t="s">
        <v>331</v>
      </c>
      <c r="C275" t="s">
        <v>628</v>
      </c>
      <c r="D275">
        <v>6.56</v>
      </c>
      <c r="E275" t="s">
        <v>292</v>
      </c>
    </row>
    <row r="276" spans="1:5" x14ac:dyDescent="0.2">
      <c r="A276" t="s">
        <v>102</v>
      </c>
      <c r="B276" t="s">
        <v>474</v>
      </c>
      <c r="C276" t="s">
        <v>629</v>
      </c>
      <c r="D276">
        <v>1.94</v>
      </c>
      <c r="E276" t="s">
        <v>287</v>
      </c>
    </row>
    <row r="277" spans="1:5" x14ac:dyDescent="0.2">
      <c r="A277" t="s">
        <v>102</v>
      </c>
      <c r="B277" t="s">
        <v>297</v>
      </c>
      <c r="C277" t="s">
        <v>630</v>
      </c>
      <c r="D277">
        <v>22.62</v>
      </c>
      <c r="E277" t="s">
        <v>292</v>
      </c>
    </row>
    <row r="278" spans="1:5" x14ac:dyDescent="0.2">
      <c r="A278" t="s">
        <v>99</v>
      </c>
      <c r="B278" t="s">
        <v>290</v>
      </c>
      <c r="C278" t="s">
        <v>631</v>
      </c>
      <c r="D278">
        <v>16</v>
      </c>
      <c r="E278" t="s">
        <v>292</v>
      </c>
    </row>
    <row r="279" spans="1:5" x14ac:dyDescent="0.2">
      <c r="A279" t="s">
        <v>99</v>
      </c>
      <c r="B279" t="s">
        <v>352</v>
      </c>
      <c r="C279" t="s">
        <v>632</v>
      </c>
      <c r="D279">
        <v>11.53</v>
      </c>
      <c r="E279" t="s">
        <v>287</v>
      </c>
    </row>
    <row r="280" spans="1:5" x14ac:dyDescent="0.2">
      <c r="A280" t="s">
        <v>96</v>
      </c>
      <c r="B280" t="s">
        <v>341</v>
      </c>
      <c r="C280" t="s">
        <v>633</v>
      </c>
      <c r="D280">
        <v>25.25</v>
      </c>
      <c r="E280" t="s">
        <v>287</v>
      </c>
    </row>
    <row r="281" spans="1:5" x14ac:dyDescent="0.2">
      <c r="A281" t="s">
        <v>100</v>
      </c>
      <c r="B281" t="s">
        <v>375</v>
      </c>
      <c r="C281" t="s">
        <v>634</v>
      </c>
      <c r="D281">
        <v>62.5</v>
      </c>
      <c r="E281" t="s">
        <v>292</v>
      </c>
    </row>
    <row r="282" spans="1:5" x14ac:dyDescent="0.2">
      <c r="A282" t="s">
        <v>96</v>
      </c>
      <c r="B282" t="s">
        <v>501</v>
      </c>
      <c r="C282" t="s">
        <v>635</v>
      </c>
      <c r="D282">
        <v>4</v>
      </c>
      <c r="E282" t="s">
        <v>287</v>
      </c>
    </row>
    <row r="283" spans="1:5" x14ac:dyDescent="0.2">
      <c r="A283" t="s">
        <v>98</v>
      </c>
      <c r="B283" t="s">
        <v>560</v>
      </c>
      <c r="C283" t="s">
        <v>636</v>
      </c>
      <c r="D283">
        <v>30.9</v>
      </c>
      <c r="E283" t="s">
        <v>292</v>
      </c>
    </row>
    <row r="284" spans="1:5" x14ac:dyDescent="0.2">
      <c r="A284" t="s">
        <v>99</v>
      </c>
      <c r="B284" t="s">
        <v>290</v>
      </c>
      <c r="C284" t="s">
        <v>637</v>
      </c>
      <c r="D284">
        <v>123.67</v>
      </c>
      <c r="E284" t="s">
        <v>292</v>
      </c>
    </row>
    <row r="285" spans="1:5" x14ac:dyDescent="0.2">
      <c r="A285" t="s">
        <v>103</v>
      </c>
      <c r="B285" t="s">
        <v>469</v>
      </c>
      <c r="C285" t="s">
        <v>638</v>
      </c>
      <c r="D285">
        <v>112</v>
      </c>
      <c r="E285" t="s">
        <v>292</v>
      </c>
    </row>
    <row r="286" spans="1:5" x14ac:dyDescent="0.2">
      <c r="A286" t="s">
        <v>99</v>
      </c>
      <c r="B286" t="s">
        <v>454</v>
      </c>
      <c r="C286" t="s">
        <v>639</v>
      </c>
      <c r="D286">
        <v>9.5</v>
      </c>
      <c r="E286" t="s">
        <v>287</v>
      </c>
    </row>
    <row r="287" spans="1:5" x14ac:dyDescent="0.2">
      <c r="A287" t="s">
        <v>102</v>
      </c>
      <c r="B287" t="s">
        <v>308</v>
      </c>
      <c r="C287" t="s">
        <v>640</v>
      </c>
      <c r="D287">
        <v>29.1</v>
      </c>
      <c r="E287" t="s">
        <v>287</v>
      </c>
    </row>
    <row r="288" spans="1:5" x14ac:dyDescent="0.2">
      <c r="A288" t="s">
        <v>103</v>
      </c>
      <c r="B288" t="s">
        <v>606</v>
      </c>
      <c r="C288" t="s">
        <v>641</v>
      </c>
      <c r="D288">
        <v>2</v>
      </c>
      <c r="E288" t="s">
        <v>292</v>
      </c>
    </row>
    <row r="289" spans="1:5" x14ac:dyDescent="0.2">
      <c r="A289" t="s">
        <v>102</v>
      </c>
      <c r="B289" t="s">
        <v>308</v>
      </c>
      <c r="C289" t="s">
        <v>642</v>
      </c>
      <c r="D289">
        <v>158.05000000000001</v>
      </c>
      <c r="E289" t="s">
        <v>292</v>
      </c>
    </row>
    <row r="290" spans="1:5" x14ac:dyDescent="0.2">
      <c r="A290" t="s">
        <v>100</v>
      </c>
      <c r="B290" t="s">
        <v>295</v>
      </c>
      <c r="C290" t="s">
        <v>643</v>
      </c>
      <c r="D290">
        <v>172.11</v>
      </c>
      <c r="E290" t="s">
        <v>287</v>
      </c>
    </row>
    <row r="291" spans="1:5" x14ac:dyDescent="0.2">
      <c r="A291" t="s">
        <v>99</v>
      </c>
      <c r="B291" t="s">
        <v>427</v>
      </c>
      <c r="C291" t="s">
        <v>644</v>
      </c>
      <c r="D291">
        <v>12</v>
      </c>
      <c r="E291" t="s">
        <v>287</v>
      </c>
    </row>
    <row r="292" spans="1:5" x14ac:dyDescent="0.2">
      <c r="A292" t="s">
        <v>98</v>
      </c>
      <c r="B292" t="s">
        <v>312</v>
      </c>
      <c r="C292" t="s">
        <v>645</v>
      </c>
      <c r="D292">
        <v>56.88</v>
      </c>
      <c r="E292" t="s">
        <v>287</v>
      </c>
    </row>
    <row r="293" spans="1:5" x14ac:dyDescent="0.2">
      <c r="A293" t="s">
        <v>102</v>
      </c>
      <c r="B293" t="s">
        <v>474</v>
      </c>
      <c r="C293" t="s">
        <v>646</v>
      </c>
      <c r="D293">
        <v>4.8099999999999996</v>
      </c>
      <c r="E293" t="s">
        <v>292</v>
      </c>
    </row>
    <row r="294" spans="1:5" x14ac:dyDescent="0.2">
      <c r="A294" t="s">
        <v>99</v>
      </c>
      <c r="B294" t="s">
        <v>427</v>
      </c>
      <c r="C294" t="s">
        <v>647</v>
      </c>
      <c r="D294">
        <v>67.2</v>
      </c>
      <c r="E294" t="s">
        <v>292</v>
      </c>
    </row>
    <row r="295" spans="1:5" x14ac:dyDescent="0.2">
      <c r="A295" t="s">
        <v>99</v>
      </c>
      <c r="B295" t="s">
        <v>352</v>
      </c>
      <c r="C295" t="s">
        <v>648</v>
      </c>
      <c r="D295">
        <v>20.56</v>
      </c>
      <c r="E295" t="s">
        <v>287</v>
      </c>
    </row>
    <row r="296" spans="1:5" x14ac:dyDescent="0.2">
      <c r="A296" t="s">
        <v>101</v>
      </c>
      <c r="B296" t="s">
        <v>576</v>
      </c>
      <c r="C296" t="s">
        <v>649</v>
      </c>
      <c r="D296">
        <v>7.67</v>
      </c>
      <c r="E296" t="s">
        <v>287</v>
      </c>
    </row>
    <row r="297" spans="1:5" x14ac:dyDescent="0.2">
      <c r="A297" t="s">
        <v>99</v>
      </c>
      <c r="B297" t="s">
        <v>352</v>
      </c>
      <c r="C297" t="s">
        <v>650</v>
      </c>
      <c r="D297">
        <v>26.15</v>
      </c>
      <c r="E297" t="s">
        <v>292</v>
      </c>
    </row>
    <row r="298" spans="1:5" x14ac:dyDescent="0.2">
      <c r="A298" t="s">
        <v>99</v>
      </c>
      <c r="B298" t="s">
        <v>590</v>
      </c>
      <c r="C298" t="s">
        <v>651</v>
      </c>
      <c r="D298">
        <v>50.5</v>
      </c>
      <c r="E298" t="s">
        <v>287</v>
      </c>
    </row>
    <row r="299" spans="1:5" x14ac:dyDescent="0.2">
      <c r="A299" t="s">
        <v>99</v>
      </c>
      <c r="B299" t="s">
        <v>590</v>
      </c>
      <c r="C299" t="s">
        <v>652</v>
      </c>
      <c r="D299">
        <v>35</v>
      </c>
      <c r="E299" t="s">
        <v>287</v>
      </c>
    </row>
    <row r="300" spans="1:5" x14ac:dyDescent="0.2">
      <c r="A300" t="s">
        <v>99</v>
      </c>
      <c r="B300" t="s">
        <v>590</v>
      </c>
      <c r="C300" t="s">
        <v>653</v>
      </c>
      <c r="D300">
        <v>385.5</v>
      </c>
      <c r="E300" t="s">
        <v>287</v>
      </c>
    </row>
    <row r="301" spans="1:5" x14ac:dyDescent="0.2">
      <c r="A301" t="s">
        <v>99</v>
      </c>
      <c r="B301" t="s">
        <v>590</v>
      </c>
      <c r="C301" t="s">
        <v>654</v>
      </c>
      <c r="D301">
        <v>75</v>
      </c>
      <c r="E301" t="s">
        <v>287</v>
      </c>
    </row>
    <row r="302" spans="1:5" x14ac:dyDescent="0.2">
      <c r="A302" t="s">
        <v>99</v>
      </c>
      <c r="B302" t="s">
        <v>590</v>
      </c>
      <c r="C302" t="s">
        <v>655</v>
      </c>
      <c r="D302">
        <v>40</v>
      </c>
      <c r="E302" t="s">
        <v>287</v>
      </c>
    </row>
    <row r="303" spans="1:5" x14ac:dyDescent="0.2">
      <c r="A303" t="s">
        <v>103</v>
      </c>
      <c r="B303" t="s">
        <v>357</v>
      </c>
      <c r="C303" t="s">
        <v>656</v>
      </c>
      <c r="D303">
        <v>26.36</v>
      </c>
      <c r="E303" t="s">
        <v>287</v>
      </c>
    </row>
    <row r="304" spans="1:5" x14ac:dyDescent="0.2">
      <c r="A304" t="s">
        <v>103</v>
      </c>
      <c r="B304" t="s">
        <v>357</v>
      </c>
      <c r="C304" t="s">
        <v>657</v>
      </c>
      <c r="D304">
        <v>10.5</v>
      </c>
      <c r="E304" t="s">
        <v>287</v>
      </c>
    </row>
    <row r="305" spans="1:5" x14ac:dyDescent="0.2">
      <c r="A305" t="s">
        <v>102</v>
      </c>
      <c r="B305" t="s">
        <v>308</v>
      </c>
      <c r="C305" t="s">
        <v>658</v>
      </c>
      <c r="D305">
        <v>13.85</v>
      </c>
      <c r="E305" t="s">
        <v>292</v>
      </c>
    </row>
    <row r="306" spans="1:5" x14ac:dyDescent="0.2">
      <c r="A306" t="s">
        <v>98</v>
      </c>
      <c r="B306" t="s">
        <v>494</v>
      </c>
      <c r="C306" t="s">
        <v>659</v>
      </c>
      <c r="D306">
        <v>95.02</v>
      </c>
      <c r="E306" t="s">
        <v>292</v>
      </c>
    </row>
    <row r="307" spans="1:5" x14ac:dyDescent="0.2">
      <c r="A307" t="s">
        <v>98</v>
      </c>
      <c r="B307" t="s">
        <v>597</v>
      </c>
      <c r="C307" t="s">
        <v>660</v>
      </c>
      <c r="D307">
        <v>0</v>
      </c>
      <c r="E307" t="s">
        <v>287</v>
      </c>
    </row>
    <row r="308" spans="1:5" x14ac:dyDescent="0.2">
      <c r="A308" t="s">
        <v>101</v>
      </c>
      <c r="B308" t="s">
        <v>338</v>
      </c>
      <c r="C308" t="s">
        <v>661</v>
      </c>
      <c r="D308">
        <v>12</v>
      </c>
      <c r="E308" t="s">
        <v>287</v>
      </c>
    </row>
    <row r="309" spans="1:5" x14ac:dyDescent="0.2">
      <c r="A309" t="s">
        <v>95</v>
      </c>
      <c r="B309" t="s">
        <v>441</v>
      </c>
      <c r="C309" t="s">
        <v>662</v>
      </c>
      <c r="D309">
        <v>6</v>
      </c>
      <c r="E309" t="s">
        <v>287</v>
      </c>
    </row>
    <row r="310" spans="1:5" x14ac:dyDescent="0.2">
      <c r="A310" t="s">
        <v>102</v>
      </c>
      <c r="B310" t="s">
        <v>306</v>
      </c>
      <c r="C310" t="s">
        <v>663</v>
      </c>
      <c r="D310">
        <v>74.5</v>
      </c>
      <c r="E310" t="s">
        <v>287</v>
      </c>
    </row>
    <row r="311" spans="1:5" x14ac:dyDescent="0.2">
      <c r="A311" t="s">
        <v>99</v>
      </c>
      <c r="B311" t="s">
        <v>348</v>
      </c>
      <c r="C311" t="s">
        <v>664</v>
      </c>
      <c r="D311">
        <v>45</v>
      </c>
      <c r="E311" t="s">
        <v>287</v>
      </c>
    </row>
    <row r="312" spans="1:5" x14ac:dyDescent="0.2">
      <c r="A312" t="s">
        <v>100</v>
      </c>
      <c r="B312" t="s">
        <v>375</v>
      </c>
      <c r="C312" t="s">
        <v>665</v>
      </c>
      <c r="D312">
        <v>35.590000000000003</v>
      </c>
      <c r="E312" t="s">
        <v>287</v>
      </c>
    </row>
    <row r="313" spans="1:5" x14ac:dyDescent="0.2">
      <c r="A313" t="s">
        <v>101</v>
      </c>
      <c r="B313" t="s">
        <v>532</v>
      </c>
      <c r="C313" t="s">
        <v>666</v>
      </c>
      <c r="D313">
        <v>24</v>
      </c>
      <c r="E313" t="s">
        <v>287</v>
      </c>
    </row>
    <row r="314" spans="1:5" x14ac:dyDescent="0.2">
      <c r="A314" t="s">
        <v>100</v>
      </c>
      <c r="B314" t="s">
        <v>391</v>
      </c>
      <c r="C314" t="s">
        <v>667</v>
      </c>
      <c r="D314">
        <v>8</v>
      </c>
      <c r="E314" t="s">
        <v>287</v>
      </c>
    </row>
    <row r="315" spans="1:5" x14ac:dyDescent="0.2">
      <c r="A315" t="s">
        <v>102</v>
      </c>
      <c r="B315" t="s">
        <v>498</v>
      </c>
      <c r="C315" t="s">
        <v>668</v>
      </c>
      <c r="D315">
        <v>37.21</v>
      </c>
      <c r="E315" t="s">
        <v>287</v>
      </c>
    </row>
    <row r="316" spans="1:5" x14ac:dyDescent="0.2">
      <c r="A316" t="s">
        <v>99</v>
      </c>
      <c r="B316" t="s">
        <v>290</v>
      </c>
      <c r="C316" t="s">
        <v>669</v>
      </c>
      <c r="D316">
        <v>30.19</v>
      </c>
      <c r="E316" t="s">
        <v>292</v>
      </c>
    </row>
    <row r="317" spans="1:5" x14ac:dyDescent="0.2">
      <c r="A317" t="s">
        <v>98</v>
      </c>
      <c r="B317" t="s">
        <v>494</v>
      </c>
      <c r="C317" t="s">
        <v>670</v>
      </c>
      <c r="D317">
        <v>77.3</v>
      </c>
      <c r="E317" t="s">
        <v>287</v>
      </c>
    </row>
    <row r="318" spans="1:5" x14ac:dyDescent="0.2">
      <c r="A318" t="s">
        <v>100</v>
      </c>
      <c r="B318" t="s">
        <v>302</v>
      </c>
      <c r="C318" t="s">
        <v>671</v>
      </c>
      <c r="D318">
        <v>52.74</v>
      </c>
      <c r="E318" t="s">
        <v>292</v>
      </c>
    </row>
    <row r="319" spans="1:5" x14ac:dyDescent="0.2">
      <c r="A319" t="s">
        <v>95</v>
      </c>
      <c r="B319" t="s">
        <v>441</v>
      </c>
      <c r="C319" t="s">
        <v>672</v>
      </c>
      <c r="D319">
        <v>135.41</v>
      </c>
      <c r="E319" t="s">
        <v>287</v>
      </c>
    </row>
    <row r="320" spans="1:5" x14ac:dyDescent="0.2">
      <c r="A320" t="s">
        <v>100</v>
      </c>
      <c r="B320" t="s">
        <v>391</v>
      </c>
      <c r="C320" t="s">
        <v>673</v>
      </c>
      <c r="D320">
        <v>62.1</v>
      </c>
      <c r="E320" t="s">
        <v>287</v>
      </c>
    </row>
    <row r="321" spans="1:5" x14ac:dyDescent="0.2">
      <c r="A321" t="s">
        <v>103</v>
      </c>
      <c r="B321" t="s">
        <v>304</v>
      </c>
      <c r="C321" t="s">
        <v>674</v>
      </c>
      <c r="D321">
        <v>12</v>
      </c>
      <c r="E321" t="s">
        <v>287</v>
      </c>
    </row>
    <row r="322" spans="1:5" x14ac:dyDescent="0.2">
      <c r="A322" t="s">
        <v>102</v>
      </c>
      <c r="B322" t="s">
        <v>675</v>
      </c>
      <c r="C322" t="s">
        <v>676</v>
      </c>
      <c r="D322">
        <v>32.57</v>
      </c>
      <c r="E322" t="s">
        <v>292</v>
      </c>
    </row>
    <row r="323" spans="1:5" x14ac:dyDescent="0.2">
      <c r="A323" t="s">
        <v>98</v>
      </c>
      <c r="B323" t="s">
        <v>409</v>
      </c>
      <c r="C323" t="s">
        <v>677</v>
      </c>
      <c r="D323">
        <v>33</v>
      </c>
      <c r="E323" t="s">
        <v>287</v>
      </c>
    </row>
    <row r="324" spans="1:5" x14ac:dyDescent="0.2">
      <c r="A324" t="s">
        <v>107</v>
      </c>
      <c r="B324" t="s">
        <v>382</v>
      </c>
      <c r="C324" t="s">
        <v>678</v>
      </c>
      <c r="D324">
        <v>11</v>
      </c>
      <c r="E324" t="s">
        <v>287</v>
      </c>
    </row>
    <row r="325" spans="1:5" x14ac:dyDescent="0.2">
      <c r="A325" t="s">
        <v>95</v>
      </c>
      <c r="B325" t="s">
        <v>331</v>
      </c>
      <c r="C325" t="s">
        <v>679</v>
      </c>
      <c r="D325">
        <v>51.31</v>
      </c>
      <c r="E325" t="s">
        <v>292</v>
      </c>
    </row>
    <row r="326" spans="1:5" x14ac:dyDescent="0.2">
      <c r="A326" t="s">
        <v>104</v>
      </c>
      <c r="B326" t="s">
        <v>350</v>
      </c>
      <c r="C326" t="s">
        <v>680</v>
      </c>
      <c r="D326">
        <v>17.600000000000001</v>
      </c>
      <c r="E326" t="s">
        <v>287</v>
      </c>
    </row>
    <row r="327" spans="1:5" x14ac:dyDescent="0.2">
      <c r="A327" t="s">
        <v>100</v>
      </c>
      <c r="B327" t="s">
        <v>385</v>
      </c>
      <c r="C327" t="s">
        <v>681</v>
      </c>
      <c r="D327">
        <v>31.13</v>
      </c>
      <c r="E327" t="s">
        <v>287</v>
      </c>
    </row>
    <row r="328" spans="1:5" x14ac:dyDescent="0.2">
      <c r="A328" t="s">
        <v>99</v>
      </c>
      <c r="B328" t="s">
        <v>290</v>
      </c>
      <c r="C328" t="s">
        <v>682</v>
      </c>
      <c r="D328">
        <v>172.41</v>
      </c>
      <c r="E328" t="s">
        <v>287</v>
      </c>
    </row>
    <row r="329" spans="1:5" x14ac:dyDescent="0.2">
      <c r="A329" t="s">
        <v>99</v>
      </c>
      <c r="B329" t="s">
        <v>348</v>
      </c>
      <c r="C329" t="s">
        <v>683</v>
      </c>
      <c r="D329">
        <v>25</v>
      </c>
      <c r="E329" t="s">
        <v>287</v>
      </c>
    </row>
    <row r="330" spans="1:5" x14ac:dyDescent="0.2">
      <c r="A330" t="s">
        <v>100</v>
      </c>
      <c r="B330" t="s">
        <v>319</v>
      </c>
      <c r="C330" t="s">
        <v>684</v>
      </c>
      <c r="D330">
        <v>34.520000000000003</v>
      </c>
      <c r="E330" t="s">
        <v>287</v>
      </c>
    </row>
    <row r="331" spans="1:5" x14ac:dyDescent="0.2">
      <c r="A331" t="s">
        <v>99</v>
      </c>
      <c r="B331" t="s">
        <v>290</v>
      </c>
      <c r="C331" t="s">
        <v>685</v>
      </c>
      <c r="D331">
        <v>15</v>
      </c>
      <c r="E331" t="s">
        <v>287</v>
      </c>
    </row>
    <row r="332" spans="1:5" x14ac:dyDescent="0.2">
      <c r="A332" t="s">
        <v>98</v>
      </c>
      <c r="B332" t="s">
        <v>312</v>
      </c>
      <c r="C332" t="s">
        <v>686</v>
      </c>
      <c r="D332">
        <v>20.32</v>
      </c>
      <c r="E332" t="s">
        <v>287</v>
      </c>
    </row>
    <row r="333" spans="1:5" x14ac:dyDescent="0.2">
      <c r="A333" t="s">
        <v>105</v>
      </c>
      <c r="B333" t="s">
        <v>687</v>
      </c>
      <c r="C333" t="s">
        <v>688</v>
      </c>
      <c r="D333">
        <v>10</v>
      </c>
      <c r="E333" t="s">
        <v>287</v>
      </c>
    </row>
    <row r="334" spans="1:5" x14ac:dyDescent="0.2">
      <c r="A334" t="s">
        <v>103</v>
      </c>
      <c r="B334" t="s">
        <v>450</v>
      </c>
      <c r="C334" t="s">
        <v>689</v>
      </c>
      <c r="D334">
        <v>6.6</v>
      </c>
      <c r="E334" t="s">
        <v>292</v>
      </c>
    </row>
    <row r="335" spans="1:5" x14ac:dyDescent="0.2">
      <c r="A335" t="s">
        <v>100</v>
      </c>
      <c r="B335" t="s">
        <v>391</v>
      </c>
      <c r="C335" t="s">
        <v>690</v>
      </c>
      <c r="D335">
        <v>38.83</v>
      </c>
      <c r="E335" t="s">
        <v>287</v>
      </c>
    </row>
    <row r="336" spans="1:5" x14ac:dyDescent="0.2">
      <c r="A336" t="s">
        <v>102</v>
      </c>
      <c r="B336" t="s">
        <v>321</v>
      </c>
      <c r="C336" t="s">
        <v>691</v>
      </c>
      <c r="D336">
        <v>13.54</v>
      </c>
      <c r="E336" t="s">
        <v>292</v>
      </c>
    </row>
    <row r="337" spans="1:5" x14ac:dyDescent="0.2">
      <c r="A337" t="s">
        <v>100</v>
      </c>
      <c r="B337" t="s">
        <v>692</v>
      </c>
      <c r="C337" t="s">
        <v>693</v>
      </c>
      <c r="D337">
        <v>6.73</v>
      </c>
      <c r="E337" t="s">
        <v>292</v>
      </c>
    </row>
    <row r="338" spans="1:5" x14ac:dyDescent="0.2">
      <c r="A338" t="s">
        <v>99</v>
      </c>
      <c r="B338" t="s">
        <v>553</v>
      </c>
      <c r="C338" t="s">
        <v>694</v>
      </c>
      <c r="D338">
        <v>9.07</v>
      </c>
      <c r="E338" t="s">
        <v>287</v>
      </c>
    </row>
    <row r="339" spans="1:5" x14ac:dyDescent="0.2">
      <c r="A339" t="s">
        <v>99</v>
      </c>
      <c r="B339" t="s">
        <v>290</v>
      </c>
      <c r="C339" t="s">
        <v>695</v>
      </c>
      <c r="D339">
        <v>67.14</v>
      </c>
      <c r="E339" t="s">
        <v>292</v>
      </c>
    </row>
    <row r="340" spans="1:5" x14ac:dyDescent="0.2">
      <c r="A340" t="s">
        <v>100</v>
      </c>
      <c r="B340" t="s">
        <v>385</v>
      </c>
      <c r="C340" t="s">
        <v>696</v>
      </c>
      <c r="D340">
        <v>18.86</v>
      </c>
      <c r="E340" t="s">
        <v>287</v>
      </c>
    </row>
    <row r="341" spans="1:5" x14ac:dyDescent="0.2">
      <c r="A341" t="s">
        <v>95</v>
      </c>
      <c r="B341" t="s">
        <v>441</v>
      </c>
      <c r="C341" t="s">
        <v>697</v>
      </c>
      <c r="D341">
        <v>85.75</v>
      </c>
      <c r="E341" t="s">
        <v>292</v>
      </c>
    </row>
    <row r="342" spans="1:5" x14ac:dyDescent="0.2">
      <c r="A342" t="s">
        <v>100</v>
      </c>
      <c r="B342" t="s">
        <v>478</v>
      </c>
      <c r="C342" t="s">
        <v>698</v>
      </c>
      <c r="D342">
        <v>99.25</v>
      </c>
      <c r="E342" t="s">
        <v>287</v>
      </c>
    </row>
    <row r="343" spans="1:5" x14ac:dyDescent="0.2">
      <c r="A343" t="s">
        <v>102</v>
      </c>
      <c r="B343" t="s">
        <v>297</v>
      </c>
      <c r="C343" t="s">
        <v>699</v>
      </c>
      <c r="D343">
        <v>34</v>
      </c>
      <c r="E343" t="s">
        <v>292</v>
      </c>
    </row>
    <row r="344" spans="1:5" x14ac:dyDescent="0.2">
      <c r="A344" t="s">
        <v>103</v>
      </c>
      <c r="B344" t="s">
        <v>469</v>
      </c>
      <c r="C344" t="s">
        <v>700</v>
      </c>
      <c r="D344">
        <v>53.83</v>
      </c>
      <c r="E344" t="s">
        <v>292</v>
      </c>
    </row>
    <row r="345" spans="1:5" x14ac:dyDescent="0.2">
      <c r="A345" t="s">
        <v>100</v>
      </c>
      <c r="B345" t="s">
        <v>385</v>
      </c>
      <c r="C345" t="s">
        <v>701</v>
      </c>
      <c r="D345">
        <v>16.5</v>
      </c>
      <c r="E345" t="s">
        <v>287</v>
      </c>
    </row>
    <row r="346" spans="1:5" x14ac:dyDescent="0.2">
      <c r="A346" t="s">
        <v>99</v>
      </c>
      <c r="B346" t="s">
        <v>553</v>
      </c>
      <c r="C346" t="s">
        <v>702</v>
      </c>
      <c r="D346">
        <v>66.37</v>
      </c>
      <c r="E346" t="s">
        <v>292</v>
      </c>
    </row>
    <row r="347" spans="1:5" x14ac:dyDescent="0.2">
      <c r="A347" t="s">
        <v>100</v>
      </c>
      <c r="B347" t="s">
        <v>375</v>
      </c>
      <c r="C347" t="s">
        <v>703</v>
      </c>
      <c r="D347">
        <v>4.1900000000000004</v>
      </c>
      <c r="E347" t="s">
        <v>287</v>
      </c>
    </row>
    <row r="348" spans="1:5" x14ac:dyDescent="0.2">
      <c r="A348" t="s">
        <v>98</v>
      </c>
      <c r="B348" t="s">
        <v>510</v>
      </c>
      <c r="C348" t="s">
        <v>704</v>
      </c>
      <c r="D348">
        <v>31.19</v>
      </c>
      <c r="E348" t="s">
        <v>287</v>
      </c>
    </row>
    <row r="349" spans="1:5" x14ac:dyDescent="0.2">
      <c r="A349" t="s">
        <v>102</v>
      </c>
      <c r="B349" t="s">
        <v>306</v>
      </c>
      <c r="C349" t="s">
        <v>705</v>
      </c>
      <c r="D349">
        <v>20</v>
      </c>
      <c r="E349" t="s">
        <v>287</v>
      </c>
    </row>
    <row r="350" spans="1:5" x14ac:dyDescent="0.2">
      <c r="A350" t="s">
        <v>103</v>
      </c>
      <c r="B350" t="s">
        <v>606</v>
      </c>
      <c r="C350" t="s">
        <v>706</v>
      </c>
      <c r="D350">
        <v>32.86</v>
      </c>
      <c r="E350" t="s">
        <v>292</v>
      </c>
    </row>
    <row r="351" spans="1:5" x14ac:dyDescent="0.2">
      <c r="A351" t="s">
        <v>100</v>
      </c>
      <c r="B351" t="s">
        <v>692</v>
      </c>
      <c r="C351" t="s">
        <v>707</v>
      </c>
      <c r="D351">
        <v>1</v>
      </c>
      <c r="E351" t="s">
        <v>292</v>
      </c>
    </row>
    <row r="352" spans="1:5" x14ac:dyDescent="0.2">
      <c r="A352" t="s">
        <v>103</v>
      </c>
      <c r="B352" t="s">
        <v>557</v>
      </c>
      <c r="C352" t="s">
        <v>708</v>
      </c>
      <c r="D352">
        <v>23.71</v>
      </c>
      <c r="E352" t="s">
        <v>292</v>
      </c>
    </row>
    <row r="353" spans="1:5" x14ac:dyDescent="0.2">
      <c r="A353" t="s">
        <v>107</v>
      </c>
      <c r="B353" t="s">
        <v>382</v>
      </c>
      <c r="C353" t="s">
        <v>709</v>
      </c>
      <c r="D353">
        <v>0</v>
      </c>
      <c r="E353" t="s">
        <v>292</v>
      </c>
    </row>
    <row r="354" spans="1:5" x14ac:dyDescent="0.2">
      <c r="A354" t="s">
        <v>102</v>
      </c>
      <c r="B354" t="s">
        <v>306</v>
      </c>
      <c r="C354" t="s">
        <v>710</v>
      </c>
      <c r="D354">
        <v>53.75</v>
      </c>
      <c r="E354" t="s">
        <v>292</v>
      </c>
    </row>
    <row r="355" spans="1:5" x14ac:dyDescent="0.2">
      <c r="A355" t="s">
        <v>102</v>
      </c>
      <c r="B355" t="s">
        <v>306</v>
      </c>
      <c r="C355" t="s">
        <v>711</v>
      </c>
      <c r="D355">
        <v>31.14</v>
      </c>
      <c r="E355" t="s">
        <v>292</v>
      </c>
    </row>
    <row r="356" spans="1:5" x14ac:dyDescent="0.2">
      <c r="A356" t="s">
        <v>100</v>
      </c>
      <c r="B356" t="s">
        <v>375</v>
      </c>
      <c r="C356" t="s">
        <v>712</v>
      </c>
      <c r="D356">
        <v>19.600000000000001</v>
      </c>
      <c r="E356" t="s">
        <v>287</v>
      </c>
    </row>
    <row r="357" spans="1:5" x14ac:dyDescent="0.2">
      <c r="A357" t="s">
        <v>102</v>
      </c>
      <c r="B357" t="s">
        <v>480</v>
      </c>
      <c r="C357" t="s">
        <v>713</v>
      </c>
      <c r="D357">
        <v>5.98</v>
      </c>
      <c r="E357" t="s">
        <v>292</v>
      </c>
    </row>
    <row r="358" spans="1:5" x14ac:dyDescent="0.2">
      <c r="A358" t="s">
        <v>104</v>
      </c>
      <c r="B358" t="s">
        <v>458</v>
      </c>
      <c r="C358" t="s">
        <v>714</v>
      </c>
      <c r="D358">
        <v>44.9</v>
      </c>
      <c r="E358" t="s">
        <v>292</v>
      </c>
    </row>
    <row r="359" spans="1:5" x14ac:dyDescent="0.2">
      <c r="A359" t="s">
        <v>102</v>
      </c>
      <c r="B359" t="s">
        <v>308</v>
      </c>
      <c r="C359" t="s">
        <v>715</v>
      </c>
      <c r="D359">
        <v>16.57</v>
      </c>
      <c r="E359" t="s">
        <v>292</v>
      </c>
    </row>
    <row r="360" spans="1:5" x14ac:dyDescent="0.2">
      <c r="A360" t="s">
        <v>102</v>
      </c>
      <c r="B360" t="s">
        <v>306</v>
      </c>
      <c r="C360" t="s">
        <v>716</v>
      </c>
      <c r="D360">
        <v>23.73</v>
      </c>
      <c r="E360" t="s">
        <v>292</v>
      </c>
    </row>
    <row r="361" spans="1:5" x14ac:dyDescent="0.2">
      <c r="A361" t="s">
        <v>99</v>
      </c>
      <c r="B361" t="s">
        <v>454</v>
      </c>
      <c r="C361" t="s">
        <v>717</v>
      </c>
      <c r="D361">
        <v>194.2</v>
      </c>
      <c r="E361" t="s">
        <v>287</v>
      </c>
    </row>
    <row r="362" spans="1:5" x14ac:dyDescent="0.2">
      <c r="A362" t="s">
        <v>104</v>
      </c>
      <c r="B362" t="s">
        <v>363</v>
      </c>
      <c r="C362" t="s">
        <v>718</v>
      </c>
      <c r="D362">
        <v>24.02</v>
      </c>
      <c r="E362" t="s">
        <v>287</v>
      </c>
    </row>
    <row r="363" spans="1:5" x14ac:dyDescent="0.2">
      <c r="A363" t="s">
        <v>102</v>
      </c>
      <c r="B363" t="s">
        <v>308</v>
      </c>
      <c r="C363" t="s">
        <v>719</v>
      </c>
      <c r="D363">
        <v>11.43</v>
      </c>
      <c r="E363" t="s">
        <v>287</v>
      </c>
    </row>
    <row r="364" spans="1:5" x14ac:dyDescent="0.2">
      <c r="A364" t="s">
        <v>102</v>
      </c>
      <c r="B364" t="s">
        <v>474</v>
      </c>
      <c r="C364" t="s">
        <v>720</v>
      </c>
      <c r="D364">
        <v>10.6</v>
      </c>
      <c r="E364" t="s">
        <v>292</v>
      </c>
    </row>
    <row r="365" spans="1:5" x14ac:dyDescent="0.2">
      <c r="A365" t="s">
        <v>104</v>
      </c>
      <c r="B365" t="s">
        <v>458</v>
      </c>
      <c r="C365" t="s">
        <v>721</v>
      </c>
      <c r="D365">
        <v>10</v>
      </c>
      <c r="E365" t="s">
        <v>287</v>
      </c>
    </row>
    <row r="366" spans="1:5" x14ac:dyDescent="0.2">
      <c r="A366" t="s">
        <v>96</v>
      </c>
      <c r="B366" t="s">
        <v>341</v>
      </c>
      <c r="C366" t="s">
        <v>722</v>
      </c>
      <c r="D366">
        <v>43.24</v>
      </c>
      <c r="E366" t="s">
        <v>292</v>
      </c>
    </row>
    <row r="367" spans="1:5" x14ac:dyDescent="0.2">
      <c r="A367" t="s">
        <v>99</v>
      </c>
      <c r="B367" t="s">
        <v>290</v>
      </c>
      <c r="C367" t="s">
        <v>723</v>
      </c>
      <c r="D367">
        <v>220.58</v>
      </c>
      <c r="E367" t="s">
        <v>292</v>
      </c>
    </row>
    <row r="368" spans="1:5" x14ac:dyDescent="0.2">
      <c r="A368" t="s">
        <v>102</v>
      </c>
      <c r="B368" t="s">
        <v>480</v>
      </c>
      <c r="C368" t="s">
        <v>724</v>
      </c>
      <c r="D368">
        <v>51.62</v>
      </c>
      <c r="E368" t="s">
        <v>292</v>
      </c>
    </row>
    <row r="369" spans="1:5" x14ac:dyDescent="0.2">
      <c r="A369" t="s">
        <v>99</v>
      </c>
      <c r="B369" t="s">
        <v>348</v>
      </c>
      <c r="C369" t="s">
        <v>725</v>
      </c>
      <c r="D369">
        <v>10.27</v>
      </c>
      <c r="E369" t="s">
        <v>287</v>
      </c>
    </row>
    <row r="370" spans="1:5" x14ac:dyDescent="0.2">
      <c r="A370" t="s">
        <v>102</v>
      </c>
      <c r="B370" t="s">
        <v>308</v>
      </c>
      <c r="C370" t="s">
        <v>726</v>
      </c>
      <c r="D370">
        <v>9.7899999999999991</v>
      </c>
      <c r="E370" t="s">
        <v>287</v>
      </c>
    </row>
    <row r="371" spans="1:5" x14ac:dyDescent="0.2">
      <c r="A371" t="s">
        <v>102</v>
      </c>
      <c r="B371" t="s">
        <v>388</v>
      </c>
      <c r="C371" t="s">
        <v>727</v>
      </c>
      <c r="D371">
        <v>22</v>
      </c>
      <c r="E371" t="s">
        <v>287</v>
      </c>
    </row>
    <row r="372" spans="1:5" x14ac:dyDescent="0.2">
      <c r="A372" t="s">
        <v>95</v>
      </c>
      <c r="B372" t="s">
        <v>441</v>
      </c>
      <c r="C372" t="s">
        <v>728</v>
      </c>
      <c r="D372">
        <v>63.6</v>
      </c>
      <c r="E372" t="s">
        <v>292</v>
      </c>
    </row>
    <row r="373" spans="1:5" x14ac:dyDescent="0.2">
      <c r="A373" t="s">
        <v>102</v>
      </c>
      <c r="B373" t="s">
        <v>297</v>
      </c>
      <c r="C373" t="s">
        <v>729</v>
      </c>
      <c r="D373">
        <v>1.86</v>
      </c>
      <c r="E373" t="s">
        <v>287</v>
      </c>
    </row>
    <row r="374" spans="1:5" x14ac:dyDescent="0.2">
      <c r="A374" t="s">
        <v>104</v>
      </c>
      <c r="B374" t="s">
        <v>324</v>
      </c>
      <c r="C374" t="s">
        <v>730</v>
      </c>
      <c r="D374">
        <v>24.42</v>
      </c>
      <c r="E374" t="s">
        <v>287</v>
      </c>
    </row>
    <row r="375" spans="1:5" x14ac:dyDescent="0.2">
      <c r="A375" t="s">
        <v>99</v>
      </c>
      <c r="B375" t="s">
        <v>352</v>
      </c>
      <c r="C375" t="s">
        <v>731</v>
      </c>
      <c r="D375">
        <v>11</v>
      </c>
      <c r="E375" t="s">
        <v>287</v>
      </c>
    </row>
    <row r="376" spans="1:5" x14ac:dyDescent="0.2">
      <c r="A376" t="s">
        <v>99</v>
      </c>
      <c r="B376" t="s">
        <v>352</v>
      </c>
      <c r="C376" t="s">
        <v>732</v>
      </c>
      <c r="D376">
        <v>34.74</v>
      </c>
      <c r="E376" t="s">
        <v>287</v>
      </c>
    </row>
    <row r="377" spans="1:5" x14ac:dyDescent="0.2">
      <c r="A377" t="s">
        <v>102</v>
      </c>
      <c r="B377" t="s">
        <v>308</v>
      </c>
      <c r="C377" t="s">
        <v>733</v>
      </c>
      <c r="D377">
        <v>24</v>
      </c>
      <c r="E377" t="s">
        <v>287</v>
      </c>
    </row>
    <row r="378" spans="1:5" x14ac:dyDescent="0.2">
      <c r="A378" t="s">
        <v>102</v>
      </c>
      <c r="B378" t="s">
        <v>308</v>
      </c>
      <c r="C378" t="s">
        <v>734</v>
      </c>
      <c r="D378">
        <v>237.95</v>
      </c>
      <c r="E378" t="s">
        <v>287</v>
      </c>
    </row>
    <row r="379" spans="1:5" x14ac:dyDescent="0.2">
      <c r="A379" t="s">
        <v>107</v>
      </c>
      <c r="B379" t="s">
        <v>382</v>
      </c>
      <c r="C379" t="s">
        <v>735</v>
      </c>
      <c r="D379">
        <v>21.5</v>
      </c>
      <c r="E379" t="s">
        <v>287</v>
      </c>
    </row>
    <row r="380" spans="1:5" x14ac:dyDescent="0.2">
      <c r="A380" t="s">
        <v>101</v>
      </c>
      <c r="B380" t="s">
        <v>532</v>
      </c>
      <c r="C380" t="s">
        <v>736</v>
      </c>
      <c r="D380">
        <v>16</v>
      </c>
      <c r="E380" t="s">
        <v>287</v>
      </c>
    </row>
    <row r="381" spans="1:5" x14ac:dyDescent="0.2">
      <c r="A381" t="s">
        <v>98</v>
      </c>
      <c r="B381" t="s">
        <v>335</v>
      </c>
      <c r="C381" t="s">
        <v>737</v>
      </c>
      <c r="D381">
        <v>25.53</v>
      </c>
      <c r="E381" t="s">
        <v>292</v>
      </c>
    </row>
    <row r="382" spans="1:5" x14ac:dyDescent="0.2">
      <c r="A382" t="s">
        <v>102</v>
      </c>
      <c r="B382" t="s">
        <v>308</v>
      </c>
      <c r="C382" t="s">
        <v>738</v>
      </c>
      <c r="D382">
        <v>42.57</v>
      </c>
      <c r="E382" t="s">
        <v>287</v>
      </c>
    </row>
    <row r="383" spans="1:5" x14ac:dyDescent="0.2">
      <c r="A383" t="s">
        <v>102</v>
      </c>
      <c r="B383" t="s">
        <v>308</v>
      </c>
      <c r="C383" t="s">
        <v>739</v>
      </c>
      <c r="D383">
        <v>149.18</v>
      </c>
      <c r="E383" t="s">
        <v>287</v>
      </c>
    </row>
    <row r="384" spans="1:5" x14ac:dyDescent="0.2">
      <c r="A384" t="s">
        <v>102</v>
      </c>
      <c r="B384" t="s">
        <v>308</v>
      </c>
      <c r="C384" t="s">
        <v>740</v>
      </c>
      <c r="D384">
        <v>113.32</v>
      </c>
      <c r="E384" t="s">
        <v>323</v>
      </c>
    </row>
    <row r="385" spans="1:5" x14ac:dyDescent="0.2">
      <c r="A385" t="s">
        <v>102</v>
      </c>
      <c r="B385" t="s">
        <v>308</v>
      </c>
      <c r="C385" t="s">
        <v>741</v>
      </c>
      <c r="D385">
        <v>116.34</v>
      </c>
      <c r="E385" t="s">
        <v>323</v>
      </c>
    </row>
    <row r="386" spans="1:5" x14ac:dyDescent="0.2">
      <c r="A386" t="s">
        <v>102</v>
      </c>
      <c r="B386" t="s">
        <v>308</v>
      </c>
      <c r="C386" t="s">
        <v>742</v>
      </c>
      <c r="D386">
        <v>46.14</v>
      </c>
      <c r="E386" t="s">
        <v>323</v>
      </c>
    </row>
    <row r="387" spans="1:5" x14ac:dyDescent="0.2">
      <c r="A387" t="s">
        <v>102</v>
      </c>
      <c r="B387" t="s">
        <v>308</v>
      </c>
      <c r="C387" t="s">
        <v>743</v>
      </c>
      <c r="D387">
        <v>103.16</v>
      </c>
      <c r="E387" t="s">
        <v>323</v>
      </c>
    </row>
    <row r="388" spans="1:5" x14ac:dyDescent="0.2">
      <c r="A388" t="s">
        <v>102</v>
      </c>
      <c r="B388" t="s">
        <v>308</v>
      </c>
      <c r="C388" t="s">
        <v>744</v>
      </c>
      <c r="D388">
        <v>46.48</v>
      </c>
      <c r="E388" t="s">
        <v>323</v>
      </c>
    </row>
    <row r="389" spans="1:5" x14ac:dyDescent="0.2">
      <c r="A389" t="s">
        <v>102</v>
      </c>
      <c r="B389" t="s">
        <v>308</v>
      </c>
      <c r="C389" t="s">
        <v>745</v>
      </c>
      <c r="D389">
        <v>56.49</v>
      </c>
      <c r="E389" t="s">
        <v>323</v>
      </c>
    </row>
    <row r="390" spans="1:5" x14ac:dyDescent="0.2">
      <c r="A390" t="s">
        <v>102</v>
      </c>
      <c r="B390" t="s">
        <v>308</v>
      </c>
      <c r="C390" t="s">
        <v>746</v>
      </c>
      <c r="D390">
        <v>144.22</v>
      </c>
      <c r="E390" t="s">
        <v>287</v>
      </c>
    </row>
    <row r="391" spans="1:5" x14ac:dyDescent="0.2">
      <c r="A391" t="s">
        <v>100</v>
      </c>
      <c r="B391" t="s">
        <v>327</v>
      </c>
      <c r="C391" t="s">
        <v>747</v>
      </c>
      <c r="D391">
        <v>162</v>
      </c>
      <c r="E391" t="s">
        <v>287</v>
      </c>
    </row>
    <row r="392" spans="1:5" x14ac:dyDescent="0.2">
      <c r="A392" t="s">
        <v>100</v>
      </c>
      <c r="B392" t="s">
        <v>327</v>
      </c>
      <c r="C392" t="s">
        <v>748</v>
      </c>
      <c r="D392">
        <v>114</v>
      </c>
      <c r="E392" t="s">
        <v>287</v>
      </c>
    </row>
    <row r="393" spans="1:5" x14ac:dyDescent="0.2">
      <c r="A393" t="s">
        <v>100</v>
      </c>
      <c r="B393" t="s">
        <v>327</v>
      </c>
      <c r="C393" t="s">
        <v>749</v>
      </c>
      <c r="D393">
        <v>18</v>
      </c>
      <c r="E393" t="s">
        <v>287</v>
      </c>
    </row>
    <row r="394" spans="1:5" x14ac:dyDescent="0.2">
      <c r="A394" t="s">
        <v>102</v>
      </c>
      <c r="B394" t="s">
        <v>306</v>
      </c>
      <c r="C394" t="s">
        <v>750</v>
      </c>
      <c r="D394">
        <v>29.46</v>
      </c>
      <c r="E394" t="s">
        <v>287</v>
      </c>
    </row>
    <row r="395" spans="1:5" x14ac:dyDescent="0.2">
      <c r="A395" t="s">
        <v>101</v>
      </c>
      <c r="B395" t="s">
        <v>285</v>
      </c>
      <c r="C395" t="s">
        <v>751</v>
      </c>
      <c r="D395">
        <v>91.68</v>
      </c>
      <c r="E395" t="s">
        <v>287</v>
      </c>
    </row>
    <row r="396" spans="1:5" x14ac:dyDescent="0.2">
      <c r="A396" t="s">
        <v>102</v>
      </c>
      <c r="B396" t="s">
        <v>462</v>
      </c>
      <c r="C396" t="s">
        <v>752</v>
      </c>
      <c r="D396">
        <v>3.6</v>
      </c>
      <c r="E396" t="s">
        <v>287</v>
      </c>
    </row>
    <row r="397" spans="1:5" x14ac:dyDescent="0.2">
      <c r="A397" t="s">
        <v>99</v>
      </c>
      <c r="B397" t="s">
        <v>348</v>
      </c>
      <c r="C397" t="s">
        <v>753</v>
      </c>
      <c r="D397">
        <v>13.53</v>
      </c>
      <c r="E397" t="s">
        <v>287</v>
      </c>
    </row>
    <row r="398" spans="1:5" x14ac:dyDescent="0.2">
      <c r="A398" t="s">
        <v>99</v>
      </c>
      <c r="B398" t="s">
        <v>290</v>
      </c>
      <c r="C398" t="s">
        <v>754</v>
      </c>
      <c r="D398">
        <v>29.35</v>
      </c>
      <c r="E398" t="s">
        <v>287</v>
      </c>
    </row>
    <row r="399" spans="1:5" x14ac:dyDescent="0.2">
      <c r="A399" t="s">
        <v>102</v>
      </c>
      <c r="B399" t="s">
        <v>297</v>
      </c>
      <c r="C399" t="s">
        <v>755</v>
      </c>
      <c r="D399">
        <v>190.26</v>
      </c>
      <c r="E399" t="s">
        <v>292</v>
      </c>
    </row>
    <row r="400" spans="1:5" x14ac:dyDescent="0.2">
      <c r="A400" t="s">
        <v>98</v>
      </c>
      <c r="B400" t="s">
        <v>510</v>
      </c>
      <c r="C400" t="s">
        <v>756</v>
      </c>
      <c r="D400">
        <v>118.58</v>
      </c>
      <c r="E400" t="s">
        <v>287</v>
      </c>
    </row>
    <row r="401" spans="1:5" x14ac:dyDescent="0.2">
      <c r="A401" t="s">
        <v>102</v>
      </c>
      <c r="B401" t="s">
        <v>308</v>
      </c>
      <c r="C401" t="s">
        <v>757</v>
      </c>
      <c r="D401">
        <v>32.22</v>
      </c>
      <c r="E401" t="s">
        <v>287</v>
      </c>
    </row>
    <row r="402" spans="1:5" x14ac:dyDescent="0.2">
      <c r="A402" t="s">
        <v>99</v>
      </c>
      <c r="B402" t="s">
        <v>348</v>
      </c>
      <c r="C402" t="s">
        <v>758</v>
      </c>
      <c r="D402">
        <v>44.95</v>
      </c>
      <c r="E402" t="s">
        <v>287</v>
      </c>
    </row>
    <row r="403" spans="1:5" x14ac:dyDescent="0.2">
      <c r="A403" t="s">
        <v>102</v>
      </c>
      <c r="B403" t="s">
        <v>306</v>
      </c>
      <c r="C403" t="s">
        <v>759</v>
      </c>
      <c r="D403">
        <v>59.35</v>
      </c>
      <c r="E403" t="s">
        <v>292</v>
      </c>
    </row>
    <row r="404" spans="1:5" x14ac:dyDescent="0.2">
      <c r="A404" t="s">
        <v>102</v>
      </c>
      <c r="B404" t="s">
        <v>306</v>
      </c>
      <c r="C404" t="s">
        <v>760</v>
      </c>
      <c r="D404">
        <v>15.4</v>
      </c>
      <c r="E404" t="s">
        <v>292</v>
      </c>
    </row>
    <row r="405" spans="1:5" x14ac:dyDescent="0.2">
      <c r="A405" t="s">
        <v>99</v>
      </c>
      <c r="B405" t="s">
        <v>590</v>
      </c>
      <c r="C405" t="s">
        <v>761</v>
      </c>
      <c r="D405">
        <v>13.5</v>
      </c>
      <c r="E405" t="s">
        <v>287</v>
      </c>
    </row>
    <row r="406" spans="1:5" x14ac:dyDescent="0.2">
      <c r="A406" t="s">
        <v>98</v>
      </c>
      <c r="B406" t="s">
        <v>354</v>
      </c>
      <c r="C406" t="s">
        <v>762</v>
      </c>
      <c r="D406">
        <v>58</v>
      </c>
      <c r="E406" t="s">
        <v>287</v>
      </c>
    </row>
    <row r="407" spans="1:5" x14ac:dyDescent="0.2">
      <c r="A407" t="s">
        <v>98</v>
      </c>
      <c r="B407" t="s">
        <v>354</v>
      </c>
      <c r="C407" t="s">
        <v>763</v>
      </c>
      <c r="D407">
        <v>96.88</v>
      </c>
      <c r="E407" t="s">
        <v>287</v>
      </c>
    </row>
    <row r="408" spans="1:5" x14ac:dyDescent="0.2">
      <c r="A408" t="s">
        <v>98</v>
      </c>
      <c r="B408" t="s">
        <v>354</v>
      </c>
      <c r="C408" t="s">
        <v>764</v>
      </c>
      <c r="D408">
        <v>19.59</v>
      </c>
      <c r="E408" t="s">
        <v>287</v>
      </c>
    </row>
    <row r="409" spans="1:5" x14ac:dyDescent="0.2">
      <c r="A409" t="s">
        <v>103</v>
      </c>
      <c r="B409" t="s">
        <v>344</v>
      </c>
      <c r="C409" t="s">
        <v>765</v>
      </c>
      <c r="D409">
        <v>19</v>
      </c>
      <c r="E409" t="s">
        <v>287</v>
      </c>
    </row>
    <row r="410" spans="1:5" x14ac:dyDescent="0.2">
      <c r="A410" t="s">
        <v>103</v>
      </c>
      <c r="B410" t="s">
        <v>344</v>
      </c>
      <c r="C410" t="s">
        <v>766</v>
      </c>
      <c r="D410">
        <v>21.3</v>
      </c>
      <c r="E410" t="s">
        <v>287</v>
      </c>
    </row>
    <row r="411" spans="1:5" x14ac:dyDescent="0.2">
      <c r="A411" t="s">
        <v>95</v>
      </c>
      <c r="B411" t="s">
        <v>331</v>
      </c>
      <c r="C411" t="s">
        <v>767</v>
      </c>
      <c r="D411">
        <v>48</v>
      </c>
      <c r="E411" t="s">
        <v>287</v>
      </c>
    </row>
    <row r="412" spans="1:5" x14ac:dyDescent="0.2">
      <c r="A412" t="s">
        <v>95</v>
      </c>
      <c r="B412" t="s">
        <v>331</v>
      </c>
      <c r="C412" t="s">
        <v>768</v>
      </c>
      <c r="D412">
        <v>49.74</v>
      </c>
      <c r="E412" t="s">
        <v>287</v>
      </c>
    </row>
    <row r="413" spans="1:5" x14ac:dyDescent="0.2">
      <c r="A413" t="s">
        <v>100</v>
      </c>
      <c r="B413" t="s">
        <v>375</v>
      </c>
      <c r="C413" t="s">
        <v>769</v>
      </c>
      <c r="D413">
        <v>25.15</v>
      </c>
      <c r="E413" t="s">
        <v>287</v>
      </c>
    </row>
    <row r="414" spans="1:5" x14ac:dyDescent="0.2">
      <c r="A414" t="s">
        <v>99</v>
      </c>
      <c r="B414" t="s">
        <v>348</v>
      </c>
      <c r="C414" t="s">
        <v>770</v>
      </c>
      <c r="D414">
        <v>17.760000000000002</v>
      </c>
      <c r="E414" t="s">
        <v>287</v>
      </c>
    </row>
    <row r="415" spans="1:5" x14ac:dyDescent="0.2">
      <c r="A415" t="s">
        <v>98</v>
      </c>
      <c r="B415" t="s">
        <v>335</v>
      </c>
      <c r="C415" t="s">
        <v>771</v>
      </c>
      <c r="D415">
        <v>22.05</v>
      </c>
      <c r="E415" t="s">
        <v>292</v>
      </c>
    </row>
    <row r="416" spans="1:5" x14ac:dyDescent="0.2">
      <c r="A416" t="s">
        <v>100</v>
      </c>
      <c r="B416" t="s">
        <v>375</v>
      </c>
      <c r="C416" t="s">
        <v>772</v>
      </c>
      <c r="D416">
        <v>73.88</v>
      </c>
      <c r="E416" t="s">
        <v>287</v>
      </c>
    </row>
    <row r="417" spans="1:5" x14ac:dyDescent="0.2">
      <c r="A417" t="s">
        <v>102</v>
      </c>
      <c r="B417" t="s">
        <v>306</v>
      </c>
      <c r="C417" t="s">
        <v>773</v>
      </c>
      <c r="D417">
        <v>60.67</v>
      </c>
      <c r="E417" t="s">
        <v>287</v>
      </c>
    </row>
    <row r="418" spans="1:5" x14ac:dyDescent="0.2">
      <c r="A418" t="s">
        <v>100</v>
      </c>
      <c r="B418" t="s">
        <v>288</v>
      </c>
      <c r="C418" t="s">
        <v>774</v>
      </c>
      <c r="D418">
        <v>65</v>
      </c>
      <c r="E418" t="s">
        <v>287</v>
      </c>
    </row>
    <row r="419" spans="1:5" x14ac:dyDescent="0.2">
      <c r="A419" t="s">
        <v>101</v>
      </c>
      <c r="B419" t="s">
        <v>576</v>
      </c>
      <c r="C419" t="s">
        <v>775</v>
      </c>
      <c r="D419">
        <v>66</v>
      </c>
      <c r="E419" t="s">
        <v>287</v>
      </c>
    </row>
    <row r="420" spans="1:5" x14ac:dyDescent="0.2">
      <c r="A420" t="s">
        <v>102</v>
      </c>
      <c r="B420" t="s">
        <v>308</v>
      </c>
      <c r="C420" t="s">
        <v>776</v>
      </c>
      <c r="D420">
        <v>0</v>
      </c>
      <c r="E420" t="s">
        <v>292</v>
      </c>
    </row>
    <row r="421" spans="1:5" x14ac:dyDescent="0.2">
      <c r="A421" t="s">
        <v>98</v>
      </c>
      <c r="B421" t="s">
        <v>510</v>
      </c>
      <c r="C421" t="s">
        <v>777</v>
      </c>
      <c r="D421">
        <v>51.3</v>
      </c>
      <c r="E421" t="s">
        <v>292</v>
      </c>
    </row>
    <row r="422" spans="1:5" x14ac:dyDescent="0.2">
      <c r="A422" t="s">
        <v>100</v>
      </c>
      <c r="B422" t="s">
        <v>319</v>
      </c>
      <c r="C422" t="s">
        <v>778</v>
      </c>
      <c r="D422">
        <v>85.26</v>
      </c>
      <c r="E422" t="s">
        <v>287</v>
      </c>
    </row>
    <row r="423" spans="1:5" x14ac:dyDescent="0.2">
      <c r="A423" t="s">
        <v>98</v>
      </c>
      <c r="B423" t="s">
        <v>333</v>
      </c>
      <c r="C423" t="s">
        <v>779</v>
      </c>
      <c r="D423">
        <v>175</v>
      </c>
      <c r="E423" t="s">
        <v>287</v>
      </c>
    </row>
    <row r="424" spans="1:5" x14ac:dyDescent="0.2">
      <c r="A424" t="s">
        <v>102</v>
      </c>
      <c r="B424" t="s">
        <v>321</v>
      </c>
      <c r="C424" t="s">
        <v>780</v>
      </c>
      <c r="D424">
        <v>64.98</v>
      </c>
      <c r="E424" t="s">
        <v>287</v>
      </c>
    </row>
    <row r="425" spans="1:5" x14ac:dyDescent="0.2">
      <c r="A425" t="s">
        <v>104</v>
      </c>
      <c r="B425" t="s">
        <v>621</v>
      </c>
      <c r="C425" t="s">
        <v>781</v>
      </c>
      <c r="D425">
        <v>20.2</v>
      </c>
      <c r="E425" t="s">
        <v>292</v>
      </c>
    </row>
    <row r="426" spans="1:5" x14ac:dyDescent="0.2">
      <c r="A426" t="s">
        <v>100</v>
      </c>
      <c r="B426" t="s">
        <v>375</v>
      </c>
      <c r="C426" t="s">
        <v>782</v>
      </c>
      <c r="D426">
        <v>22.36</v>
      </c>
      <c r="E426" t="s">
        <v>287</v>
      </c>
    </row>
    <row r="427" spans="1:5" x14ac:dyDescent="0.2">
      <c r="A427" t="s">
        <v>100</v>
      </c>
      <c r="B427" t="s">
        <v>319</v>
      </c>
      <c r="C427" t="s">
        <v>783</v>
      </c>
      <c r="D427">
        <v>121.56</v>
      </c>
      <c r="E427" t="s">
        <v>287</v>
      </c>
    </row>
    <row r="428" spans="1:5" x14ac:dyDescent="0.2">
      <c r="A428" t="s">
        <v>100</v>
      </c>
      <c r="B428" t="s">
        <v>391</v>
      </c>
      <c r="C428" t="s">
        <v>784</v>
      </c>
      <c r="D428">
        <v>187.01</v>
      </c>
      <c r="E428" t="s">
        <v>287</v>
      </c>
    </row>
    <row r="429" spans="1:5" x14ac:dyDescent="0.2">
      <c r="A429" t="s">
        <v>99</v>
      </c>
      <c r="B429" t="s">
        <v>348</v>
      </c>
      <c r="C429" t="s">
        <v>785</v>
      </c>
      <c r="D429">
        <v>70.11</v>
      </c>
      <c r="E429" t="s">
        <v>287</v>
      </c>
    </row>
    <row r="430" spans="1:5" x14ac:dyDescent="0.2">
      <c r="A430" t="s">
        <v>102</v>
      </c>
      <c r="B430" t="s">
        <v>308</v>
      </c>
      <c r="C430" t="s">
        <v>786</v>
      </c>
      <c r="D430">
        <v>6.7</v>
      </c>
      <c r="E430" t="s">
        <v>292</v>
      </c>
    </row>
    <row r="431" spans="1:5" x14ac:dyDescent="0.2">
      <c r="A431" t="s">
        <v>102</v>
      </c>
      <c r="B431" t="s">
        <v>388</v>
      </c>
      <c r="C431" t="s">
        <v>787</v>
      </c>
      <c r="D431">
        <v>89</v>
      </c>
      <c r="E431" t="s">
        <v>287</v>
      </c>
    </row>
    <row r="432" spans="1:5" x14ac:dyDescent="0.2">
      <c r="A432" t="s">
        <v>100</v>
      </c>
      <c r="B432" t="s">
        <v>295</v>
      </c>
      <c r="C432" t="s">
        <v>788</v>
      </c>
      <c r="D432">
        <v>202.05</v>
      </c>
      <c r="E432" t="s">
        <v>287</v>
      </c>
    </row>
    <row r="433" spans="1:5" x14ac:dyDescent="0.2">
      <c r="A433" t="s">
        <v>102</v>
      </c>
      <c r="B433" t="s">
        <v>498</v>
      </c>
      <c r="C433" t="s">
        <v>789</v>
      </c>
      <c r="D433">
        <v>33</v>
      </c>
      <c r="E433" t="s">
        <v>287</v>
      </c>
    </row>
    <row r="434" spans="1:5" x14ac:dyDescent="0.2">
      <c r="A434" t="s">
        <v>96</v>
      </c>
      <c r="B434" t="s">
        <v>341</v>
      </c>
      <c r="C434" t="s">
        <v>790</v>
      </c>
      <c r="D434">
        <v>17</v>
      </c>
      <c r="E434" t="s">
        <v>287</v>
      </c>
    </row>
    <row r="435" spans="1:5" x14ac:dyDescent="0.2">
      <c r="A435" t="s">
        <v>102</v>
      </c>
      <c r="B435" t="s">
        <v>474</v>
      </c>
      <c r="C435" t="s">
        <v>791</v>
      </c>
      <c r="D435">
        <v>12</v>
      </c>
      <c r="E435" t="s">
        <v>292</v>
      </c>
    </row>
    <row r="436" spans="1:5" x14ac:dyDescent="0.2">
      <c r="A436" t="s">
        <v>98</v>
      </c>
      <c r="B436" t="s">
        <v>510</v>
      </c>
      <c r="C436" t="s">
        <v>792</v>
      </c>
      <c r="D436">
        <v>577.70000000000005</v>
      </c>
      <c r="E436" t="s">
        <v>287</v>
      </c>
    </row>
    <row r="437" spans="1:5" x14ac:dyDescent="0.2">
      <c r="A437" t="s">
        <v>102</v>
      </c>
      <c r="B437" t="s">
        <v>675</v>
      </c>
      <c r="C437" t="s">
        <v>793</v>
      </c>
      <c r="D437">
        <v>9</v>
      </c>
      <c r="E437" t="s">
        <v>292</v>
      </c>
    </row>
    <row r="438" spans="1:5" x14ac:dyDescent="0.2">
      <c r="A438" t="s">
        <v>100</v>
      </c>
      <c r="B438" t="s">
        <v>375</v>
      </c>
      <c r="C438" t="s">
        <v>794</v>
      </c>
      <c r="D438">
        <v>20.5</v>
      </c>
      <c r="E438" t="s">
        <v>287</v>
      </c>
    </row>
    <row r="439" spans="1:5" x14ac:dyDescent="0.2">
      <c r="A439" t="s">
        <v>102</v>
      </c>
      <c r="B439" t="s">
        <v>308</v>
      </c>
      <c r="C439" t="s">
        <v>795</v>
      </c>
      <c r="D439">
        <v>43.49</v>
      </c>
      <c r="E439" t="s">
        <v>292</v>
      </c>
    </row>
    <row r="440" spans="1:5" x14ac:dyDescent="0.2">
      <c r="A440" t="s">
        <v>98</v>
      </c>
      <c r="B440" t="s">
        <v>510</v>
      </c>
      <c r="C440" t="s">
        <v>796</v>
      </c>
      <c r="D440">
        <v>74.19</v>
      </c>
      <c r="E440" t="s">
        <v>292</v>
      </c>
    </row>
    <row r="441" spans="1:5" x14ac:dyDescent="0.2">
      <c r="A441" t="s">
        <v>102</v>
      </c>
      <c r="B441" t="s">
        <v>474</v>
      </c>
      <c r="C441" t="s">
        <v>797</v>
      </c>
      <c r="D441">
        <v>12</v>
      </c>
      <c r="E441" t="s">
        <v>292</v>
      </c>
    </row>
    <row r="442" spans="1:5" x14ac:dyDescent="0.2">
      <c r="A442" t="s">
        <v>102</v>
      </c>
      <c r="B442" t="s">
        <v>306</v>
      </c>
      <c r="C442" t="s">
        <v>798</v>
      </c>
      <c r="D442">
        <v>90</v>
      </c>
      <c r="E442" t="s">
        <v>287</v>
      </c>
    </row>
    <row r="443" spans="1:5" x14ac:dyDescent="0.2">
      <c r="A443" t="s">
        <v>102</v>
      </c>
      <c r="B443" t="s">
        <v>306</v>
      </c>
      <c r="C443" t="s">
        <v>799</v>
      </c>
      <c r="D443">
        <v>8.6199999999999992</v>
      </c>
      <c r="E443" t="s">
        <v>287</v>
      </c>
    </row>
    <row r="444" spans="1:5" x14ac:dyDescent="0.2">
      <c r="A444" t="s">
        <v>100</v>
      </c>
      <c r="B444" t="s">
        <v>293</v>
      </c>
      <c r="C444" t="s">
        <v>800</v>
      </c>
      <c r="D444">
        <v>17.03</v>
      </c>
      <c r="E444" t="s">
        <v>287</v>
      </c>
    </row>
    <row r="445" spans="1:5" x14ac:dyDescent="0.2">
      <c r="A445" t="s">
        <v>102</v>
      </c>
      <c r="B445" t="s">
        <v>308</v>
      </c>
      <c r="C445" t="s">
        <v>801</v>
      </c>
      <c r="D445">
        <v>40.72</v>
      </c>
      <c r="E445" t="s">
        <v>287</v>
      </c>
    </row>
    <row r="446" spans="1:5" x14ac:dyDescent="0.2">
      <c r="A446" t="s">
        <v>98</v>
      </c>
      <c r="B446" t="s">
        <v>510</v>
      </c>
      <c r="C446" t="s">
        <v>802</v>
      </c>
      <c r="D446">
        <v>18.8</v>
      </c>
      <c r="E446" t="s">
        <v>287</v>
      </c>
    </row>
    <row r="447" spans="1:5" x14ac:dyDescent="0.2">
      <c r="A447" t="s">
        <v>102</v>
      </c>
      <c r="B447" t="s">
        <v>306</v>
      </c>
      <c r="C447" t="s">
        <v>803</v>
      </c>
      <c r="D447">
        <v>65.150000000000006</v>
      </c>
      <c r="E447" t="s">
        <v>292</v>
      </c>
    </row>
    <row r="448" spans="1:5" x14ac:dyDescent="0.2">
      <c r="A448" t="s">
        <v>102</v>
      </c>
      <c r="B448" t="s">
        <v>462</v>
      </c>
      <c r="C448" t="s">
        <v>804</v>
      </c>
      <c r="D448">
        <v>17.72</v>
      </c>
      <c r="E448" t="s">
        <v>292</v>
      </c>
    </row>
    <row r="449" spans="1:5" x14ac:dyDescent="0.2">
      <c r="A449" t="s">
        <v>104</v>
      </c>
      <c r="B449" t="s">
        <v>621</v>
      </c>
      <c r="C449" t="s">
        <v>805</v>
      </c>
      <c r="D449">
        <v>35.880000000000003</v>
      </c>
      <c r="E449" t="s">
        <v>287</v>
      </c>
    </row>
    <row r="450" spans="1:5" x14ac:dyDescent="0.2">
      <c r="A450" t="s">
        <v>99</v>
      </c>
      <c r="B450" t="s">
        <v>427</v>
      </c>
      <c r="C450" t="s">
        <v>806</v>
      </c>
      <c r="D450">
        <v>8.3000000000000007</v>
      </c>
      <c r="E450" t="s">
        <v>292</v>
      </c>
    </row>
    <row r="451" spans="1:5" x14ac:dyDescent="0.2">
      <c r="A451" t="s">
        <v>102</v>
      </c>
      <c r="B451" t="s">
        <v>306</v>
      </c>
      <c r="C451" t="s">
        <v>807</v>
      </c>
      <c r="D451">
        <v>52.35</v>
      </c>
      <c r="E451" t="s">
        <v>287</v>
      </c>
    </row>
    <row r="452" spans="1:5" x14ac:dyDescent="0.2">
      <c r="A452" t="s">
        <v>102</v>
      </c>
      <c r="B452" t="s">
        <v>297</v>
      </c>
      <c r="C452" t="s">
        <v>808</v>
      </c>
      <c r="D452">
        <v>55.2</v>
      </c>
      <c r="E452" t="s">
        <v>292</v>
      </c>
    </row>
    <row r="453" spans="1:5" x14ac:dyDescent="0.2">
      <c r="A453" t="s">
        <v>101</v>
      </c>
      <c r="B453" t="s">
        <v>315</v>
      </c>
      <c r="C453" t="s">
        <v>809</v>
      </c>
      <c r="D453">
        <v>0.34</v>
      </c>
      <c r="E453" t="s">
        <v>287</v>
      </c>
    </row>
    <row r="454" spans="1:5" x14ac:dyDescent="0.2">
      <c r="A454" t="s">
        <v>98</v>
      </c>
      <c r="B454" t="s">
        <v>494</v>
      </c>
      <c r="C454" t="s">
        <v>810</v>
      </c>
      <c r="D454">
        <v>13.5</v>
      </c>
      <c r="E454" t="s">
        <v>287</v>
      </c>
    </row>
    <row r="455" spans="1:5" x14ac:dyDescent="0.2">
      <c r="A455" t="s">
        <v>103</v>
      </c>
      <c r="B455" t="s">
        <v>469</v>
      </c>
      <c r="C455" t="s">
        <v>811</v>
      </c>
      <c r="D455">
        <v>106.66</v>
      </c>
      <c r="E455" t="s">
        <v>292</v>
      </c>
    </row>
    <row r="456" spans="1:5" x14ac:dyDescent="0.2">
      <c r="A456" t="s">
        <v>102</v>
      </c>
      <c r="B456" t="s">
        <v>297</v>
      </c>
      <c r="C456" t="s">
        <v>812</v>
      </c>
      <c r="D456">
        <v>18</v>
      </c>
      <c r="E456" t="s">
        <v>292</v>
      </c>
    </row>
    <row r="457" spans="1:5" x14ac:dyDescent="0.2">
      <c r="A457" t="s">
        <v>95</v>
      </c>
      <c r="B457" t="s">
        <v>441</v>
      </c>
      <c r="C457" t="s">
        <v>813</v>
      </c>
      <c r="D457">
        <v>108.94</v>
      </c>
      <c r="E457" t="s">
        <v>287</v>
      </c>
    </row>
    <row r="458" spans="1:5" x14ac:dyDescent="0.2">
      <c r="A458" t="s">
        <v>99</v>
      </c>
      <c r="B458" t="s">
        <v>352</v>
      </c>
      <c r="C458" t="s">
        <v>814</v>
      </c>
      <c r="D458">
        <v>6.48</v>
      </c>
      <c r="E458" t="s">
        <v>287</v>
      </c>
    </row>
    <row r="459" spans="1:5" x14ac:dyDescent="0.2">
      <c r="A459" t="s">
        <v>100</v>
      </c>
      <c r="B459" t="s">
        <v>471</v>
      </c>
      <c r="C459" t="s">
        <v>815</v>
      </c>
      <c r="D459">
        <v>34.369999999999997</v>
      </c>
      <c r="E459" t="s">
        <v>287</v>
      </c>
    </row>
    <row r="460" spans="1:5" x14ac:dyDescent="0.2">
      <c r="A460" t="s">
        <v>95</v>
      </c>
      <c r="B460" t="s">
        <v>331</v>
      </c>
      <c r="C460" t="s">
        <v>816</v>
      </c>
      <c r="D460">
        <v>20.11</v>
      </c>
      <c r="E460" t="s">
        <v>292</v>
      </c>
    </row>
    <row r="461" spans="1:5" x14ac:dyDescent="0.2">
      <c r="A461" t="s">
        <v>102</v>
      </c>
      <c r="B461" t="s">
        <v>474</v>
      </c>
      <c r="C461" t="s">
        <v>817</v>
      </c>
      <c r="D461">
        <v>17.48</v>
      </c>
      <c r="E461" t="s">
        <v>292</v>
      </c>
    </row>
    <row r="462" spans="1:5" x14ac:dyDescent="0.2">
      <c r="A462" t="s">
        <v>101</v>
      </c>
      <c r="B462" t="s">
        <v>338</v>
      </c>
      <c r="C462" t="s">
        <v>818</v>
      </c>
      <c r="D462">
        <v>38.19</v>
      </c>
      <c r="E462" t="s">
        <v>287</v>
      </c>
    </row>
    <row r="463" spans="1:5" x14ac:dyDescent="0.2">
      <c r="A463" t="s">
        <v>99</v>
      </c>
      <c r="B463" t="s">
        <v>290</v>
      </c>
      <c r="C463" t="s">
        <v>819</v>
      </c>
      <c r="D463">
        <v>35.21</v>
      </c>
      <c r="E463" t="s">
        <v>287</v>
      </c>
    </row>
    <row r="464" spans="1:5" x14ac:dyDescent="0.2">
      <c r="A464" t="s">
        <v>99</v>
      </c>
      <c r="B464" t="s">
        <v>290</v>
      </c>
      <c r="C464" t="s">
        <v>820</v>
      </c>
      <c r="D464">
        <v>67.209999999999994</v>
      </c>
      <c r="E464" t="s">
        <v>287</v>
      </c>
    </row>
    <row r="465" spans="1:5" x14ac:dyDescent="0.2">
      <c r="A465" t="s">
        <v>96</v>
      </c>
      <c r="B465" t="s">
        <v>341</v>
      </c>
      <c r="C465" t="s">
        <v>821</v>
      </c>
      <c r="D465">
        <v>36.35</v>
      </c>
      <c r="E465" t="s">
        <v>292</v>
      </c>
    </row>
    <row r="466" spans="1:5" x14ac:dyDescent="0.2">
      <c r="A466" t="s">
        <v>101</v>
      </c>
      <c r="B466" t="s">
        <v>565</v>
      </c>
      <c r="C466" t="s">
        <v>822</v>
      </c>
      <c r="D466">
        <v>14.94</v>
      </c>
      <c r="E466" t="s">
        <v>287</v>
      </c>
    </row>
    <row r="467" spans="1:5" x14ac:dyDescent="0.2">
      <c r="A467" t="s">
        <v>101</v>
      </c>
      <c r="B467" t="s">
        <v>565</v>
      </c>
      <c r="C467" t="s">
        <v>823</v>
      </c>
      <c r="D467">
        <v>17.37</v>
      </c>
      <c r="E467" t="s">
        <v>287</v>
      </c>
    </row>
    <row r="468" spans="1:5" x14ac:dyDescent="0.2">
      <c r="A468" t="s">
        <v>101</v>
      </c>
      <c r="B468" t="s">
        <v>315</v>
      </c>
      <c r="C468" t="s">
        <v>824</v>
      </c>
      <c r="D468">
        <v>64.17</v>
      </c>
      <c r="E468" t="s">
        <v>287</v>
      </c>
    </row>
    <row r="469" spans="1:5" x14ac:dyDescent="0.2">
      <c r="A469" t="s">
        <v>100</v>
      </c>
      <c r="B469" t="s">
        <v>692</v>
      </c>
      <c r="C469" t="s">
        <v>825</v>
      </c>
      <c r="D469">
        <v>88.11</v>
      </c>
      <c r="E469" t="s">
        <v>292</v>
      </c>
    </row>
    <row r="470" spans="1:5" x14ac:dyDescent="0.2">
      <c r="A470" t="s">
        <v>95</v>
      </c>
      <c r="B470" t="s">
        <v>441</v>
      </c>
      <c r="C470" t="s">
        <v>826</v>
      </c>
      <c r="D470">
        <v>8.15</v>
      </c>
      <c r="E470" t="s">
        <v>292</v>
      </c>
    </row>
    <row r="471" spans="1:5" x14ac:dyDescent="0.2">
      <c r="A471" t="s">
        <v>104</v>
      </c>
      <c r="B471" t="s">
        <v>363</v>
      </c>
      <c r="C471" t="s">
        <v>827</v>
      </c>
      <c r="D471">
        <v>131</v>
      </c>
      <c r="E471" t="s">
        <v>292</v>
      </c>
    </row>
    <row r="472" spans="1:5" x14ac:dyDescent="0.2">
      <c r="A472" t="s">
        <v>100</v>
      </c>
      <c r="B472" t="s">
        <v>293</v>
      </c>
      <c r="C472" t="s">
        <v>828</v>
      </c>
      <c r="D472">
        <v>414.28</v>
      </c>
      <c r="E472" t="s">
        <v>287</v>
      </c>
    </row>
    <row r="473" spans="1:5" x14ac:dyDescent="0.2">
      <c r="A473" t="s">
        <v>99</v>
      </c>
      <c r="B473" t="s">
        <v>553</v>
      </c>
      <c r="C473" t="s">
        <v>829</v>
      </c>
      <c r="D473">
        <v>247.38</v>
      </c>
      <c r="E473" t="s">
        <v>287</v>
      </c>
    </row>
    <row r="474" spans="1:5" x14ac:dyDescent="0.2">
      <c r="A474" t="s">
        <v>97</v>
      </c>
      <c r="B474" t="s">
        <v>830</v>
      </c>
      <c r="C474" t="s">
        <v>831</v>
      </c>
      <c r="D474">
        <v>18</v>
      </c>
      <c r="E474" t="s">
        <v>287</v>
      </c>
    </row>
    <row r="475" spans="1:5" x14ac:dyDescent="0.2">
      <c r="A475" t="s">
        <v>95</v>
      </c>
      <c r="B475" t="s">
        <v>441</v>
      </c>
      <c r="C475" t="s">
        <v>832</v>
      </c>
      <c r="D475">
        <v>34.33</v>
      </c>
      <c r="E475" t="s">
        <v>287</v>
      </c>
    </row>
    <row r="476" spans="1:5" x14ac:dyDescent="0.2">
      <c r="A476" t="s">
        <v>102</v>
      </c>
      <c r="B476" t="s">
        <v>474</v>
      </c>
      <c r="C476" t="s">
        <v>833</v>
      </c>
      <c r="D476">
        <v>6.88</v>
      </c>
      <c r="E476" t="s">
        <v>292</v>
      </c>
    </row>
    <row r="477" spans="1:5" x14ac:dyDescent="0.2">
      <c r="A477" t="s">
        <v>101</v>
      </c>
      <c r="B477" t="s">
        <v>465</v>
      </c>
      <c r="C477" t="s">
        <v>834</v>
      </c>
      <c r="D477">
        <v>387.63</v>
      </c>
      <c r="E477" t="s">
        <v>287</v>
      </c>
    </row>
    <row r="478" spans="1:5" x14ac:dyDescent="0.2">
      <c r="A478" t="s">
        <v>99</v>
      </c>
      <c r="B478" t="s">
        <v>553</v>
      </c>
      <c r="C478" t="s">
        <v>835</v>
      </c>
      <c r="D478">
        <v>49.65</v>
      </c>
      <c r="E478" t="s">
        <v>287</v>
      </c>
    </row>
    <row r="479" spans="1:5" x14ac:dyDescent="0.2">
      <c r="A479" t="s">
        <v>95</v>
      </c>
      <c r="B479" t="s">
        <v>331</v>
      </c>
      <c r="C479" t="s">
        <v>836</v>
      </c>
      <c r="D479">
        <v>3.72</v>
      </c>
      <c r="E479" t="s">
        <v>292</v>
      </c>
    </row>
    <row r="480" spans="1:5" x14ac:dyDescent="0.2">
      <c r="A480" t="s">
        <v>104</v>
      </c>
      <c r="B480" t="s">
        <v>350</v>
      </c>
      <c r="C480" t="s">
        <v>837</v>
      </c>
      <c r="D480">
        <v>12.48</v>
      </c>
      <c r="E480" t="s">
        <v>292</v>
      </c>
    </row>
    <row r="481" spans="1:5" x14ac:dyDescent="0.2">
      <c r="A481" t="s">
        <v>103</v>
      </c>
      <c r="B481" t="s">
        <v>450</v>
      </c>
      <c r="C481" t="s">
        <v>838</v>
      </c>
      <c r="D481">
        <v>15.6</v>
      </c>
      <c r="E481" t="s">
        <v>292</v>
      </c>
    </row>
    <row r="482" spans="1:5" x14ac:dyDescent="0.2">
      <c r="A482" t="s">
        <v>103</v>
      </c>
      <c r="B482" t="s">
        <v>357</v>
      </c>
      <c r="C482" t="s">
        <v>839</v>
      </c>
      <c r="D482">
        <v>6.5</v>
      </c>
      <c r="E482" t="s">
        <v>287</v>
      </c>
    </row>
    <row r="483" spans="1:5" x14ac:dyDescent="0.2">
      <c r="A483" t="s">
        <v>103</v>
      </c>
      <c r="B483" t="s">
        <v>357</v>
      </c>
      <c r="C483" t="s">
        <v>840</v>
      </c>
      <c r="D483">
        <v>75.400000000000006</v>
      </c>
      <c r="E483" t="s">
        <v>287</v>
      </c>
    </row>
    <row r="484" spans="1:5" x14ac:dyDescent="0.2">
      <c r="A484" t="s">
        <v>99</v>
      </c>
      <c r="B484" t="s">
        <v>348</v>
      </c>
      <c r="C484" t="s">
        <v>841</v>
      </c>
      <c r="D484">
        <v>186</v>
      </c>
      <c r="E484" t="s">
        <v>292</v>
      </c>
    </row>
    <row r="485" spans="1:5" x14ac:dyDescent="0.2">
      <c r="A485" t="s">
        <v>103</v>
      </c>
      <c r="B485" t="s">
        <v>357</v>
      </c>
      <c r="C485" t="s">
        <v>842</v>
      </c>
      <c r="D485">
        <v>7.5</v>
      </c>
      <c r="E485" t="s">
        <v>287</v>
      </c>
    </row>
    <row r="486" spans="1:5" x14ac:dyDescent="0.2">
      <c r="A486" t="s">
        <v>102</v>
      </c>
      <c r="B486" t="s">
        <v>462</v>
      </c>
      <c r="C486" t="s">
        <v>843</v>
      </c>
      <c r="D486">
        <v>42</v>
      </c>
      <c r="E486" t="s">
        <v>287</v>
      </c>
    </row>
    <row r="487" spans="1:5" x14ac:dyDescent="0.2">
      <c r="A487" t="s">
        <v>99</v>
      </c>
      <c r="B487" t="s">
        <v>454</v>
      </c>
      <c r="C487" t="s">
        <v>844</v>
      </c>
      <c r="D487">
        <v>33.729999999999997</v>
      </c>
      <c r="E487" t="s">
        <v>287</v>
      </c>
    </row>
    <row r="488" spans="1:5" x14ac:dyDescent="0.2">
      <c r="A488" t="s">
        <v>102</v>
      </c>
      <c r="B488" t="s">
        <v>306</v>
      </c>
      <c r="C488" t="s">
        <v>845</v>
      </c>
      <c r="D488">
        <v>22.03</v>
      </c>
      <c r="E488" t="s">
        <v>292</v>
      </c>
    </row>
    <row r="489" spans="1:5" x14ac:dyDescent="0.2">
      <c r="A489" t="s">
        <v>101</v>
      </c>
      <c r="B489" t="s">
        <v>532</v>
      </c>
      <c r="C489" t="s">
        <v>846</v>
      </c>
      <c r="D489">
        <v>32</v>
      </c>
      <c r="E489" t="s">
        <v>287</v>
      </c>
    </row>
    <row r="490" spans="1:5" x14ac:dyDescent="0.2">
      <c r="A490" t="s">
        <v>100</v>
      </c>
      <c r="B490" t="s">
        <v>692</v>
      </c>
      <c r="C490" t="s">
        <v>847</v>
      </c>
      <c r="D490">
        <v>164</v>
      </c>
      <c r="E490" t="s">
        <v>292</v>
      </c>
    </row>
    <row r="491" spans="1:5" x14ac:dyDescent="0.2">
      <c r="A491" t="s">
        <v>100</v>
      </c>
      <c r="B491" t="s">
        <v>375</v>
      </c>
      <c r="C491" t="s">
        <v>848</v>
      </c>
      <c r="D491">
        <v>10.46</v>
      </c>
      <c r="E491" t="s">
        <v>292</v>
      </c>
    </row>
    <row r="492" spans="1:5" x14ac:dyDescent="0.2">
      <c r="A492" t="s">
        <v>102</v>
      </c>
      <c r="B492" t="s">
        <v>474</v>
      </c>
      <c r="C492" t="s">
        <v>849</v>
      </c>
      <c r="D492">
        <v>41.25</v>
      </c>
      <c r="E492" t="s">
        <v>292</v>
      </c>
    </row>
    <row r="493" spans="1:5" x14ac:dyDescent="0.2">
      <c r="A493" t="s">
        <v>99</v>
      </c>
      <c r="B493" t="s">
        <v>348</v>
      </c>
      <c r="C493" t="s">
        <v>850</v>
      </c>
      <c r="D493">
        <v>75.099999999999994</v>
      </c>
      <c r="E493" t="s">
        <v>287</v>
      </c>
    </row>
    <row r="494" spans="1:5" x14ac:dyDescent="0.2">
      <c r="A494" t="s">
        <v>102</v>
      </c>
      <c r="B494" t="s">
        <v>498</v>
      </c>
      <c r="C494" t="s">
        <v>851</v>
      </c>
      <c r="D494">
        <v>52.6</v>
      </c>
      <c r="E494" t="s">
        <v>287</v>
      </c>
    </row>
    <row r="495" spans="1:5" x14ac:dyDescent="0.2">
      <c r="A495" t="s">
        <v>98</v>
      </c>
      <c r="B495" t="s">
        <v>597</v>
      </c>
      <c r="C495" t="s">
        <v>852</v>
      </c>
      <c r="D495">
        <v>67</v>
      </c>
      <c r="E495" t="s">
        <v>287</v>
      </c>
    </row>
    <row r="496" spans="1:5" x14ac:dyDescent="0.2">
      <c r="A496" t="s">
        <v>100</v>
      </c>
      <c r="B496" t="s">
        <v>692</v>
      </c>
      <c r="C496" t="s">
        <v>853</v>
      </c>
      <c r="D496">
        <v>36.29</v>
      </c>
      <c r="E496" t="s">
        <v>287</v>
      </c>
    </row>
    <row r="497" spans="1:5" x14ac:dyDescent="0.2">
      <c r="A497" t="s">
        <v>102</v>
      </c>
      <c r="B497" t="s">
        <v>675</v>
      </c>
      <c r="C497" t="s">
        <v>854</v>
      </c>
      <c r="D497">
        <v>7.78</v>
      </c>
      <c r="E497" t="s">
        <v>292</v>
      </c>
    </row>
    <row r="498" spans="1:5" x14ac:dyDescent="0.2">
      <c r="A498" t="s">
        <v>101</v>
      </c>
      <c r="B498" t="s">
        <v>317</v>
      </c>
      <c r="C498" t="s">
        <v>855</v>
      </c>
      <c r="D498">
        <v>21.69</v>
      </c>
      <c r="E498" t="s">
        <v>292</v>
      </c>
    </row>
    <row r="499" spans="1:5" x14ac:dyDescent="0.2">
      <c r="A499" t="s">
        <v>101</v>
      </c>
      <c r="B499" t="s">
        <v>576</v>
      </c>
      <c r="C499" t="s">
        <v>856</v>
      </c>
      <c r="D499">
        <v>12.7</v>
      </c>
      <c r="E499" t="s">
        <v>287</v>
      </c>
    </row>
    <row r="500" spans="1:5" x14ac:dyDescent="0.2">
      <c r="A500" t="s">
        <v>102</v>
      </c>
      <c r="B500" t="s">
        <v>474</v>
      </c>
      <c r="C500" t="s">
        <v>857</v>
      </c>
      <c r="D500">
        <v>60</v>
      </c>
      <c r="E500" t="s">
        <v>292</v>
      </c>
    </row>
    <row r="501" spans="1:5" x14ac:dyDescent="0.2">
      <c r="A501" t="s">
        <v>95</v>
      </c>
      <c r="B501" t="s">
        <v>441</v>
      </c>
      <c r="C501" t="s">
        <v>858</v>
      </c>
      <c r="D501">
        <v>39.25</v>
      </c>
      <c r="E501" t="s">
        <v>287</v>
      </c>
    </row>
    <row r="502" spans="1:5" x14ac:dyDescent="0.2">
      <c r="A502" t="s">
        <v>95</v>
      </c>
      <c r="B502" t="s">
        <v>441</v>
      </c>
      <c r="C502" t="s">
        <v>859</v>
      </c>
      <c r="D502">
        <v>20.03</v>
      </c>
      <c r="E502" t="s">
        <v>287</v>
      </c>
    </row>
    <row r="503" spans="1:5" x14ac:dyDescent="0.2">
      <c r="A503" t="s">
        <v>95</v>
      </c>
      <c r="B503" t="s">
        <v>441</v>
      </c>
      <c r="C503" t="s">
        <v>860</v>
      </c>
      <c r="D503">
        <v>50.63</v>
      </c>
      <c r="E503" t="s">
        <v>287</v>
      </c>
    </row>
    <row r="504" spans="1:5" x14ac:dyDescent="0.2">
      <c r="A504" t="s">
        <v>105</v>
      </c>
      <c r="B504" t="s">
        <v>310</v>
      </c>
      <c r="C504" t="s">
        <v>861</v>
      </c>
      <c r="D504">
        <v>21.75</v>
      </c>
      <c r="E504" t="s">
        <v>287</v>
      </c>
    </row>
    <row r="505" spans="1:5" x14ac:dyDescent="0.2">
      <c r="A505" t="s">
        <v>104</v>
      </c>
      <c r="B505" t="s">
        <v>458</v>
      </c>
      <c r="C505" t="s">
        <v>862</v>
      </c>
      <c r="D505">
        <v>12</v>
      </c>
      <c r="E505" t="s">
        <v>292</v>
      </c>
    </row>
    <row r="506" spans="1:5" x14ac:dyDescent="0.2">
      <c r="A506" t="s">
        <v>99</v>
      </c>
      <c r="B506" t="s">
        <v>553</v>
      </c>
      <c r="C506" t="s">
        <v>863</v>
      </c>
      <c r="D506">
        <v>127.54</v>
      </c>
      <c r="E506" t="s">
        <v>287</v>
      </c>
    </row>
    <row r="507" spans="1:5" x14ac:dyDescent="0.2">
      <c r="A507" t="s">
        <v>99</v>
      </c>
      <c r="B507" t="s">
        <v>290</v>
      </c>
      <c r="C507" t="s">
        <v>864</v>
      </c>
      <c r="D507">
        <v>143.24</v>
      </c>
      <c r="E507" t="s">
        <v>292</v>
      </c>
    </row>
    <row r="508" spans="1:5" x14ac:dyDescent="0.2">
      <c r="A508" t="s">
        <v>100</v>
      </c>
      <c r="B508" t="s">
        <v>471</v>
      </c>
      <c r="C508" t="s">
        <v>865</v>
      </c>
      <c r="D508">
        <v>4.9400000000000004</v>
      </c>
      <c r="E508" t="s">
        <v>292</v>
      </c>
    </row>
    <row r="509" spans="1:5" x14ac:dyDescent="0.2">
      <c r="A509" t="s">
        <v>102</v>
      </c>
      <c r="B509" t="s">
        <v>388</v>
      </c>
      <c r="C509" t="s">
        <v>866</v>
      </c>
      <c r="D509">
        <v>181.86</v>
      </c>
      <c r="E509" t="s">
        <v>292</v>
      </c>
    </row>
    <row r="510" spans="1:5" x14ac:dyDescent="0.2">
      <c r="A510" t="s">
        <v>100</v>
      </c>
      <c r="B510" t="s">
        <v>293</v>
      </c>
      <c r="C510" t="s">
        <v>867</v>
      </c>
      <c r="D510">
        <v>40.479999999999997</v>
      </c>
      <c r="E510" t="s">
        <v>287</v>
      </c>
    </row>
    <row r="511" spans="1:5" x14ac:dyDescent="0.2">
      <c r="A511" t="s">
        <v>100</v>
      </c>
      <c r="B511" t="s">
        <v>302</v>
      </c>
      <c r="C511" t="s">
        <v>868</v>
      </c>
      <c r="D511">
        <v>10.06</v>
      </c>
      <c r="E511" t="s">
        <v>292</v>
      </c>
    </row>
    <row r="512" spans="1:5" x14ac:dyDescent="0.2">
      <c r="A512" t="s">
        <v>100</v>
      </c>
      <c r="B512" t="s">
        <v>302</v>
      </c>
      <c r="C512" t="s">
        <v>869</v>
      </c>
      <c r="D512">
        <v>91.56</v>
      </c>
      <c r="E512" t="s">
        <v>292</v>
      </c>
    </row>
    <row r="513" spans="1:5" x14ac:dyDescent="0.2">
      <c r="A513" t="s">
        <v>100</v>
      </c>
      <c r="B513" t="s">
        <v>302</v>
      </c>
      <c r="C513" t="s">
        <v>870</v>
      </c>
      <c r="D513">
        <v>66.3</v>
      </c>
      <c r="E513" t="s">
        <v>292</v>
      </c>
    </row>
    <row r="514" spans="1:5" x14ac:dyDescent="0.2">
      <c r="A514" t="s">
        <v>95</v>
      </c>
      <c r="B514" t="s">
        <v>441</v>
      </c>
      <c r="C514" t="s">
        <v>871</v>
      </c>
      <c r="D514">
        <v>42.09</v>
      </c>
      <c r="E514" t="s">
        <v>287</v>
      </c>
    </row>
    <row r="515" spans="1:5" x14ac:dyDescent="0.2">
      <c r="A515" t="s">
        <v>99</v>
      </c>
      <c r="B515" t="s">
        <v>454</v>
      </c>
      <c r="C515" t="s">
        <v>872</v>
      </c>
      <c r="D515">
        <v>15.76</v>
      </c>
      <c r="E515" t="s">
        <v>287</v>
      </c>
    </row>
    <row r="516" spans="1:5" x14ac:dyDescent="0.2">
      <c r="A516" t="s">
        <v>101</v>
      </c>
      <c r="B516" t="s">
        <v>317</v>
      </c>
      <c r="C516" t="s">
        <v>873</v>
      </c>
      <c r="D516">
        <v>24.04</v>
      </c>
      <c r="E516" t="s">
        <v>287</v>
      </c>
    </row>
    <row r="517" spans="1:5" x14ac:dyDescent="0.2">
      <c r="A517" t="s">
        <v>103</v>
      </c>
      <c r="B517" t="s">
        <v>606</v>
      </c>
      <c r="C517" t="s">
        <v>874</v>
      </c>
      <c r="D517">
        <v>6.49</v>
      </c>
      <c r="E517" t="s">
        <v>292</v>
      </c>
    </row>
    <row r="518" spans="1:5" x14ac:dyDescent="0.2">
      <c r="A518" t="s">
        <v>100</v>
      </c>
      <c r="B518" t="s">
        <v>391</v>
      </c>
      <c r="C518" t="s">
        <v>875</v>
      </c>
      <c r="D518">
        <v>63.7</v>
      </c>
      <c r="E518" t="s">
        <v>287</v>
      </c>
    </row>
    <row r="519" spans="1:5" x14ac:dyDescent="0.2">
      <c r="A519" t="s">
        <v>100</v>
      </c>
      <c r="B519" t="s">
        <v>478</v>
      </c>
      <c r="C519" t="s">
        <v>876</v>
      </c>
      <c r="D519">
        <v>39.69</v>
      </c>
      <c r="E519" t="s">
        <v>287</v>
      </c>
    </row>
    <row r="520" spans="1:5" x14ac:dyDescent="0.2">
      <c r="A520" t="s">
        <v>103</v>
      </c>
      <c r="B520" t="s">
        <v>606</v>
      </c>
      <c r="C520" t="s">
        <v>877</v>
      </c>
      <c r="D520">
        <v>215.7</v>
      </c>
      <c r="E520" t="s">
        <v>287</v>
      </c>
    </row>
    <row r="521" spans="1:5" x14ac:dyDescent="0.2">
      <c r="A521" t="s">
        <v>104</v>
      </c>
      <c r="B521" t="s">
        <v>878</v>
      </c>
      <c r="C521" t="s">
        <v>879</v>
      </c>
      <c r="D521">
        <v>8</v>
      </c>
      <c r="E521" t="s">
        <v>292</v>
      </c>
    </row>
    <row r="522" spans="1:5" x14ac:dyDescent="0.2">
      <c r="A522" t="s">
        <v>107</v>
      </c>
      <c r="B522" t="s">
        <v>382</v>
      </c>
      <c r="C522" t="s">
        <v>880</v>
      </c>
      <c r="D522">
        <v>6.33</v>
      </c>
      <c r="E522" t="s">
        <v>287</v>
      </c>
    </row>
    <row r="523" spans="1:5" x14ac:dyDescent="0.2">
      <c r="A523" t="s">
        <v>100</v>
      </c>
      <c r="B523" t="s">
        <v>692</v>
      </c>
      <c r="C523" t="s">
        <v>881</v>
      </c>
      <c r="D523">
        <v>39.76</v>
      </c>
      <c r="E523" t="s">
        <v>292</v>
      </c>
    </row>
    <row r="524" spans="1:5" x14ac:dyDescent="0.2">
      <c r="A524" t="s">
        <v>98</v>
      </c>
      <c r="B524" t="s">
        <v>335</v>
      </c>
      <c r="C524" t="s">
        <v>882</v>
      </c>
      <c r="D524">
        <v>40.93</v>
      </c>
      <c r="E524" t="s">
        <v>292</v>
      </c>
    </row>
    <row r="525" spans="1:5" x14ac:dyDescent="0.2">
      <c r="A525" t="s">
        <v>98</v>
      </c>
      <c r="B525" t="s">
        <v>354</v>
      </c>
      <c r="C525" t="s">
        <v>883</v>
      </c>
      <c r="D525">
        <v>31.69</v>
      </c>
      <c r="E525" t="s">
        <v>292</v>
      </c>
    </row>
    <row r="526" spans="1:5" x14ac:dyDescent="0.2">
      <c r="A526" t="s">
        <v>99</v>
      </c>
      <c r="B526" t="s">
        <v>348</v>
      </c>
      <c r="C526" t="s">
        <v>884</v>
      </c>
      <c r="D526">
        <v>19.5</v>
      </c>
      <c r="E526" t="s">
        <v>292</v>
      </c>
    </row>
    <row r="527" spans="1:5" x14ac:dyDescent="0.2">
      <c r="A527" t="s">
        <v>98</v>
      </c>
      <c r="B527" t="s">
        <v>335</v>
      </c>
      <c r="C527" t="s">
        <v>885</v>
      </c>
      <c r="D527">
        <v>76.790000000000006</v>
      </c>
      <c r="E527" t="s">
        <v>292</v>
      </c>
    </row>
    <row r="528" spans="1:5" x14ac:dyDescent="0.2">
      <c r="A528" t="s">
        <v>102</v>
      </c>
      <c r="B528" t="s">
        <v>306</v>
      </c>
      <c r="C528" t="s">
        <v>886</v>
      </c>
      <c r="D528">
        <v>114.12</v>
      </c>
      <c r="E528" t="s">
        <v>292</v>
      </c>
    </row>
    <row r="529" spans="1:5" x14ac:dyDescent="0.2">
      <c r="A529" t="s">
        <v>99</v>
      </c>
      <c r="B529" t="s">
        <v>352</v>
      </c>
      <c r="C529" t="s">
        <v>887</v>
      </c>
      <c r="D529">
        <v>24.14</v>
      </c>
      <c r="E529" t="s">
        <v>287</v>
      </c>
    </row>
    <row r="530" spans="1:5" x14ac:dyDescent="0.2">
      <c r="A530" t="s">
        <v>103</v>
      </c>
      <c r="B530" t="s">
        <v>606</v>
      </c>
      <c r="C530" t="s">
        <v>888</v>
      </c>
      <c r="D530">
        <v>16.5</v>
      </c>
      <c r="E530" t="s">
        <v>287</v>
      </c>
    </row>
    <row r="531" spans="1:5" x14ac:dyDescent="0.2">
      <c r="A531" t="s">
        <v>100</v>
      </c>
      <c r="B531" t="s">
        <v>293</v>
      </c>
      <c r="C531" t="s">
        <v>889</v>
      </c>
      <c r="D531">
        <v>90.85</v>
      </c>
      <c r="E531" t="s">
        <v>287</v>
      </c>
    </row>
    <row r="532" spans="1:5" x14ac:dyDescent="0.2">
      <c r="A532" t="s">
        <v>99</v>
      </c>
      <c r="B532" t="s">
        <v>553</v>
      </c>
      <c r="C532" t="s">
        <v>890</v>
      </c>
      <c r="D532">
        <v>16.18</v>
      </c>
      <c r="E532" t="s">
        <v>292</v>
      </c>
    </row>
    <row r="533" spans="1:5" x14ac:dyDescent="0.2">
      <c r="A533" t="s">
        <v>103</v>
      </c>
      <c r="B533" t="s">
        <v>304</v>
      </c>
      <c r="C533" t="s">
        <v>891</v>
      </c>
      <c r="D533">
        <v>39.96</v>
      </c>
      <c r="E533" t="s">
        <v>287</v>
      </c>
    </row>
    <row r="534" spans="1:5" x14ac:dyDescent="0.2">
      <c r="A534" t="s">
        <v>97</v>
      </c>
      <c r="B534" t="s">
        <v>515</v>
      </c>
      <c r="C534" t="s">
        <v>892</v>
      </c>
      <c r="D534">
        <v>54.11</v>
      </c>
      <c r="E534" t="s">
        <v>292</v>
      </c>
    </row>
    <row r="535" spans="1:5" x14ac:dyDescent="0.2">
      <c r="A535" t="s">
        <v>99</v>
      </c>
      <c r="B535" t="s">
        <v>290</v>
      </c>
      <c r="C535" t="s">
        <v>893</v>
      </c>
      <c r="D535">
        <v>105.32</v>
      </c>
      <c r="E535" t="s">
        <v>287</v>
      </c>
    </row>
    <row r="536" spans="1:5" x14ac:dyDescent="0.2">
      <c r="A536" t="s">
        <v>104</v>
      </c>
      <c r="B536" t="s">
        <v>350</v>
      </c>
      <c r="C536" t="s">
        <v>894</v>
      </c>
      <c r="D536">
        <v>9</v>
      </c>
      <c r="E536" t="s">
        <v>287</v>
      </c>
    </row>
    <row r="537" spans="1:5" x14ac:dyDescent="0.2">
      <c r="A537" t="s">
        <v>99</v>
      </c>
      <c r="B537" t="s">
        <v>895</v>
      </c>
      <c r="C537" t="s">
        <v>896</v>
      </c>
      <c r="D537">
        <v>55</v>
      </c>
      <c r="E537" t="s">
        <v>287</v>
      </c>
    </row>
    <row r="538" spans="1:5" x14ac:dyDescent="0.2">
      <c r="A538" t="s">
        <v>99</v>
      </c>
      <c r="B538" t="s">
        <v>352</v>
      </c>
      <c r="C538" t="s">
        <v>897</v>
      </c>
      <c r="D538">
        <v>56</v>
      </c>
      <c r="E538" t="s">
        <v>287</v>
      </c>
    </row>
    <row r="539" spans="1:5" x14ac:dyDescent="0.2">
      <c r="A539" t="s">
        <v>99</v>
      </c>
      <c r="B539" t="s">
        <v>553</v>
      </c>
      <c r="C539" t="s">
        <v>898</v>
      </c>
      <c r="D539">
        <v>64.599999999999994</v>
      </c>
      <c r="E539" t="s">
        <v>287</v>
      </c>
    </row>
    <row r="540" spans="1:5" x14ac:dyDescent="0.2">
      <c r="A540" t="s">
        <v>99</v>
      </c>
      <c r="B540" t="s">
        <v>553</v>
      </c>
      <c r="C540" t="s">
        <v>899</v>
      </c>
      <c r="D540">
        <v>129.01</v>
      </c>
      <c r="E540" t="s">
        <v>287</v>
      </c>
    </row>
    <row r="541" spans="1:5" x14ac:dyDescent="0.2">
      <c r="A541" t="s">
        <v>107</v>
      </c>
      <c r="B541" t="s">
        <v>382</v>
      </c>
      <c r="C541" t="s">
        <v>900</v>
      </c>
      <c r="D541">
        <v>17</v>
      </c>
      <c r="E541" t="s">
        <v>287</v>
      </c>
    </row>
    <row r="542" spans="1:5" x14ac:dyDescent="0.2">
      <c r="A542" t="s">
        <v>104</v>
      </c>
      <c r="B542" t="s">
        <v>458</v>
      </c>
      <c r="C542" t="s">
        <v>901</v>
      </c>
      <c r="D542">
        <v>18</v>
      </c>
      <c r="E542" t="s">
        <v>287</v>
      </c>
    </row>
    <row r="543" spans="1:5" x14ac:dyDescent="0.2">
      <c r="A543" t="s">
        <v>102</v>
      </c>
      <c r="B543" t="s">
        <v>306</v>
      </c>
      <c r="C543" t="s">
        <v>902</v>
      </c>
      <c r="D543">
        <v>69.75</v>
      </c>
      <c r="E543" t="s">
        <v>292</v>
      </c>
    </row>
    <row r="544" spans="1:5" x14ac:dyDescent="0.2">
      <c r="A544" t="s">
        <v>102</v>
      </c>
      <c r="B544" t="s">
        <v>474</v>
      </c>
      <c r="C544" t="s">
        <v>903</v>
      </c>
      <c r="D544">
        <v>46.25</v>
      </c>
      <c r="E544" t="s">
        <v>287</v>
      </c>
    </row>
    <row r="545" spans="1:5" x14ac:dyDescent="0.2">
      <c r="A545" t="s">
        <v>101</v>
      </c>
      <c r="B545" t="s">
        <v>565</v>
      </c>
      <c r="C545" t="s">
        <v>904</v>
      </c>
      <c r="D545">
        <v>43.22</v>
      </c>
      <c r="E545" t="s">
        <v>287</v>
      </c>
    </row>
    <row r="546" spans="1:5" x14ac:dyDescent="0.2">
      <c r="A546" t="s">
        <v>104</v>
      </c>
      <c r="B546" t="s">
        <v>324</v>
      </c>
      <c r="C546" t="s">
        <v>905</v>
      </c>
      <c r="D546">
        <v>74.97</v>
      </c>
      <c r="E546" t="s">
        <v>287</v>
      </c>
    </row>
    <row r="547" spans="1:5" x14ac:dyDescent="0.2">
      <c r="A547" t="s">
        <v>104</v>
      </c>
      <c r="B547" t="s">
        <v>324</v>
      </c>
      <c r="C547" t="s">
        <v>906</v>
      </c>
      <c r="D547">
        <v>124.69</v>
      </c>
      <c r="E547" t="s">
        <v>287</v>
      </c>
    </row>
    <row r="548" spans="1:5" x14ac:dyDescent="0.2">
      <c r="A548" t="s">
        <v>104</v>
      </c>
      <c r="B548" t="s">
        <v>324</v>
      </c>
      <c r="C548" t="s">
        <v>907</v>
      </c>
      <c r="D548">
        <v>67.59</v>
      </c>
      <c r="E548" t="s">
        <v>287</v>
      </c>
    </row>
    <row r="549" spans="1:5" x14ac:dyDescent="0.2">
      <c r="A549" t="s">
        <v>104</v>
      </c>
      <c r="B549" t="s">
        <v>324</v>
      </c>
      <c r="C549" t="s">
        <v>908</v>
      </c>
      <c r="D549">
        <v>76.510000000000005</v>
      </c>
      <c r="E549" t="s">
        <v>287</v>
      </c>
    </row>
    <row r="550" spans="1:5" x14ac:dyDescent="0.2">
      <c r="A550" t="s">
        <v>104</v>
      </c>
      <c r="B550" t="s">
        <v>324</v>
      </c>
      <c r="C550" t="s">
        <v>909</v>
      </c>
      <c r="D550">
        <v>31.07</v>
      </c>
      <c r="E550" t="s">
        <v>287</v>
      </c>
    </row>
    <row r="551" spans="1:5" x14ac:dyDescent="0.2">
      <c r="A551" t="s">
        <v>98</v>
      </c>
      <c r="B551" t="s">
        <v>379</v>
      </c>
      <c r="C551" t="s">
        <v>910</v>
      </c>
      <c r="D551">
        <v>104.38</v>
      </c>
      <c r="E551" t="s">
        <v>287</v>
      </c>
    </row>
    <row r="552" spans="1:5" x14ac:dyDescent="0.2">
      <c r="A552" t="s">
        <v>99</v>
      </c>
      <c r="B552" t="s">
        <v>348</v>
      </c>
      <c r="C552" t="s">
        <v>911</v>
      </c>
      <c r="D552">
        <v>8.8000000000000007</v>
      </c>
      <c r="E552" t="s">
        <v>287</v>
      </c>
    </row>
    <row r="553" spans="1:5" x14ac:dyDescent="0.2">
      <c r="A553" t="s">
        <v>102</v>
      </c>
      <c r="B553" t="s">
        <v>388</v>
      </c>
      <c r="C553" t="s">
        <v>912</v>
      </c>
      <c r="D553">
        <v>140.33000000000001</v>
      </c>
      <c r="E553" t="s">
        <v>287</v>
      </c>
    </row>
    <row r="554" spans="1:5" x14ac:dyDescent="0.2">
      <c r="A554" t="s">
        <v>102</v>
      </c>
      <c r="B554" t="s">
        <v>388</v>
      </c>
      <c r="C554" t="s">
        <v>913</v>
      </c>
      <c r="D554">
        <v>143.79</v>
      </c>
      <c r="E554" t="s">
        <v>287</v>
      </c>
    </row>
    <row r="555" spans="1:5" x14ac:dyDescent="0.2">
      <c r="A555" t="s">
        <v>98</v>
      </c>
      <c r="B555" t="s">
        <v>335</v>
      </c>
      <c r="C555" t="s">
        <v>914</v>
      </c>
      <c r="D555">
        <v>99.64</v>
      </c>
      <c r="E555" t="s">
        <v>292</v>
      </c>
    </row>
    <row r="556" spans="1:5" x14ac:dyDescent="0.2">
      <c r="A556" t="s">
        <v>100</v>
      </c>
      <c r="B556" t="s">
        <v>478</v>
      </c>
      <c r="C556" t="s">
        <v>915</v>
      </c>
      <c r="D556">
        <v>48.4</v>
      </c>
      <c r="E556" t="s">
        <v>287</v>
      </c>
    </row>
    <row r="557" spans="1:5" x14ac:dyDescent="0.2">
      <c r="A557" t="s">
        <v>102</v>
      </c>
      <c r="B557" t="s">
        <v>308</v>
      </c>
      <c r="C557" t="s">
        <v>916</v>
      </c>
      <c r="D557">
        <v>41.37</v>
      </c>
      <c r="E557" t="s">
        <v>287</v>
      </c>
    </row>
    <row r="558" spans="1:5" x14ac:dyDescent="0.2">
      <c r="A558" t="s">
        <v>102</v>
      </c>
      <c r="B558" t="s">
        <v>297</v>
      </c>
      <c r="C558" t="s">
        <v>917</v>
      </c>
      <c r="D558">
        <v>91.3</v>
      </c>
      <c r="E558" t="s">
        <v>287</v>
      </c>
    </row>
    <row r="559" spans="1:5" x14ac:dyDescent="0.2">
      <c r="A559" t="s">
        <v>102</v>
      </c>
      <c r="B559" t="s">
        <v>297</v>
      </c>
      <c r="C559" t="s">
        <v>918</v>
      </c>
      <c r="D559">
        <v>14</v>
      </c>
      <c r="E559" t="s">
        <v>292</v>
      </c>
    </row>
    <row r="560" spans="1:5" x14ac:dyDescent="0.2">
      <c r="A560" t="s">
        <v>102</v>
      </c>
      <c r="B560" t="s">
        <v>297</v>
      </c>
      <c r="C560" t="s">
        <v>919</v>
      </c>
      <c r="D560">
        <v>60</v>
      </c>
      <c r="E560" t="s">
        <v>287</v>
      </c>
    </row>
    <row r="561" spans="1:21" x14ac:dyDescent="0.2">
      <c r="A561" t="s">
        <v>99</v>
      </c>
      <c r="B561" t="s">
        <v>348</v>
      </c>
      <c r="C561" t="s">
        <v>920</v>
      </c>
      <c r="D561">
        <v>2.2000000000000002</v>
      </c>
      <c r="E561" t="s">
        <v>287</v>
      </c>
    </row>
    <row r="562" spans="1:21" x14ac:dyDescent="0.2">
      <c r="A562" t="s">
        <v>104</v>
      </c>
      <c r="B562" t="s">
        <v>324</v>
      </c>
      <c r="C562" t="s">
        <v>921</v>
      </c>
      <c r="D562">
        <v>39.380000000000003</v>
      </c>
      <c r="E562" t="s">
        <v>287</v>
      </c>
    </row>
    <row r="563" spans="1:21" x14ac:dyDescent="0.2">
      <c r="A563" t="s">
        <v>100</v>
      </c>
      <c r="B563" t="s">
        <v>319</v>
      </c>
      <c r="C563" t="s">
        <v>922</v>
      </c>
      <c r="D563">
        <v>277.69</v>
      </c>
      <c r="E563" t="s">
        <v>287</v>
      </c>
    </row>
    <row r="564" spans="1:21" x14ac:dyDescent="0.2">
      <c r="A564" t="s">
        <v>104</v>
      </c>
      <c r="B564" t="s">
        <v>350</v>
      </c>
      <c r="C564" t="s">
        <v>923</v>
      </c>
      <c r="D564">
        <v>248</v>
      </c>
      <c r="E564" t="s">
        <v>292</v>
      </c>
    </row>
    <row r="565" spans="1:21" x14ac:dyDescent="0.2">
      <c r="A565" t="s">
        <v>98</v>
      </c>
      <c r="B565" t="s">
        <v>379</v>
      </c>
      <c r="C565" t="s">
        <v>924</v>
      </c>
      <c r="D565">
        <v>63.76</v>
      </c>
      <c r="E565" t="s">
        <v>287</v>
      </c>
    </row>
    <row r="566" spans="1:21" x14ac:dyDescent="0.2">
      <c r="A566" t="s">
        <v>102</v>
      </c>
      <c r="B566" t="s">
        <v>474</v>
      </c>
      <c r="C566" t="s">
        <v>925</v>
      </c>
      <c r="D566">
        <v>6</v>
      </c>
      <c r="E566" t="s">
        <v>287</v>
      </c>
    </row>
    <row r="567" spans="1:21" x14ac:dyDescent="0.2">
      <c r="A567" t="s">
        <v>99</v>
      </c>
      <c r="B567" t="s">
        <v>348</v>
      </c>
      <c r="C567" t="s">
        <v>926</v>
      </c>
      <c r="D567">
        <v>17.149999999999999</v>
      </c>
      <c r="E567" t="s">
        <v>287</v>
      </c>
    </row>
    <row r="568" spans="1:21" x14ac:dyDescent="0.2">
      <c r="A568" t="s">
        <v>103</v>
      </c>
      <c r="B568" t="s">
        <v>344</v>
      </c>
      <c r="C568" t="s">
        <v>927</v>
      </c>
      <c r="D568">
        <v>43</v>
      </c>
      <c r="E568" t="s">
        <v>287</v>
      </c>
    </row>
    <row r="569" spans="1:21" x14ac:dyDescent="0.2">
      <c r="A569" t="s">
        <v>104</v>
      </c>
      <c r="B569" t="s">
        <v>350</v>
      </c>
      <c r="C569" t="s">
        <v>928</v>
      </c>
      <c r="D569">
        <v>52.98</v>
      </c>
      <c r="E569" t="s">
        <v>287</v>
      </c>
    </row>
    <row r="570" spans="1:21" x14ac:dyDescent="0.2">
      <c r="A570" t="s">
        <v>98</v>
      </c>
      <c r="B570" t="s">
        <v>312</v>
      </c>
      <c r="C570" t="s">
        <v>929</v>
      </c>
      <c r="D570">
        <v>265.64</v>
      </c>
      <c r="E570" t="s">
        <v>287</v>
      </c>
    </row>
    <row r="571" spans="1:21" x14ac:dyDescent="0.2">
      <c r="A571" t="s">
        <v>102</v>
      </c>
      <c r="B571" t="s">
        <v>462</v>
      </c>
      <c r="C571" t="s">
        <v>930</v>
      </c>
      <c r="D571">
        <v>24</v>
      </c>
      <c r="E571" t="s">
        <v>287</v>
      </c>
    </row>
    <row r="572" spans="1:21" x14ac:dyDescent="0.2">
      <c r="A572" t="s">
        <v>98</v>
      </c>
      <c r="B572" t="s">
        <v>335</v>
      </c>
      <c r="C572" t="s">
        <v>931</v>
      </c>
      <c r="D572">
        <v>1275.0999999999999</v>
      </c>
      <c r="E572" t="s">
        <v>292</v>
      </c>
      <c r="U572" s="130"/>
    </row>
    <row r="573" spans="1:21" x14ac:dyDescent="0.2">
      <c r="A573" t="s">
        <v>98</v>
      </c>
      <c r="B573" t="s">
        <v>333</v>
      </c>
      <c r="C573" t="s">
        <v>932</v>
      </c>
      <c r="D573">
        <v>23.5</v>
      </c>
      <c r="E573" t="s">
        <v>287</v>
      </c>
    </row>
    <row r="574" spans="1:21" x14ac:dyDescent="0.2">
      <c r="A574" t="s">
        <v>104</v>
      </c>
      <c r="B574" t="s">
        <v>324</v>
      </c>
      <c r="C574" t="s">
        <v>933</v>
      </c>
      <c r="D574">
        <v>75.069999999999993</v>
      </c>
      <c r="E574" t="s">
        <v>287</v>
      </c>
    </row>
    <row r="575" spans="1:21" x14ac:dyDescent="0.2">
      <c r="A575" t="s">
        <v>104</v>
      </c>
      <c r="B575" t="s">
        <v>324</v>
      </c>
      <c r="C575" t="s">
        <v>934</v>
      </c>
      <c r="D575">
        <v>47.61</v>
      </c>
      <c r="E575" t="s">
        <v>287</v>
      </c>
    </row>
    <row r="576" spans="1:21" x14ac:dyDescent="0.2">
      <c r="A576" t="s">
        <v>104</v>
      </c>
      <c r="B576" t="s">
        <v>324</v>
      </c>
      <c r="C576" t="s">
        <v>935</v>
      </c>
      <c r="D576">
        <v>59.34</v>
      </c>
      <c r="E576" t="s">
        <v>287</v>
      </c>
    </row>
    <row r="577" spans="1:5" x14ac:dyDescent="0.2">
      <c r="A577" t="s">
        <v>104</v>
      </c>
      <c r="B577" t="s">
        <v>324</v>
      </c>
      <c r="C577" t="s">
        <v>936</v>
      </c>
      <c r="D577">
        <v>94.78</v>
      </c>
      <c r="E577" t="s">
        <v>287</v>
      </c>
    </row>
    <row r="578" spans="1:5" x14ac:dyDescent="0.2">
      <c r="A578" t="s">
        <v>104</v>
      </c>
      <c r="B578" t="s">
        <v>324</v>
      </c>
      <c r="C578" t="s">
        <v>937</v>
      </c>
      <c r="D578">
        <v>88.21</v>
      </c>
      <c r="E578" t="s">
        <v>287</v>
      </c>
    </row>
    <row r="579" spans="1:5" x14ac:dyDescent="0.2">
      <c r="A579" t="s">
        <v>104</v>
      </c>
      <c r="B579" t="s">
        <v>324</v>
      </c>
      <c r="C579" t="s">
        <v>938</v>
      </c>
      <c r="D579">
        <v>45.21</v>
      </c>
      <c r="E579" t="s">
        <v>287</v>
      </c>
    </row>
    <row r="580" spans="1:5" x14ac:dyDescent="0.2">
      <c r="A580" t="s">
        <v>104</v>
      </c>
      <c r="B580" t="s">
        <v>324</v>
      </c>
      <c r="C580" t="s">
        <v>939</v>
      </c>
      <c r="D580">
        <v>38.869999999999997</v>
      </c>
      <c r="E580" t="s">
        <v>287</v>
      </c>
    </row>
    <row r="581" spans="1:5" x14ac:dyDescent="0.2">
      <c r="A581" t="s">
        <v>104</v>
      </c>
      <c r="B581" t="s">
        <v>324</v>
      </c>
      <c r="C581" t="s">
        <v>940</v>
      </c>
      <c r="D581">
        <v>58.78</v>
      </c>
      <c r="E581" t="s">
        <v>287</v>
      </c>
    </row>
    <row r="582" spans="1:5" x14ac:dyDescent="0.2">
      <c r="A582" t="s">
        <v>104</v>
      </c>
      <c r="B582" t="s">
        <v>324</v>
      </c>
      <c r="C582" t="s">
        <v>941</v>
      </c>
      <c r="D582">
        <v>83.45</v>
      </c>
      <c r="E582" t="s">
        <v>287</v>
      </c>
    </row>
    <row r="583" spans="1:5" x14ac:dyDescent="0.2">
      <c r="A583" t="s">
        <v>100</v>
      </c>
      <c r="B583" t="s">
        <v>385</v>
      </c>
      <c r="C583" t="s">
        <v>942</v>
      </c>
      <c r="D583">
        <v>114.59</v>
      </c>
      <c r="E583" t="s">
        <v>287</v>
      </c>
    </row>
    <row r="584" spans="1:5" x14ac:dyDescent="0.2">
      <c r="A584" t="s">
        <v>99</v>
      </c>
      <c r="B584" t="s">
        <v>943</v>
      </c>
      <c r="C584" t="s">
        <v>944</v>
      </c>
      <c r="D584">
        <v>22.89</v>
      </c>
      <c r="E584" t="s">
        <v>287</v>
      </c>
    </row>
    <row r="585" spans="1:5" x14ac:dyDescent="0.2">
      <c r="A585" t="s">
        <v>102</v>
      </c>
      <c r="B585" t="s">
        <v>308</v>
      </c>
      <c r="C585" t="s">
        <v>945</v>
      </c>
      <c r="D585">
        <v>105.5</v>
      </c>
      <c r="E585" t="s">
        <v>287</v>
      </c>
    </row>
    <row r="586" spans="1:5" x14ac:dyDescent="0.2">
      <c r="A586" t="s">
        <v>99</v>
      </c>
      <c r="B586" t="s">
        <v>454</v>
      </c>
      <c r="C586" t="s">
        <v>946</v>
      </c>
      <c r="D586">
        <v>68.489999999999995</v>
      </c>
      <c r="E586" t="s">
        <v>287</v>
      </c>
    </row>
    <row r="587" spans="1:5" x14ac:dyDescent="0.2">
      <c r="A587" t="s">
        <v>98</v>
      </c>
      <c r="B587" t="s">
        <v>510</v>
      </c>
      <c r="C587" t="s">
        <v>947</v>
      </c>
      <c r="D587">
        <v>6.23</v>
      </c>
      <c r="E587" t="s">
        <v>287</v>
      </c>
    </row>
    <row r="588" spans="1:5" x14ac:dyDescent="0.2">
      <c r="A588" t="s">
        <v>104</v>
      </c>
      <c r="B588" t="s">
        <v>458</v>
      </c>
      <c r="C588" t="s">
        <v>948</v>
      </c>
      <c r="D588">
        <v>18.29</v>
      </c>
      <c r="E588" t="s">
        <v>292</v>
      </c>
    </row>
    <row r="589" spans="1:5" x14ac:dyDescent="0.2">
      <c r="A589" t="s">
        <v>99</v>
      </c>
      <c r="B589" t="s">
        <v>590</v>
      </c>
      <c r="C589" t="s">
        <v>949</v>
      </c>
      <c r="D589">
        <v>30.75</v>
      </c>
      <c r="E589" t="s">
        <v>287</v>
      </c>
    </row>
    <row r="590" spans="1:5" x14ac:dyDescent="0.2">
      <c r="A590" t="s">
        <v>102</v>
      </c>
      <c r="B590" t="s">
        <v>462</v>
      </c>
      <c r="C590" t="s">
        <v>950</v>
      </c>
      <c r="D590">
        <v>25.11</v>
      </c>
      <c r="E590" t="s">
        <v>292</v>
      </c>
    </row>
    <row r="591" spans="1:5" x14ac:dyDescent="0.2">
      <c r="A591" t="s">
        <v>100</v>
      </c>
      <c r="B591" t="s">
        <v>302</v>
      </c>
      <c r="C591" t="s">
        <v>951</v>
      </c>
      <c r="D591">
        <v>8.1300000000000008</v>
      </c>
      <c r="E591" t="s">
        <v>287</v>
      </c>
    </row>
    <row r="592" spans="1:5" x14ac:dyDescent="0.2">
      <c r="A592" t="s">
        <v>98</v>
      </c>
      <c r="B592" t="s">
        <v>312</v>
      </c>
      <c r="C592" t="s">
        <v>952</v>
      </c>
      <c r="D592">
        <v>27.58</v>
      </c>
      <c r="E592" t="s">
        <v>292</v>
      </c>
    </row>
    <row r="593" spans="1:5" x14ac:dyDescent="0.2">
      <c r="A593" t="s">
        <v>103</v>
      </c>
      <c r="B593" t="s">
        <v>469</v>
      </c>
      <c r="C593" t="s">
        <v>953</v>
      </c>
      <c r="D593">
        <v>13.68</v>
      </c>
      <c r="E593" t="s">
        <v>292</v>
      </c>
    </row>
    <row r="594" spans="1:5" x14ac:dyDescent="0.2">
      <c r="A594" t="s">
        <v>99</v>
      </c>
      <c r="B594" t="s">
        <v>352</v>
      </c>
      <c r="C594" t="s">
        <v>954</v>
      </c>
      <c r="D594">
        <v>93.05</v>
      </c>
      <c r="E594" t="s">
        <v>287</v>
      </c>
    </row>
    <row r="595" spans="1:5" x14ac:dyDescent="0.2">
      <c r="A595" t="s">
        <v>95</v>
      </c>
      <c r="B595" t="s">
        <v>441</v>
      </c>
      <c r="C595" t="s">
        <v>955</v>
      </c>
      <c r="D595">
        <v>65.89</v>
      </c>
      <c r="E595" t="s">
        <v>292</v>
      </c>
    </row>
    <row r="596" spans="1:5" x14ac:dyDescent="0.2">
      <c r="A596" t="s">
        <v>104</v>
      </c>
      <c r="B596" t="s">
        <v>878</v>
      </c>
      <c r="C596" t="s">
        <v>956</v>
      </c>
      <c r="D596">
        <v>8.11</v>
      </c>
      <c r="E596" t="s">
        <v>292</v>
      </c>
    </row>
    <row r="597" spans="1:5" x14ac:dyDescent="0.2">
      <c r="A597" t="s">
        <v>99</v>
      </c>
      <c r="B597" t="s">
        <v>943</v>
      </c>
      <c r="C597" t="s">
        <v>957</v>
      </c>
      <c r="D597">
        <v>15.7</v>
      </c>
      <c r="E597" t="s">
        <v>287</v>
      </c>
    </row>
    <row r="598" spans="1:5" x14ac:dyDescent="0.2">
      <c r="A598" t="s">
        <v>99</v>
      </c>
      <c r="B598" t="s">
        <v>346</v>
      </c>
      <c r="C598" t="s">
        <v>958</v>
      </c>
      <c r="D598">
        <v>46.75</v>
      </c>
      <c r="E598" t="s">
        <v>287</v>
      </c>
    </row>
    <row r="599" spans="1:5" x14ac:dyDescent="0.2">
      <c r="A599" t="s">
        <v>102</v>
      </c>
      <c r="B599" t="s">
        <v>308</v>
      </c>
      <c r="C599" t="s">
        <v>959</v>
      </c>
      <c r="D599">
        <v>55.83</v>
      </c>
      <c r="E599" t="s">
        <v>287</v>
      </c>
    </row>
    <row r="600" spans="1:5" x14ac:dyDescent="0.2">
      <c r="A600" t="s">
        <v>99</v>
      </c>
      <c r="B600" t="s">
        <v>553</v>
      </c>
      <c r="C600" t="s">
        <v>960</v>
      </c>
      <c r="D600">
        <v>130.26</v>
      </c>
      <c r="E600" t="s">
        <v>292</v>
      </c>
    </row>
    <row r="601" spans="1:5" x14ac:dyDescent="0.2">
      <c r="A601" t="s">
        <v>103</v>
      </c>
      <c r="B601" t="s">
        <v>469</v>
      </c>
      <c r="C601" t="s">
        <v>961</v>
      </c>
      <c r="D601">
        <v>89.04</v>
      </c>
      <c r="E601" t="s">
        <v>292</v>
      </c>
    </row>
    <row r="602" spans="1:5" x14ac:dyDescent="0.2">
      <c r="A602" t="s">
        <v>98</v>
      </c>
      <c r="B602" t="s">
        <v>379</v>
      </c>
      <c r="C602" t="s">
        <v>962</v>
      </c>
      <c r="D602">
        <v>66.55</v>
      </c>
      <c r="E602" t="s">
        <v>287</v>
      </c>
    </row>
    <row r="603" spans="1:5" x14ac:dyDescent="0.2">
      <c r="A603" t="s">
        <v>98</v>
      </c>
      <c r="B603" t="s">
        <v>379</v>
      </c>
      <c r="C603" t="s">
        <v>963</v>
      </c>
      <c r="D603">
        <v>20.5</v>
      </c>
      <c r="E603" t="s">
        <v>287</v>
      </c>
    </row>
    <row r="604" spans="1:5" x14ac:dyDescent="0.2">
      <c r="A604" t="s">
        <v>100</v>
      </c>
      <c r="B604" t="s">
        <v>302</v>
      </c>
      <c r="C604" t="s">
        <v>964</v>
      </c>
      <c r="D604">
        <v>101.12</v>
      </c>
      <c r="E604" t="s">
        <v>292</v>
      </c>
    </row>
    <row r="605" spans="1:5" x14ac:dyDescent="0.2">
      <c r="A605" t="s">
        <v>99</v>
      </c>
      <c r="B605" t="s">
        <v>346</v>
      </c>
      <c r="C605" t="s">
        <v>965</v>
      </c>
      <c r="D605">
        <v>11.2</v>
      </c>
      <c r="E605" t="s">
        <v>292</v>
      </c>
    </row>
    <row r="606" spans="1:5" x14ac:dyDescent="0.2">
      <c r="A606" t="s">
        <v>100</v>
      </c>
      <c r="B606" t="s">
        <v>302</v>
      </c>
      <c r="C606" t="s">
        <v>966</v>
      </c>
      <c r="D606">
        <v>7.55</v>
      </c>
      <c r="E606" t="s">
        <v>287</v>
      </c>
    </row>
    <row r="607" spans="1:5" x14ac:dyDescent="0.2">
      <c r="A607" t="s">
        <v>103</v>
      </c>
      <c r="B607" t="s">
        <v>450</v>
      </c>
      <c r="C607" t="s">
        <v>967</v>
      </c>
      <c r="D607">
        <v>10</v>
      </c>
      <c r="E607" t="s">
        <v>287</v>
      </c>
    </row>
    <row r="608" spans="1:5" x14ac:dyDescent="0.2">
      <c r="A608" t="s">
        <v>99</v>
      </c>
      <c r="B608" t="s">
        <v>427</v>
      </c>
      <c r="C608" t="s">
        <v>968</v>
      </c>
      <c r="D608">
        <v>52.45</v>
      </c>
      <c r="E608" t="s">
        <v>287</v>
      </c>
    </row>
    <row r="609" spans="1:5" x14ac:dyDescent="0.2">
      <c r="A609" t="s">
        <v>99</v>
      </c>
      <c r="B609" t="s">
        <v>290</v>
      </c>
      <c r="C609" t="s">
        <v>969</v>
      </c>
      <c r="D609">
        <v>39.9</v>
      </c>
      <c r="E609" t="s">
        <v>292</v>
      </c>
    </row>
    <row r="610" spans="1:5" x14ac:dyDescent="0.2">
      <c r="A610" t="s">
        <v>104</v>
      </c>
      <c r="B610" t="s">
        <v>363</v>
      </c>
      <c r="C610" t="s">
        <v>970</v>
      </c>
      <c r="D610">
        <v>36.11</v>
      </c>
      <c r="E610" t="s">
        <v>287</v>
      </c>
    </row>
    <row r="611" spans="1:5" x14ac:dyDescent="0.2">
      <c r="A611" t="s">
        <v>99</v>
      </c>
      <c r="B611" t="s">
        <v>427</v>
      </c>
      <c r="C611" t="s">
        <v>971</v>
      </c>
      <c r="D611">
        <v>28.22</v>
      </c>
      <c r="E611" t="s">
        <v>287</v>
      </c>
    </row>
    <row r="612" spans="1:5" x14ac:dyDescent="0.2">
      <c r="A612" t="s">
        <v>100</v>
      </c>
      <c r="B612" t="s">
        <v>375</v>
      </c>
      <c r="C612" t="s">
        <v>972</v>
      </c>
      <c r="D612">
        <v>47.27</v>
      </c>
      <c r="E612" t="s">
        <v>292</v>
      </c>
    </row>
    <row r="613" spans="1:5" x14ac:dyDescent="0.2">
      <c r="A613" t="s">
        <v>95</v>
      </c>
      <c r="B613" t="s">
        <v>331</v>
      </c>
      <c r="C613" t="s">
        <v>973</v>
      </c>
      <c r="D613">
        <v>6</v>
      </c>
      <c r="E613" t="s">
        <v>292</v>
      </c>
    </row>
    <row r="614" spans="1:5" x14ac:dyDescent="0.2">
      <c r="A614" t="s">
        <v>101</v>
      </c>
      <c r="B614" t="s">
        <v>465</v>
      </c>
      <c r="C614" t="s">
        <v>974</v>
      </c>
      <c r="D614">
        <v>18.75</v>
      </c>
      <c r="E614" t="s">
        <v>287</v>
      </c>
    </row>
    <row r="615" spans="1:5" x14ac:dyDescent="0.2">
      <c r="A615" t="s">
        <v>102</v>
      </c>
      <c r="B615" t="s">
        <v>306</v>
      </c>
      <c r="C615" t="s">
        <v>975</v>
      </c>
      <c r="D615">
        <v>72.25</v>
      </c>
      <c r="E615" t="s">
        <v>287</v>
      </c>
    </row>
    <row r="616" spans="1:5" x14ac:dyDescent="0.2">
      <c r="A616" t="s">
        <v>98</v>
      </c>
      <c r="B616" t="s">
        <v>560</v>
      </c>
      <c r="C616" t="s">
        <v>976</v>
      </c>
      <c r="D616">
        <v>297.77</v>
      </c>
      <c r="E616" t="s">
        <v>287</v>
      </c>
    </row>
    <row r="617" spans="1:5" x14ac:dyDescent="0.2">
      <c r="A617" t="s">
        <v>103</v>
      </c>
      <c r="B617" t="s">
        <v>557</v>
      </c>
      <c r="C617" t="s">
        <v>977</v>
      </c>
      <c r="D617">
        <v>13.5</v>
      </c>
      <c r="E617" t="s">
        <v>287</v>
      </c>
    </row>
    <row r="618" spans="1:5" x14ac:dyDescent="0.2">
      <c r="A618" t="s">
        <v>100</v>
      </c>
      <c r="B618" t="s">
        <v>302</v>
      </c>
      <c r="C618" t="s">
        <v>978</v>
      </c>
      <c r="D618">
        <v>12.5</v>
      </c>
      <c r="E618" t="s">
        <v>292</v>
      </c>
    </row>
    <row r="619" spans="1:5" x14ac:dyDescent="0.2">
      <c r="A619" t="s">
        <v>100</v>
      </c>
      <c r="B619" t="s">
        <v>302</v>
      </c>
      <c r="C619" t="s">
        <v>979</v>
      </c>
      <c r="D619">
        <v>10</v>
      </c>
      <c r="E619" t="s">
        <v>292</v>
      </c>
    </row>
    <row r="620" spans="1:5" x14ac:dyDescent="0.2">
      <c r="A620" t="s">
        <v>104</v>
      </c>
      <c r="B620" t="s">
        <v>350</v>
      </c>
      <c r="C620" t="s">
        <v>980</v>
      </c>
      <c r="D620">
        <v>35.979999999999997</v>
      </c>
      <c r="E620" t="s">
        <v>292</v>
      </c>
    </row>
    <row r="621" spans="1:5" x14ac:dyDescent="0.2">
      <c r="A621" t="s">
        <v>103</v>
      </c>
      <c r="B621" t="s">
        <v>557</v>
      </c>
      <c r="C621" t="s">
        <v>981</v>
      </c>
      <c r="D621">
        <v>12.11</v>
      </c>
      <c r="E621" t="s">
        <v>287</v>
      </c>
    </row>
    <row r="622" spans="1:5" x14ac:dyDescent="0.2">
      <c r="A622" t="s">
        <v>103</v>
      </c>
      <c r="B622" t="s">
        <v>357</v>
      </c>
      <c r="C622" t="s">
        <v>982</v>
      </c>
      <c r="D622">
        <v>45.04</v>
      </c>
      <c r="E622" t="s">
        <v>292</v>
      </c>
    </row>
    <row r="623" spans="1:5" x14ac:dyDescent="0.2">
      <c r="A623" t="s">
        <v>99</v>
      </c>
      <c r="B623" t="s">
        <v>895</v>
      </c>
      <c r="C623" t="s">
        <v>983</v>
      </c>
      <c r="D623">
        <v>66.25</v>
      </c>
      <c r="E623" t="s">
        <v>292</v>
      </c>
    </row>
    <row r="624" spans="1:5" x14ac:dyDescent="0.2">
      <c r="A624" t="s">
        <v>95</v>
      </c>
      <c r="B624" t="s">
        <v>331</v>
      </c>
      <c r="C624" t="s">
        <v>984</v>
      </c>
      <c r="D624">
        <v>7.51</v>
      </c>
      <c r="E624" t="s">
        <v>287</v>
      </c>
    </row>
    <row r="625" spans="1:5" x14ac:dyDescent="0.2">
      <c r="A625" t="s">
        <v>103</v>
      </c>
      <c r="B625" t="s">
        <v>372</v>
      </c>
      <c r="C625" t="s">
        <v>985</v>
      </c>
      <c r="D625">
        <v>9.5</v>
      </c>
      <c r="E625" t="s">
        <v>287</v>
      </c>
    </row>
    <row r="626" spans="1:5" x14ac:dyDescent="0.2">
      <c r="A626" t="s">
        <v>100</v>
      </c>
      <c r="B626" t="s">
        <v>471</v>
      </c>
      <c r="C626" t="s">
        <v>986</v>
      </c>
      <c r="D626">
        <v>106.05</v>
      </c>
      <c r="E626" t="s">
        <v>287</v>
      </c>
    </row>
    <row r="627" spans="1:5" x14ac:dyDescent="0.2">
      <c r="A627" t="s">
        <v>102</v>
      </c>
      <c r="B627" t="s">
        <v>321</v>
      </c>
      <c r="C627" t="s">
        <v>987</v>
      </c>
      <c r="D627">
        <v>65</v>
      </c>
      <c r="E627" t="s">
        <v>287</v>
      </c>
    </row>
    <row r="628" spans="1:5" x14ac:dyDescent="0.2">
      <c r="A628" t="s">
        <v>98</v>
      </c>
      <c r="B628" t="s">
        <v>354</v>
      </c>
      <c r="C628" t="s">
        <v>988</v>
      </c>
      <c r="D628">
        <v>21.18</v>
      </c>
      <c r="E628" t="s">
        <v>292</v>
      </c>
    </row>
    <row r="629" spans="1:5" x14ac:dyDescent="0.2">
      <c r="A629" t="s">
        <v>95</v>
      </c>
      <c r="B629" t="s">
        <v>441</v>
      </c>
      <c r="C629" t="s">
        <v>989</v>
      </c>
      <c r="D629">
        <v>5.1100000000000003</v>
      </c>
      <c r="E629" t="s">
        <v>287</v>
      </c>
    </row>
    <row r="630" spans="1:5" x14ac:dyDescent="0.2">
      <c r="A630" t="s">
        <v>102</v>
      </c>
      <c r="B630" t="s">
        <v>297</v>
      </c>
      <c r="C630" t="s">
        <v>990</v>
      </c>
      <c r="D630">
        <v>137.75</v>
      </c>
      <c r="E630" t="s">
        <v>292</v>
      </c>
    </row>
    <row r="631" spans="1:5" x14ac:dyDescent="0.2">
      <c r="A631" t="s">
        <v>98</v>
      </c>
      <c r="B631" t="s">
        <v>510</v>
      </c>
      <c r="C631" t="s">
        <v>991</v>
      </c>
      <c r="D631">
        <v>75.7</v>
      </c>
      <c r="E631" t="s">
        <v>292</v>
      </c>
    </row>
    <row r="632" spans="1:5" x14ac:dyDescent="0.2">
      <c r="A632" t="s">
        <v>99</v>
      </c>
      <c r="B632" t="s">
        <v>352</v>
      </c>
      <c r="C632" t="s">
        <v>992</v>
      </c>
      <c r="D632">
        <v>115.49</v>
      </c>
      <c r="E632" t="s">
        <v>287</v>
      </c>
    </row>
    <row r="633" spans="1:5" x14ac:dyDescent="0.2">
      <c r="A633" t="s">
        <v>102</v>
      </c>
      <c r="B633" t="s">
        <v>321</v>
      </c>
      <c r="C633" t="s">
        <v>993</v>
      </c>
      <c r="D633">
        <v>185.37</v>
      </c>
      <c r="E633" t="s">
        <v>287</v>
      </c>
    </row>
    <row r="634" spans="1:5" x14ac:dyDescent="0.2">
      <c r="A634" t="s">
        <v>102</v>
      </c>
      <c r="B634" t="s">
        <v>474</v>
      </c>
      <c r="C634" t="s">
        <v>994</v>
      </c>
      <c r="D634">
        <v>2</v>
      </c>
      <c r="E634" t="s">
        <v>292</v>
      </c>
    </row>
    <row r="635" spans="1:5" x14ac:dyDescent="0.2">
      <c r="A635" t="s">
        <v>99</v>
      </c>
      <c r="B635" t="s">
        <v>352</v>
      </c>
      <c r="C635" t="s">
        <v>995</v>
      </c>
      <c r="D635">
        <v>18</v>
      </c>
      <c r="E635" t="s">
        <v>292</v>
      </c>
    </row>
    <row r="636" spans="1:5" x14ac:dyDescent="0.2">
      <c r="A636" t="s">
        <v>100</v>
      </c>
      <c r="B636" t="s">
        <v>692</v>
      </c>
      <c r="C636" t="s">
        <v>996</v>
      </c>
      <c r="D636">
        <v>107.49</v>
      </c>
      <c r="E636" t="s">
        <v>287</v>
      </c>
    </row>
    <row r="637" spans="1:5" x14ac:dyDescent="0.2">
      <c r="A637" t="s">
        <v>102</v>
      </c>
      <c r="B637" t="s">
        <v>480</v>
      </c>
      <c r="C637" t="s">
        <v>997</v>
      </c>
      <c r="D637">
        <v>388.8</v>
      </c>
      <c r="E637" t="s">
        <v>292</v>
      </c>
    </row>
    <row r="638" spans="1:5" x14ac:dyDescent="0.2">
      <c r="A638" t="s">
        <v>102</v>
      </c>
      <c r="B638" t="s">
        <v>297</v>
      </c>
      <c r="C638" t="s">
        <v>998</v>
      </c>
      <c r="D638">
        <v>278.57</v>
      </c>
      <c r="E638" t="s">
        <v>292</v>
      </c>
    </row>
    <row r="639" spans="1:5" x14ac:dyDescent="0.2">
      <c r="A639" t="s">
        <v>102</v>
      </c>
      <c r="B639" t="s">
        <v>297</v>
      </c>
      <c r="C639" t="s">
        <v>999</v>
      </c>
      <c r="D639">
        <v>59.58</v>
      </c>
      <c r="E639" t="s">
        <v>287</v>
      </c>
    </row>
    <row r="640" spans="1:5" x14ac:dyDescent="0.2">
      <c r="A640" t="s">
        <v>101</v>
      </c>
      <c r="B640" t="s">
        <v>465</v>
      </c>
      <c r="C640" t="s">
        <v>1000</v>
      </c>
      <c r="D640">
        <v>73.8</v>
      </c>
      <c r="E640" t="s">
        <v>287</v>
      </c>
    </row>
    <row r="641" spans="1:5" x14ac:dyDescent="0.2">
      <c r="A641" t="s">
        <v>101</v>
      </c>
      <c r="B641" t="s">
        <v>315</v>
      </c>
      <c r="C641" t="s">
        <v>1001</v>
      </c>
      <c r="D641">
        <v>46.06</v>
      </c>
      <c r="E641" t="s">
        <v>287</v>
      </c>
    </row>
    <row r="642" spans="1:5" x14ac:dyDescent="0.2">
      <c r="A642" t="s">
        <v>102</v>
      </c>
      <c r="B642" t="s">
        <v>321</v>
      </c>
      <c r="C642" t="s">
        <v>1002</v>
      </c>
      <c r="D642">
        <v>112.51</v>
      </c>
      <c r="E642" t="s">
        <v>323</v>
      </c>
    </row>
    <row r="643" spans="1:5" x14ac:dyDescent="0.2">
      <c r="A643" t="s">
        <v>100</v>
      </c>
      <c r="B643" t="s">
        <v>302</v>
      </c>
      <c r="C643" t="s">
        <v>1003</v>
      </c>
      <c r="D643">
        <v>89.72</v>
      </c>
      <c r="E643" t="s">
        <v>287</v>
      </c>
    </row>
    <row r="644" spans="1:5" x14ac:dyDescent="0.2">
      <c r="A644" t="s">
        <v>98</v>
      </c>
      <c r="B644" t="s">
        <v>354</v>
      </c>
      <c r="C644" t="s">
        <v>1004</v>
      </c>
      <c r="D644">
        <v>299</v>
      </c>
      <c r="E644" t="s">
        <v>287</v>
      </c>
    </row>
    <row r="645" spans="1:5" x14ac:dyDescent="0.2">
      <c r="A645" t="s">
        <v>102</v>
      </c>
      <c r="B645" t="s">
        <v>474</v>
      </c>
      <c r="C645" t="s">
        <v>1005</v>
      </c>
      <c r="D645">
        <v>15.15</v>
      </c>
      <c r="E645" t="s">
        <v>287</v>
      </c>
    </row>
    <row r="646" spans="1:5" x14ac:dyDescent="0.2">
      <c r="A646" t="s">
        <v>95</v>
      </c>
      <c r="B646" t="s">
        <v>441</v>
      </c>
      <c r="C646" t="s">
        <v>1006</v>
      </c>
      <c r="D646">
        <v>10.41</v>
      </c>
      <c r="E646" t="s">
        <v>287</v>
      </c>
    </row>
    <row r="647" spans="1:5" x14ac:dyDescent="0.2">
      <c r="A647" t="s">
        <v>100</v>
      </c>
      <c r="B647" t="s">
        <v>302</v>
      </c>
      <c r="C647" t="s">
        <v>1007</v>
      </c>
      <c r="D647">
        <v>21.5</v>
      </c>
      <c r="E647" t="s">
        <v>292</v>
      </c>
    </row>
    <row r="648" spans="1:5" x14ac:dyDescent="0.2">
      <c r="A648" t="s">
        <v>99</v>
      </c>
      <c r="B648" t="s">
        <v>590</v>
      </c>
      <c r="C648" t="s">
        <v>1008</v>
      </c>
      <c r="D648">
        <v>42</v>
      </c>
      <c r="E648" t="s">
        <v>287</v>
      </c>
    </row>
    <row r="649" spans="1:5" x14ac:dyDescent="0.2">
      <c r="A649" t="s">
        <v>99</v>
      </c>
      <c r="B649" t="s">
        <v>590</v>
      </c>
      <c r="C649" t="s">
        <v>1009</v>
      </c>
      <c r="D649">
        <v>52.5</v>
      </c>
      <c r="E649" t="s">
        <v>287</v>
      </c>
    </row>
    <row r="650" spans="1:5" x14ac:dyDescent="0.2">
      <c r="A650" t="s">
        <v>99</v>
      </c>
      <c r="B650" t="s">
        <v>590</v>
      </c>
      <c r="C650" t="s">
        <v>1010</v>
      </c>
      <c r="D650">
        <v>81.5</v>
      </c>
      <c r="E650" t="s">
        <v>287</v>
      </c>
    </row>
    <row r="651" spans="1:5" x14ac:dyDescent="0.2">
      <c r="A651" t="s">
        <v>101</v>
      </c>
      <c r="B651" t="s">
        <v>465</v>
      </c>
      <c r="C651" t="s">
        <v>1011</v>
      </c>
      <c r="D651">
        <v>72.31</v>
      </c>
      <c r="E651" t="s">
        <v>287</v>
      </c>
    </row>
    <row r="652" spans="1:5" x14ac:dyDescent="0.2">
      <c r="A652" t="s">
        <v>101</v>
      </c>
      <c r="B652" t="s">
        <v>565</v>
      </c>
      <c r="C652" t="s">
        <v>1012</v>
      </c>
      <c r="D652">
        <v>16</v>
      </c>
      <c r="E652" t="s">
        <v>292</v>
      </c>
    </row>
    <row r="653" spans="1:5" x14ac:dyDescent="0.2">
      <c r="A653" t="s">
        <v>101</v>
      </c>
      <c r="B653" t="s">
        <v>565</v>
      </c>
      <c r="C653" t="s">
        <v>1013</v>
      </c>
      <c r="D653">
        <v>22.46</v>
      </c>
      <c r="E653" t="s">
        <v>287</v>
      </c>
    </row>
    <row r="654" spans="1:5" x14ac:dyDescent="0.2">
      <c r="A654" t="s">
        <v>100</v>
      </c>
      <c r="B654" t="s">
        <v>319</v>
      </c>
      <c r="C654" t="s">
        <v>1014</v>
      </c>
      <c r="D654">
        <v>2.08</v>
      </c>
      <c r="E654" t="s">
        <v>292</v>
      </c>
    </row>
    <row r="655" spans="1:5" x14ac:dyDescent="0.2">
      <c r="A655" t="s">
        <v>99</v>
      </c>
      <c r="B655" t="s">
        <v>454</v>
      </c>
      <c r="C655" t="s">
        <v>1015</v>
      </c>
      <c r="D655">
        <v>172.79</v>
      </c>
      <c r="E655" t="s">
        <v>287</v>
      </c>
    </row>
    <row r="656" spans="1:5" x14ac:dyDescent="0.2">
      <c r="A656" t="s">
        <v>100</v>
      </c>
      <c r="B656" t="s">
        <v>302</v>
      </c>
      <c r="C656" t="s">
        <v>1016</v>
      </c>
      <c r="D656">
        <v>40.14</v>
      </c>
      <c r="E656" t="s">
        <v>292</v>
      </c>
    </row>
    <row r="657" spans="1:5" x14ac:dyDescent="0.2">
      <c r="A657" t="s">
        <v>103</v>
      </c>
      <c r="B657" t="s">
        <v>344</v>
      </c>
      <c r="C657" t="s">
        <v>1017</v>
      </c>
      <c r="D657">
        <v>67.81</v>
      </c>
      <c r="E657" t="s">
        <v>287</v>
      </c>
    </row>
    <row r="658" spans="1:5" x14ac:dyDescent="0.2">
      <c r="A658" t="s">
        <v>100</v>
      </c>
      <c r="B658" t="s">
        <v>375</v>
      </c>
      <c r="C658" t="s">
        <v>1018</v>
      </c>
      <c r="D658">
        <v>21.2</v>
      </c>
      <c r="E658" t="s">
        <v>287</v>
      </c>
    </row>
    <row r="659" spans="1:5" x14ac:dyDescent="0.2">
      <c r="A659" t="s">
        <v>98</v>
      </c>
      <c r="B659" t="s">
        <v>510</v>
      </c>
      <c r="C659" t="s">
        <v>1019</v>
      </c>
      <c r="D659">
        <v>63.08</v>
      </c>
      <c r="E659" t="s">
        <v>292</v>
      </c>
    </row>
    <row r="660" spans="1:5" x14ac:dyDescent="0.2">
      <c r="A660" t="s">
        <v>102</v>
      </c>
      <c r="B660" t="s">
        <v>306</v>
      </c>
      <c r="C660" t="s">
        <v>1020</v>
      </c>
      <c r="D660">
        <v>109.5</v>
      </c>
      <c r="E660" t="s">
        <v>287</v>
      </c>
    </row>
    <row r="661" spans="1:5" x14ac:dyDescent="0.2">
      <c r="A661" t="s">
        <v>100</v>
      </c>
      <c r="B661" t="s">
        <v>478</v>
      </c>
      <c r="C661" t="s">
        <v>1021</v>
      </c>
      <c r="D661">
        <v>70</v>
      </c>
      <c r="E661" t="s">
        <v>287</v>
      </c>
    </row>
    <row r="662" spans="1:5" x14ac:dyDescent="0.2">
      <c r="A662" t="s">
        <v>100</v>
      </c>
      <c r="B662" t="s">
        <v>375</v>
      </c>
      <c r="C662" t="s">
        <v>1022</v>
      </c>
      <c r="D662">
        <v>13.28</v>
      </c>
      <c r="E662" t="s">
        <v>287</v>
      </c>
    </row>
    <row r="663" spans="1:5" x14ac:dyDescent="0.2">
      <c r="A663" t="s">
        <v>101</v>
      </c>
      <c r="B663" t="s">
        <v>532</v>
      </c>
      <c r="C663" t="s">
        <v>1023</v>
      </c>
      <c r="D663">
        <v>74.2</v>
      </c>
      <c r="E663" t="s">
        <v>287</v>
      </c>
    </row>
    <row r="664" spans="1:5" x14ac:dyDescent="0.2">
      <c r="A664" t="s">
        <v>101</v>
      </c>
      <c r="B664" t="s">
        <v>532</v>
      </c>
      <c r="C664" t="s">
        <v>1024</v>
      </c>
      <c r="D664">
        <v>82.2</v>
      </c>
      <c r="E664" t="s">
        <v>287</v>
      </c>
    </row>
    <row r="665" spans="1:5" x14ac:dyDescent="0.2">
      <c r="A665" t="s">
        <v>101</v>
      </c>
      <c r="B665" t="s">
        <v>532</v>
      </c>
      <c r="C665" t="s">
        <v>1025</v>
      </c>
      <c r="D665">
        <v>184.25</v>
      </c>
      <c r="E665" t="s">
        <v>287</v>
      </c>
    </row>
    <row r="666" spans="1:5" x14ac:dyDescent="0.2">
      <c r="A666" t="s">
        <v>101</v>
      </c>
      <c r="B666" t="s">
        <v>532</v>
      </c>
      <c r="C666" t="s">
        <v>1026</v>
      </c>
      <c r="D666">
        <v>44.5</v>
      </c>
      <c r="E666" t="s">
        <v>287</v>
      </c>
    </row>
    <row r="667" spans="1:5" x14ac:dyDescent="0.2">
      <c r="A667" t="s">
        <v>101</v>
      </c>
      <c r="B667" t="s">
        <v>532</v>
      </c>
      <c r="C667" t="s">
        <v>1027</v>
      </c>
      <c r="D667">
        <v>40.799999999999997</v>
      </c>
      <c r="E667" t="s">
        <v>287</v>
      </c>
    </row>
    <row r="668" spans="1:5" x14ac:dyDescent="0.2">
      <c r="A668" t="s">
        <v>101</v>
      </c>
      <c r="B668" t="s">
        <v>444</v>
      </c>
      <c r="C668" t="s">
        <v>1028</v>
      </c>
      <c r="D668">
        <v>174</v>
      </c>
      <c r="E668" t="s">
        <v>287</v>
      </c>
    </row>
    <row r="669" spans="1:5" x14ac:dyDescent="0.2">
      <c r="A669" t="s">
        <v>102</v>
      </c>
      <c r="B669" t="s">
        <v>308</v>
      </c>
      <c r="C669" t="s">
        <v>1029</v>
      </c>
      <c r="D669">
        <v>27.77</v>
      </c>
      <c r="E669" t="s">
        <v>287</v>
      </c>
    </row>
    <row r="670" spans="1:5" x14ac:dyDescent="0.2">
      <c r="A670" t="s">
        <v>102</v>
      </c>
      <c r="B670" t="s">
        <v>474</v>
      </c>
      <c r="C670" t="s">
        <v>1030</v>
      </c>
      <c r="D670">
        <v>76.180000000000007</v>
      </c>
      <c r="E670" t="s">
        <v>287</v>
      </c>
    </row>
    <row r="671" spans="1:5" x14ac:dyDescent="0.2">
      <c r="A671" t="s">
        <v>100</v>
      </c>
      <c r="B671" t="s">
        <v>302</v>
      </c>
      <c r="C671" t="s">
        <v>1031</v>
      </c>
      <c r="D671">
        <v>218.47</v>
      </c>
      <c r="E671" t="s">
        <v>292</v>
      </c>
    </row>
    <row r="672" spans="1:5" x14ac:dyDescent="0.2">
      <c r="A672" t="s">
        <v>102</v>
      </c>
      <c r="B672" t="s">
        <v>321</v>
      </c>
      <c r="C672" t="s">
        <v>1032</v>
      </c>
      <c r="D672">
        <v>70.25</v>
      </c>
      <c r="E672" t="s">
        <v>287</v>
      </c>
    </row>
    <row r="673" spans="1:5" x14ac:dyDescent="0.2">
      <c r="A673" t="s">
        <v>102</v>
      </c>
      <c r="B673" t="s">
        <v>306</v>
      </c>
      <c r="C673" t="s">
        <v>1033</v>
      </c>
      <c r="D673">
        <v>36</v>
      </c>
      <c r="E673" t="s">
        <v>287</v>
      </c>
    </row>
    <row r="674" spans="1:5" x14ac:dyDescent="0.2">
      <c r="A674" t="s">
        <v>98</v>
      </c>
      <c r="B674" t="s">
        <v>379</v>
      </c>
      <c r="C674" t="s">
        <v>1034</v>
      </c>
      <c r="D674">
        <v>85.34</v>
      </c>
      <c r="E674" t="s">
        <v>287</v>
      </c>
    </row>
    <row r="675" spans="1:5" x14ac:dyDescent="0.2">
      <c r="A675" t="s">
        <v>98</v>
      </c>
      <c r="B675" t="s">
        <v>510</v>
      </c>
      <c r="C675" t="s">
        <v>1035</v>
      </c>
      <c r="D675">
        <v>39.6</v>
      </c>
      <c r="E675" t="s">
        <v>287</v>
      </c>
    </row>
    <row r="676" spans="1:5" x14ac:dyDescent="0.2">
      <c r="A676" t="s">
        <v>98</v>
      </c>
      <c r="B676" t="s">
        <v>494</v>
      </c>
      <c r="C676" t="s">
        <v>1036</v>
      </c>
      <c r="D676">
        <v>21.6</v>
      </c>
      <c r="E676" t="s">
        <v>287</v>
      </c>
    </row>
    <row r="677" spans="1:5" x14ac:dyDescent="0.2">
      <c r="A677" t="s">
        <v>98</v>
      </c>
      <c r="B677" t="s">
        <v>494</v>
      </c>
      <c r="C677" t="s">
        <v>1037</v>
      </c>
      <c r="D677">
        <v>38.799999999999997</v>
      </c>
      <c r="E677" t="s">
        <v>287</v>
      </c>
    </row>
    <row r="678" spans="1:5" x14ac:dyDescent="0.2">
      <c r="A678" t="s">
        <v>102</v>
      </c>
      <c r="B678" t="s">
        <v>297</v>
      </c>
      <c r="C678" t="s">
        <v>1038</v>
      </c>
      <c r="D678">
        <v>74.88</v>
      </c>
      <c r="E678" t="s">
        <v>292</v>
      </c>
    </row>
    <row r="679" spans="1:5" x14ac:dyDescent="0.2">
      <c r="A679" t="s">
        <v>100</v>
      </c>
      <c r="B679" t="s">
        <v>471</v>
      </c>
      <c r="C679" t="s">
        <v>1039</v>
      </c>
      <c r="D679">
        <v>71.930000000000007</v>
      </c>
      <c r="E679" t="s">
        <v>287</v>
      </c>
    </row>
    <row r="680" spans="1:5" x14ac:dyDescent="0.2">
      <c r="A680" t="s">
        <v>100</v>
      </c>
      <c r="B680" t="s">
        <v>471</v>
      </c>
      <c r="C680" t="s">
        <v>1040</v>
      </c>
      <c r="D680">
        <v>311.83999999999997</v>
      </c>
      <c r="E680" t="s">
        <v>287</v>
      </c>
    </row>
    <row r="681" spans="1:5" x14ac:dyDescent="0.2">
      <c r="A681" t="s">
        <v>99</v>
      </c>
      <c r="B681" t="s">
        <v>352</v>
      </c>
      <c r="C681" t="s">
        <v>1041</v>
      </c>
      <c r="D681">
        <v>413.19</v>
      </c>
      <c r="E681" t="s">
        <v>287</v>
      </c>
    </row>
    <row r="682" spans="1:5" x14ac:dyDescent="0.2">
      <c r="A682" t="s">
        <v>99</v>
      </c>
      <c r="B682" t="s">
        <v>290</v>
      </c>
      <c r="C682" t="s">
        <v>1042</v>
      </c>
      <c r="D682">
        <v>23.41</v>
      </c>
      <c r="E682" t="s">
        <v>287</v>
      </c>
    </row>
    <row r="683" spans="1:5" x14ac:dyDescent="0.2">
      <c r="A683" t="s">
        <v>99</v>
      </c>
      <c r="B683" t="s">
        <v>290</v>
      </c>
      <c r="C683" t="s">
        <v>1043</v>
      </c>
      <c r="D683">
        <v>7.5</v>
      </c>
      <c r="E683" t="s">
        <v>287</v>
      </c>
    </row>
    <row r="684" spans="1:5" x14ac:dyDescent="0.2">
      <c r="A684" t="s">
        <v>102</v>
      </c>
      <c r="B684" t="s">
        <v>480</v>
      </c>
      <c r="C684" t="s">
        <v>1044</v>
      </c>
      <c r="D684">
        <v>359</v>
      </c>
      <c r="E684" t="s">
        <v>292</v>
      </c>
    </row>
    <row r="685" spans="1:5" x14ac:dyDescent="0.2">
      <c r="A685" t="s">
        <v>95</v>
      </c>
      <c r="B685" t="s">
        <v>441</v>
      </c>
      <c r="C685" t="s">
        <v>1045</v>
      </c>
      <c r="D685">
        <v>29.2</v>
      </c>
      <c r="E685" t="s">
        <v>287</v>
      </c>
    </row>
    <row r="686" spans="1:5" x14ac:dyDescent="0.2">
      <c r="A686" t="s">
        <v>98</v>
      </c>
      <c r="B686" t="s">
        <v>494</v>
      </c>
      <c r="C686" t="s">
        <v>1046</v>
      </c>
      <c r="D686">
        <v>26.4</v>
      </c>
      <c r="E686" t="s">
        <v>287</v>
      </c>
    </row>
    <row r="687" spans="1:5" x14ac:dyDescent="0.2">
      <c r="A687" t="s">
        <v>100</v>
      </c>
      <c r="B687" t="s">
        <v>375</v>
      </c>
      <c r="C687" t="s">
        <v>1047</v>
      </c>
      <c r="D687">
        <v>142.07</v>
      </c>
      <c r="E687" t="s">
        <v>287</v>
      </c>
    </row>
    <row r="688" spans="1:5" x14ac:dyDescent="0.2">
      <c r="A688" t="s">
        <v>100</v>
      </c>
      <c r="B688" t="s">
        <v>375</v>
      </c>
      <c r="C688" t="s">
        <v>1048</v>
      </c>
      <c r="D688">
        <v>166.89</v>
      </c>
      <c r="E688" t="s">
        <v>287</v>
      </c>
    </row>
    <row r="689" spans="1:5" x14ac:dyDescent="0.2">
      <c r="A689" t="s">
        <v>98</v>
      </c>
      <c r="B689" t="s">
        <v>494</v>
      </c>
      <c r="C689" t="s">
        <v>1049</v>
      </c>
      <c r="D689">
        <v>42</v>
      </c>
      <c r="E689" t="s">
        <v>287</v>
      </c>
    </row>
    <row r="690" spans="1:5" x14ac:dyDescent="0.2">
      <c r="A690" t="s">
        <v>102</v>
      </c>
      <c r="B690" t="s">
        <v>321</v>
      </c>
      <c r="C690" t="s">
        <v>1050</v>
      </c>
      <c r="D690">
        <v>23.07</v>
      </c>
      <c r="E690" t="s">
        <v>292</v>
      </c>
    </row>
    <row r="691" spans="1:5" x14ac:dyDescent="0.2">
      <c r="A691" t="s">
        <v>100</v>
      </c>
      <c r="B691" t="s">
        <v>295</v>
      </c>
      <c r="C691" t="s">
        <v>1051</v>
      </c>
      <c r="D691">
        <v>80.64</v>
      </c>
      <c r="E691" t="s">
        <v>287</v>
      </c>
    </row>
    <row r="692" spans="1:5" x14ac:dyDescent="0.2">
      <c r="A692" t="s">
        <v>104</v>
      </c>
      <c r="B692" t="s">
        <v>458</v>
      </c>
      <c r="C692" t="s">
        <v>1052</v>
      </c>
      <c r="D692">
        <v>31.5</v>
      </c>
      <c r="E692" t="s">
        <v>287</v>
      </c>
    </row>
    <row r="693" spans="1:5" x14ac:dyDescent="0.2">
      <c r="A693" t="s">
        <v>100</v>
      </c>
      <c r="B693" t="s">
        <v>692</v>
      </c>
      <c r="C693" t="s">
        <v>1053</v>
      </c>
      <c r="D693">
        <v>8.7200000000000006</v>
      </c>
      <c r="E693" t="s">
        <v>287</v>
      </c>
    </row>
    <row r="694" spans="1:5" x14ac:dyDescent="0.2">
      <c r="A694" t="s">
        <v>100</v>
      </c>
      <c r="B694" t="s">
        <v>375</v>
      </c>
      <c r="C694" t="s">
        <v>1054</v>
      </c>
      <c r="D694">
        <v>81.72</v>
      </c>
      <c r="E694" t="s">
        <v>292</v>
      </c>
    </row>
    <row r="695" spans="1:5" x14ac:dyDescent="0.2">
      <c r="A695" t="s">
        <v>102</v>
      </c>
      <c r="B695" t="s">
        <v>388</v>
      </c>
      <c r="C695" t="s">
        <v>1055</v>
      </c>
      <c r="D695">
        <v>124.99</v>
      </c>
      <c r="E695" t="s">
        <v>287</v>
      </c>
    </row>
    <row r="696" spans="1:5" x14ac:dyDescent="0.2">
      <c r="A696" t="s">
        <v>102</v>
      </c>
      <c r="B696" t="s">
        <v>388</v>
      </c>
      <c r="C696" t="s">
        <v>1056</v>
      </c>
      <c r="D696">
        <v>46.38</v>
      </c>
      <c r="E696" t="s">
        <v>287</v>
      </c>
    </row>
    <row r="697" spans="1:5" x14ac:dyDescent="0.2">
      <c r="A697" t="s">
        <v>98</v>
      </c>
      <c r="B697" t="s">
        <v>494</v>
      </c>
      <c r="C697" t="s">
        <v>1057</v>
      </c>
      <c r="D697">
        <v>107.5</v>
      </c>
      <c r="E697" t="s">
        <v>287</v>
      </c>
    </row>
    <row r="698" spans="1:5" x14ac:dyDescent="0.2">
      <c r="A698" t="s">
        <v>98</v>
      </c>
      <c r="B698" t="s">
        <v>333</v>
      </c>
      <c r="C698" t="s">
        <v>1058</v>
      </c>
      <c r="D698">
        <v>20</v>
      </c>
      <c r="E698" t="s">
        <v>292</v>
      </c>
    </row>
    <row r="699" spans="1:5" x14ac:dyDescent="0.2">
      <c r="A699" t="s">
        <v>98</v>
      </c>
      <c r="B699" t="s">
        <v>335</v>
      </c>
      <c r="C699" t="s">
        <v>1059</v>
      </c>
      <c r="D699">
        <v>72</v>
      </c>
      <c r="E699" t="s">
        <v>287</v>
      </c>
    </row>
    <row r="700" spans="1:5" x14ac:dyDescent="0.2">
      <c r="A700" t="s">
        <v>98</v>
      </c>
      <c r="B700" t="s">
        <v>312</v>
      </c>
      <c r="C700" t="s">
        <v>1060</v>
      </c>
      <c r="D700">
        <v>170.56</v>
      </c>
      <c r="E700" t="s">
        <v>287</v>
      </c>
    </row>
    <row r="701" spans="1:5" x14ac:dyDescent="0.2">
      <c r="A701" t="s">
        <v>100</v>
      </c>
      <c r="B701" t="s">
        <v>295</v>
      </c>
      <c r="C701" t="s">
        <v>1061</v>
      </c>
      <c r="D701">
        <v>40</v>
      </c>
      <c r="E701" t="s">
        <v>287</v>
      </c>
    </row>
    <row r="702" spans="1:5" x14ac:dyDescent="0.2">
      <c r="A702" t="s">
        <v>98</v>
      </c>
      <c r="B702" t="s">
        <v>312</v>
      </c>
      <c r="C702" t="s">
        <v>1062</v>
      </c>
      <c r="D702">
        <v>50.82</v>
      </c>
      <c r="E702" t="s">
        <v>287</v>
      </c>
    </row>
    <row r="703" spans="1:5" x14ac:dyDescent="0.2">
      <c r="A703" t="s">
        <v>102</v>
      </c>
      <c r="B703" t="s">
        <v>306</v>
      </c>
      <c r="C703" t="s">
        <v>1063</v>
      </c>
      <c r="D703">
        <v>51.75</v>
      </c>
      <c r="E703" t="s">
        <v>287</v>
      </c>
    </row>
    <row r="704" spans="1:5" x14ac:dyDescent="0.2">
      <c r="A704" t="s">
        <v>100</v>
      </c>
      <c r="B704" t="s">
        <v>692</v>
      </c>
      <c r="C704" t="s">
        <v>1064</v>
      </c>
      <c r="D704">
        <v>28.98</v>
      </c>
      <c r="E704" t="s">
        <v>287</v>
      </c>
    </row>
    <row r="705" spans="1:5" x14ac:dyDescent="0.2">
      <c r="A705" t="s">
        <v>102</v>
      </c>
      <c r="B705" t="s">
        <v>306</v>
      </c>
      <c r="C705" t="s">
        <v>1065</v>
      </c>
      <c r="D705">
        <v>72.66</v>
      </c>
      <c r="E705" t="s">
        <v>292</v>
      </c>
    </row>
    <row r="706" spans="1:5" x14ac:dyDescent="0.2">
      <c r="A706" t="s">
        <v>100</v>
      </c>
      <c r="B706" t="s">
        <v>302</v>
      </c>
      <c r="C706" t="s">
        <v>1066</v>
      </c>
      <c r="D706">
        <v>64.900000000000006</v>
      </c>
      <c r="E706" t="s">
        <v>292</v>
      </c>
    </row>
    <row r="707" spans="1:5" x14ac:dyDescent="0.2">
      <c r="A707" t="s">
        <v>100</v>
      </c>
      <c r="B707" t="s">
        <v>302</v>
      </c>
      <c r="C707" t="s">
        <v>1067</v>
      </c>
      <c r="D707">
        <v>34.4</v>
      </c>
      <c r="E707" t="s">
        <v>292</v>
      </c>
    </row>
    <row r="708" spans="1:5" x14ac:dyDescent="0.2">
      <c r="A708" t="s">
        <v>103</v>
      </c>
      <c r="B708" t="s">
        <v>469</v>
      </c>
      <c r="C708" t="s">
        <v>1068</v>
      </c>
      <c r="D708">
        <v>64</v>
      </c>
      <c r="E708" t="s">
        <v>292</v>
      </c>
    </row>
    <row r="709" spans="1:5" x14ac:dyDescent="0.2">
      <c r="A709" t="s">
        <v>99</v>
      </c>
      <c r="B709" t="s">
        <v>348</v>
      </c>
      <c r="C709" t="s">
        <v>1069</v>
      </c>
      <c r="D709">
        <v>51.48</v>
      </c>
      <c r="E709" t="s">
        <v>287</v>
      </c>
    </row>
    <row r="710" spans="1:5" x14ac:dyDescent="0.2">
      <c r="A710" t="s">
        <v>98</v>
      </c>
      <c r="B710" t="s">
        <v>510</v>
      </c>
      <c r="C710" t="s">
        <v>1070</v>
      </c>
      <c r="D710">
        <v>119.87</v>
      </c>
      <c r="E710" t="s">
        <v>287</v>
      </c>
    </row>
    <row r="711" spans="1:5" x14ac:dyDescent="0.2">
      <c r="A711" t="s">
        <v>102</v>
      </c>
      <c r="B711" t="s">
        <v>297</v>
      </c>
      <c r="C711" t="s">
        <v>1071</v>
      </c>
      <c r="D711">
        <v>129.63</v>
      </c>
      <c r="E711" t="s">
        <v>287</v>
      </c>
    </row>
    <row r="712" spans="1:5" x14ac:dyDescent="0.2">
      <c r="A712" t="s">
        <v>99</v>
      </c>
      <c r="B712" t="s">
        <v>290</v>
      </c>
      <c r="C712" t="s">
        <v>1072</v>
      </c>
      <c r="D712">
        <v>113.4</v>
      </c>
      <c r="E712" t="s">
        <v>287</v>
      </c>
    </row>
    <row r="713" spans="1:5" x14ac:dyDescent="0.2">
      <c r="A713" t="s">
        <v>102</v>
      </c>
      <c r="B713" t="s">
        <v>474</v>
      </c>
      <c r="C713" t="s">
        <v>1073</v>
      </c>
      <c r="D713">
        <v>55.1</v>
      </c>
      <c r="E713" t="s">
        <v>287</v>
      </c>
    </row>
    <row r="714" spans="1:5" x14ac:dyDescent="0.2">
      <c r="A714" t="s">
        <v>99</v>
      </c>
      <c r="B714" t="s">
        <v>290</v>
      </c>
      <c r="C714" t="s">
        <v>1074</v>
      </c>
      <c r="D714">
        <v>22.75</v>
      </c>
      <c r="E714" t="s">
        <v>287</v>
      </c>
    </row>
    <row r="715" spans="1:5" x14ac:dyDescent="0.2">
      <c r="A715" t="s">
        <v>103</v>
      </c>
      <c r="B715" t="s">
        <v>372</v>
      </c>
      <c r="C715" t="s">
        <v>1075</v>
      </c>
      <c r="D715">
        <v>786.87</v>
      </c>
      <c r="E715" t="s">
        <v>287</v>
      </c>
    </row>
    <row r="716" spans="1:5" x14ac:dyDescent="0.2">
      <c r="A716" t="s">
        <v>99</v>
      </c>
      <c r="B716" t="s">
        <v>348</v>
      </c>
      <c r="C716" t="s">
        <v>1076</v>
      </c>
      <c r="D716">
        <v>137.80000000000001</v>
      </c>
      <c r="E716" t="s">
        <v>287</v>
      </c>
    </row>
    <row r="717" spans="1:5" x14ac:dyDescent="0.2">
      <c r="A717" t="s">
        <v>102</v>
      </c>
      <c r="B717" t="s">
        <v>321</v>
      </c>
      <c r="C717" t="s">
        <v>1077</v>
      </c>
      <c r="D717">
        <v>16.239999999999998</v>
      </c>
      <c r="E717" t="s">
        <v>292</v>
      </c>
    </row>
    <row r="718" spans="1:5" x14ac:dyDescent="0.2">
      <c r="A718" t="s">
        <v>98</v>
      </c>
      <c r="B718" t="s">
        <v>510</v>
      </c>
      <c r="C718" t="s">
        <v>1078</v>
      </c>
      <c r="D718">
        <v>14.89</v>
      </c>
      <c r="E718" t="s">
        <v>287</v>
      </c>
    </row>
    <row r="719" spans="1:5" x14ac:dyDescent="0.2">
      <c r="A719" t="s">
        <v>102</v>
      </c>
      <c r="B719" t="s">
        <v>480</v>
      </c>
      <c r="C719" t="s">
        <v>1079</v>
      </c>
      <c r="D719">
        <v>47.08</v>
      </c>
      <c r="E719" t="s">
        <v>292</v>
      </c>
    </row>
    <row r="720" spans="1:5" x14ac:dyDescent="0.2">
      <c r="A720" t="s">
        <v>104</v>
      </c>
      <c r="B720" t="s">
        <v>458</v>
      </c>
      <c r="C720" t="s">
        <v>1080</v>
      </c>
      <c r="D720">
        <v>60.43</v>
      </c>
      <c r="E720" t="s">
        <v>292</v>
      </c>
    </row>
    <row r="721" spans="1:5" x14ac:dyDescent="0.2">
      <c r="A721" t="s">
        <v>102</v>
      </c>
      <c r="B721" t="s">
        <v>297</v>
      </c>
      <c r="C721" t="s">
        <v>1081</v>
      </c>
      <c r="D721">
        <v>137.82</v>
      </c>
      <c r="E721" t="s">
        <v>292</v>
      </c>
    </row>
    <row r="722" spans="1:5" x14ac:dyDescent="0.2">
      <c r="A722" t="s">
        <v>99</v>
      </c>
      <c r="B722" t="s">
        <v>290</v>
      </c>
      <c r="C722" t="s">
        <v>1082</v>
      </c>
      <c r="D722">
        <v>146.51</v>
      </c>
      <c r="E722" t="s">
        <v>292</v>
      </c>
    </row>
    <row r="723" spans="1:5" x14ac:dyDescent="0.2">
      <c r="A723" t="s">
        <v>102</v>
      </c>
      <c r="B723" t="s">
        <v>297</v>
      </c>
      <c r="C723" t="s">
        <v>1083</v>
      </c>
      <c r="D723">
        <v>11.05</v>
      </c>
      <c r="E723" t="s">
        <v>292</v>
      </c>
    </row>
    <row r="724" spans="1:5" x14ac:dyDescent="0.2">
      <c r="A724" t="s">
        <v>96</v>
      </c>
      <c r="B724" t="s">
        <v>341</v>
      </c>
      <c r="C724" t="s">
        <v>1084</v>
      </c>
      <c r="D724">
        <v>60.13</v>
      </c>
      <c r="E724" t="s">
        <v>287</v>
      </c>
    </row>
    <row r="725" spans="1:5" x14ac:dyDescent="0.2">
      <c r="A725" t="s">
        <v>100</v>
      </c>
      <c r="B725" t="s">
        <v>692</v>
      </c>
      <c r="C725" t="s">
        <v>1085</v>
      </c>
      <c r="D725">
        <v>152.31</v>
      </c>
      <c r="E725" t="s">
        <v>287</v>
      </c>
    </row>
    <row r="726" spans="1:5" x14ac:dyDescent="0.2">
      <c r="A726" t="s">
        <v>99</v>
      </c>
      <c r="B726" t="s">
        <v>290</v>
      </c>
      <c r="C726" t="s">
        <v>1086</v>
      </c>
      <c r="D726">
        <v>68.28</v>
      </c>
      <c r="E726" t="s">
        <v>287</v>
      </c>
    </row>
    <row r="727" spans="1:5" x14ac:dyDescent="0.2">
      <c r="A727" t="s">
        <v>102</v>
      </c>
      <c r="B727" t="s">
        <v>474</v>
      </c>
      <c r="C727" t="s">
        <v>1087</v>
      </c>
      <c r="D727">
        <v>8.94</v>
      </c>
      <c r="E727" t="s">
        <v>292</v>
      </c>
    </row>
    <row r="728" spans="1:5" x14ac:dyDescent="0.2">
      <c r="A728" t="s">
        <v>103</v>
      </c>
      <c r="B728" t="s">
        <v>557</v>
      </c>
      <c r="C728" t="s">
        <v>1088</v>
      </c>
      <c r="D728">
        <v>8</v>
      </c>
      <c r="E728" t="s">
        <v>292</v>
      </c>
    </row>
    <row r="729" spans="1:5" x14ac:dyDescent="0.2">
      <c r="A729" t="s">
        <v>102</v>
      </c>
      <c r="B729" t="s">
        <v>498</v>
      </c>
      <c r="C729" t="s">
        <v>1089</v>
      </c>
      <c r="D729">
        <v>52.32</v>
      </c>
      <c r="E729" t="s">
        <v>287</v>
      </c>
    </row>
    <row r="730" spans="1:5" x14ac:dyDescent="0.2">
      <c r="A730" t="s">
        <v>102</v>
      </c>
      <c r="B730" t="s">
        <v>474</v>
      </c>
      <c r="C730" t="s">
        <v>1090</v>
      </c>
      <c r="D730">
        <v>4.57</v>
      </c>
      <c r="E730" t="s">
        <v>287</v>
      </c>
    </row>
    <row r="731" spans="1:5" x14ac:dyDescent="0.2">
      <c r="A731" t="s">
        <v>99</v>
      </c>
      <c r="B731" t="s">
        <v>346</v>
      </c>
      <c r="C731" t="s">
        <v>1091</v>
      </c>
      <c r="D731">
        <v>9.17</v>
      </c>
      <c r="E731" t="s">
        <v>292</v>
      </c>
    </row>
    <row r="732" spans="1:5" x14ac:dyDescent="0.2">
      <c r="A732" t="s">
        <v>101</v>
      </c>
      <c r="B732" t="s">
        <v>565</v>
      </c>
      <c r="C732" t="s">
        <v>1092</v>
      </c>
      <c r="D732">
        <v>25.91</v>
      </c>
      <c r="E732" t="s">
        <v>287</v>
      </c>
    </row>
    <row r="733" spans="1:5" x14ac:dyDescent="0.2">
      <c r="A733" t="s">
        <v>99</v>
      </c>
      <c r="B733" t="s">
        <v>352</v>
      </c>
      <c r="C733" t="s">
        <v>1093</v>
      </c>
      <c r="D733">
        <v>55.04</v>
      </c>
      <c r="E733" t="s">
        <v>287</v>
      </c>
    </row>
    <row r="734" spans="1:5" x14ac:dyDescent="0.2">
      <c r="A734" t="s">
        <v>99</v>
      </c>
      <c r="B734" t="s">
        <v>454</v>
      </c>
      <c r="C734" t="s">
        <v>1094</v>
      </c>
      <c r="D734">
        <v>25.15</v>
      </c>
      <c r="E734" t="s">
        <v>292</v>
      </c>
    </row>
    <row r="735" spans="1:5" x14ac:dyDescent="0.2">
      <c r="A735" t="s">
        <v>102</v>
      </c>
      <c r="B735" t="s">
        <v>462</v>
      </c>
      <c r="C735" t="s">
        <v>1095</v>
      </c>
      <c r="D735">
        <v>51.4</v>
      </c>
      <c r="E735" t="s">
        <v>287</v>
      </c>
    </row>
    <row r="736" spans="1:5" x14ac:dyDescent="0.2">
      <c r="A736" t="s">
        <v>99</v>
      </c>
      <c r="B736" t="s">
        <v>290</v>
      </c>
      <c r="C736" t="s">
        <v>1096</v>
      </c>
      <c r="D736">
        <v>80.739999999999995</v>
      </c>
      <c r="E736" t="s">
        <v>287</v>
      </c>
    </row>
    <row r="737" spans="1:5" x14ac:dyDescent="0.2">
      <c r="A737" t="s">
        <v>99</v>
      </c>
      <c r="B737" t="s">
        <v>290</v>
      </c>
      <c r="C737" t="s">
        <v>1097</v>
      </c>
      <c r="D737">
        <v>17.05</v>
      </c>
      <c r="E737" t="s">
        <v>287</v>
      </c>
    </row>
    <row r="738" spans="1:5" x14ac:dyDescent="0.2">
      <c r="A738" t="s">
        <v>95</v>
      </c>
      <c r="B738" t="s">
        <v>441</v>
      </c>
      <c r="C738" t="s">
        <v>1098</v>
      </c>
      <c r="D738">
        <v>15.22</v>
      </c>
      <c r="E738" t="s">
        <v>287</v>
      </c>
    </row>
    <row r="739" spans="1:5" x14ac:dyDescent="0.2">
      <c r="A739" t="s">
        <v>103</v>
      </c>
      <c r="B739" t="s">
        <v>450</v>
      </c>
      <c r="C739" t="s">
        <v>1099</v>
      </c>
      <c r="D739">
        <v>38.83</v>
      </c>
      <c r="E739" t="s">
        <v>292</v>
      </c>
    </row>
    <row r="740" spans="1:5" x14ac:dyDescent="0.2">
      <c r="A740" t="s">
        <v>100</v>
      </c>
      <c r="B740" t="s">
        <v>391</v>
      </c>
      <c r="C740" t="s">
        <v>1100</v>
      </c>
      <c r="D740">
        <v>71.34</v>
      </c>
      <c r="E740" t="s">
        <v>287</v>
      </c>
    </row>
    <row r="741" spans="1:5" x14ac:dyDescent="0.2">
      <c r="A741" t="s">
        <v>102</v>
      </c>
      <c r="B741" t="s">
        <v>297</v>
      </c>
      <c r="C741" t="s">
        <v>1101</v>
      </c>
      <c r="D741">
        <v>19.329999999999998</v>
      </c>
      <c r="E741" t="s">
        <v>287</v>
      </c>
    </row>
    <row r="742" spans="1:5" x14ac:dyDescent="0.2">
      <c r="A742" t="s">
        <v>102</v>
      </c>
      <c r="B742" t="s">
        <v>306</v>
      </c>
      <c r="C742" t="s">
        <v>1102</v>
      </c>
      <c r="D742">
        <v>20.81</v>
      </c>
      <c r="E742" t="s">
        <v>292</v>
      </c>
    </row>
    <row r="743" spans="1:5" x14ac:dyDescent="0.2">
      <c r="A743" t="s">
        <v>107</v>
      </c>
      <c r="B743" t="s">
        <v>382</v>
      </c>
      <c r="C743" t="s">
        <v>1103</v>
      </c>
      <c r="D743">
        <v>31.2</v>
      </c>
      <c r="E743" t="s">
        <v>292</v>
      </c>
    </row>
    <row r="744" spans="1:5" x14ac:dyDescent="0.2">
      <c r="A744" t="s">
        <v>98</v>
      </c>
      <c r="B744" t="s">
        <v>312</v>
      </c>
      <c r="C744" t="s">
        <v>1104</v>
      </c>
      <c r="D744">
        <v>18.2</v>
      </c>
      <c r="E744" t="s">
        <v>287</v>
      </c>
    </row>
    <row r="745" spans="1:5" x14ac:dyDescent="0.2">
      <c r="A745" t="s">
        <v>100</v>
      </c>
      <c r="B745" t="s">
        <v>478</v>
      </c>
      <c r="C745" t="s">
        <v>1105</v>
      </c>
      <c r="D745">
        <v>100.5</v>
      </c>
      <c r="E745" t="s">
        <v>287</v>
      </c>
    </row>
    <row r="746" spans="1:5" x14ac:dyDescent="0.2">
      <c r="A746" t="s">
        <v>103</v>
      </c>
      <c r="B746" t="s">
        <v>557</v>
      </c>
      <c r="C746" t="s">
        <v>1106</v>
      </c>
      <c r="D746">
        <v>20</v>
      </c>
      <c r="E746" t="s">
        <v>287</v>
      </c>
    </row>
    <row r="747" spans="1:5" x14ac:dyDescent="0.2">
      <c r="A747" t="s">
        <v>99</v>
      </c>
      <c r="B747" t="s">
        <v>454</v>
      </c>
      <c r="C747" t="s">
        <v>1107</v>
      </c>
      <c r="D747">
        <v>40.18</v>
      </c>
      <c r="E747" t="s">
        <v>287</v>
      </c>
    </row>
    <row r="748" spans="1:5" x14ac:dyDescent="0.2">
      <c r="A748" t="s">
        <v>99</v>
      </c>
      <c r="B748" t="s">
        <v>352</v>
      </c>
      <c r="C748" t="s">
        <v>1108</v>
      </c>
      <c r="D748">
        <v>78.37</v>
      </c>
      <c r="E748" t="s">
        <v>287</v>
      </c>
    </row>
    <row r="749" spans="1:5" x14ac:dyDescent="0.2">
      <c r="A749" t="s">
        <v>104</v>
      </c>
      <c r="B749" t="s">
        <v>458</v>
      </c>
      <c r="C749" t="s">
        <v>1109</v>
      </c>
      <c r="D749">
        <v>4.9000000000000004</v>
      </c>
      <c r="E749" t="s">
        <v>292</v>
      </c>
    </row>
    <row r="750" spans="1:5" x14ac:dyDescent="0.2">
      <c r="A750" t="s">
        <v>101</v>
      </c>
      <c r="B750" t="s">
        <v>315</v>
      </c>
      <c r="C750" t="s">
        <v>1110</v>
      </c>
      <c r="D750">
        <v>166.56</v>
      </c>
      <c r="E750" t="s">
        <v>287</v>
      </c>
    </row>
    <row r="751" spans="1:5" x14ac:dyDescent="0.2">
      <c r="A751" t="s">
        <v>101</v>
      </c>
      <c r="B751" t="s">
        <v>1111</v>
      </c>
      <c r="C751" t="s">
        <v>1112</v>
      </c>
      <c r="D751">
        <v>20</v>
      </c>
      <c r="E751" t="s">
        <v>287</v>
      </c>
    </row>
    <row r="752" spans="1:5" x14ac:dyDescent="0.2">
      <c r="A752" t="s">
        <v>100</v>
      </c>
      <c r="B752" t="s">
        <v>293</v>
      </c>
      <c r="C752" t="s">
        <v>1113</v>
      </c>
      <c r="D752">
        <v>29.75</v>
      </c>
      <c r="E752" t="s">
        <v>287</v>
      </c>
    </row>
    <row r="753" spans="1:5" x14ac:dyDescent="0.2">
      <c r="A753" t="s">
        <v>99</v>
      </c>
      <c r="B753" t="s">
        <v>895</v>
      </c>
      <c r="C753" t="s">
        <v>1114</v>
      </c>
      <c r="D753">
        <v>15.02</v>
      </c>
      <c r="E753" t="s">
        <v>287</v>
      </c>
    </row>
    <row r="754" spans="1:5" x14ac:dyDescent="0.2">
      <c r="A754" t="s">
        <v>103</v>
      </c>
      <c r="B754" t="s">
        <v>606</v>
      </c>
      <c r="C754" t="s">
        <v>1115</v>
      </c>
      <c r="D754">
        <v>60.82</v>
      </c>
      <c r="E754" t="s">
        <v>287</v>
      </c>
    </row>
    <row r="755" spans="1:5" x14ac:dyDescent="0.2">
      <c r="A755" t="s">
        <v>99</v>
      </c>
      <c r="B755" t="s">
        <v>895</v>
      </c>
      <c r="C755" t="s">
        <v>1116</v>
      </c>
      <c r="D755">
        <v>86.64</v>
      </c>
      <c r="E755" t="s">
        <v>287</v>
      </c>
    </row>
    <row r="756" spans="1:5" x14ac:dyDescent="0.2">
      <c r="A756" t="s">
        <v>100</v>
      </c>
      <c r="B756" t="s">
        <v>327</v>
      </c>
      <c r="C756" t="s">
        <v>1117</v>
      </c>
      <c r="D756">
        <v>122.5</v>
      </c>
      <c r="E756" t="s">
        <v>287</v>
      </c>
    </row>
    <row r="757" spans="1:5" x14ac:dyDescent="0.2">
      <c r="A757" t="s">
        <v>100</v>
      </c>
      <c r="B757" t="s">
        <v>327</v>
      </c>
      <c r="C757" t="s">
        <v>1118</v>
      </c>
      <c r="D757">
        <v>254</v>
      </c>
      <c r="E757" t="s">
        <v>287</v>
      </c>
    </row>
    <row r="758" spans="1:5" x14ac:dyDescent="0.2">
      <c r="A758" t="s">
        <v>104</v>
      </c>
      <c r="B758" t="s">
        <v>458</v>
      </c>
      <c r="C758" t="s">
        <v>1119</v>
      </c>
      <c r="D758">
        <v>12.75</v>
      </c>
      <c r="E758" t="s">
        <v>287</v>
      </c>
    </row>
    <row r="759" spans="1:5" x14ac:dyDescent="0.2">
      <c r="A759" t="s">
        <v>102</v>
      </c>
      <c r="B759" t="s">
        <v>675</v>
      </c>
      <c r="C759" t="s">
        <v>1120</v>
      </c>
      <c r="D759">
        <v>395.71</v>
      </c>
      <c r="E759" t="s">
        <v>292</v>
      </c>
    </row>
    <row r="760" spans="1:5" x14ac:dyDescent="0.2">
      <c r="A760" t="s">
        <v>99</v>
      </c>
      <c r="B760" t="s">
        <v>454</v>
      </c>
      <c r="C760" t="s">
        <v>1121</v>
      </c>
      <c r="D760">
        <v>20</v>
      </c>
      <c r="E760" t="s">
        <v>292</v>
      </c>
    </row>
    <row r="761" spans="1:5" x14ac:dyDescent="0.2">
      <c r="A761" t="s">
        <v>98</v>
      </c>
      <c r="B761" t="s">
        <v>379</v>
      </c>
      <c r="C761" t="s">
        <v>1122</v>
      </c>
      <c r="D761">
        <v>120.5</v>
      </c>
      <c r="E761" t="s">
        <v>287</v>
      </c>
    </row>
    <row r="762" spans="1:5" x14ac:dyDescent="0.2">
      <c r="A762" t="s">
        <v>99</v>
      </c>
      <c r="B762" t="s">
        <v>454</v>
      </c>
      <c r="C762" t="s">
        <v>1123</v>
      </c>
      <c r="D762">
        <v>22.5</v>
      </c>
      <c r="E762" t="s">
        <v>287</v>
      </c>
    </row>
    <row r="763" spans="1:5" x14ac:dyDescent="0.2">
      <c r="A763" t="s">
        <v>100</v>
      </c>
      <c r="B763" t="s">
        <v>327</v>
      </c>
      <c r="C763" t="s">
        <v>1124</v>
      </c>
      <c r="D763">
        <v>18.09</v>
      </c>
      <c r="E763" t="s">
        <v>287</v>
      </c>
    </row>
    <row r="764" spans="1:5" x14ac:dyDescent="0.2">
      <c r="A764" t="s">
        <v>103</v>
      </c>
      <c r="B764" t="s">
        <v>450</v>
      </c>
      <c r="C764" t="s">
        <v>1125</v>
      </c>
      <c r="D764">
        <v>119.8</v>
      </c>
      <c r="E764" t="s">
        <v>292</v>
      </c>
    </row>
    <row r="765" spans="1:5" x14ac:dyDescent="0.2">
      <c r="A765" t="s">
        <v>102</v>
      </c>
      <c r="B765" t="s">
        <v>675</v>
      </c>
      <c r="C765" t="s">
        <v>1126</v>
      </c>
      <c r="D765">
        <v>15.87</v>
      </c>
      <c r="E765" t="s">
        <v>287</v>
      </c>
    </row>
    <row r="766" spans="1:5" x14ac:dyDescent="0.2">
      <c r="A766" t="s">
        <v>102</v>
      </c>
      <c r="B766" t="s">
        <v>308</v>
      </c>
      <c r="C766" t="s">
        <v>1127</v>
      </c>
      <c r="D766">
        <v>222.82</v>
      </c>
      <c r="E766" t="s">
        <v>287</v>
      </c>
    </row>
    <row r="767" spans="1:5" x14ac:dyDescent="0.2">
      <c r="A767" t="s">
        <v>101</v>
      </c>
      <c r="B767" t="s">
        <v>285</v>
      </c>
      <c r="C767" t="s">
        <v>1128</v>
      </c>
      <c r="D767">
        <v>62.03</v>
      </c>
      <c r="E767" t="s">
        <v>292</v>
      </c>
    </row>
    <row r="768" spans="1:5" x14ac:dyDescent="0.2">
      <c r="A768" t="s">
        <v>101</v>
      </c>
      <c r="B768" t="s">
        <v>285</v>
      </c>
      <c r="C768" t="s">
        <v>1129</v>
      </c>
      <c r="D768">
        <v>66.86</v>
      </c>
      <c r="E768" t="s">
        <v>292</v>
      </c>
    </row>
    <row r="769" spans="1:5" x14ac:dyDescent="0.2">
      <c r="A769" t="s">
        <v>102</v>
      </c>
      <c r="B769" t="s">
        <v>308</v>
      </c>
      <c r="C769" t="s">
        <v>1130</v>
      </c>
      <c r="D769">
        <v>16.32</v>
      </c>
      <c r="E769" t="s">
        <v>292</v>
      </c>
    </row>
    <row r="770" spans="1:5" x14ac:dyDescent="0.2">
      <c r="A770" t="s">
        <v>98</v>
      </c>
      <c r="B770" t="s">
        <v>379</v>
      </c>
      <c r="C770" t="s">
        <v>1131</v>
      </c>
      <c r="D770">
        <v>238.36</v>
      </c>
      <c r="E770" t="s">
        <v>287</v>
      </c>
    </row>
    <row r="771" spans="1:5" x14ac:dyDescent="0.2">
      <c r="A771" t="s">
        <v>98</v>
      </c>
      <c r="B771" t="s">
        <v>335</v>
      </c>
      <c r="C771" t="s">
        <v>1132</v>
      </c>
      <c r="D771">
        <v>38.840000000000003</v>
      </c>
      <c r="E771" t="s">
        <v>287</v>
      </c>
    </row>
    <row r="772" spans="1:5" x14ac:dyDescent="0.2">
      <c r="A772" t="s">
        <v>101</v>
      </c>
      <c r="B772" t="s">
        <v>317</v>
      </c>
      <c r="C772" t="s">
        <v>1133</v>
      </c>
      <c r="D772">
        <v>51.2</v>
      </c>
      <c r="E772" t="s">
        <v>287</v>
      </c>
    </row>
    <row r="773" spans="1:5" x14ac:dyDescent="0.2">
      <c r="A773" t="s">
        <v>100</v>
      </c>
      <c r="B773" t="s">
        <v>478</v>
      </c>
      <c r="C773" t="s">
        <v>1134</v>
      </c>
      <c r="D773">
        <v>103.87</v>
      </c>
      <c r="E773" t="s">
        <v>287</v>
      </c>
    </row>
    <row r="774" spans="1:5" x14ac:dyDescent="0.2">
      <c r="A774" t="s">
        <v>97</v>
      </c>
      <c r="B774" t="s">
        <v>830</v>
      </c>
      <c r="C774" t="s">
        <v>1135</v>
      </c>
      <c r="D774">
        <v>46.06</v>
      </c>
      <c r="E774" t="s">
        <v>287</v>
      </c>
    </row>
    <row r="775" spans="1:5" x14ac:dyDescent="0.2">
      <c r="A775" t="s">
        <v>99</v>
      </c>
      <c r="B775" t="s">
        <v>348</v>
      </c>
      <c r="C775" t="s">
        <v>1136</v>
      </c>
      <c r="D775">
        <v>169.25</v>
      </c>
      <c r="E775" t="s">
        <v>287</v>
      </c>
    </row>
    <row r="776" spans="1:5" x14ac:dyDescent="0.2">
      <c r="A776" t="s">
        <v>103</v>
      </c>
      <c r="B776" t="s">
        <v>606</v>
      </c>
      <c r="C776" t="s">
        <v>1137</v>
      </c>
      <c r="D776">
        <v>171.44</v>
      </c>
      <c r="E776" t="s">
        <v>287</v>
      </c>
    </row>
    <row r="777" spans="1:5" x14ac:dyDescent="0.2">
      <c r="A777" t="s">
        <v>102</v>
      </c>
      <c r="B777" t="s">
        <v>306</v>
      </c>
      <c r="C777" t="s">
        <v>1138</v>
      </c>
      <c r="D777">
        <v>29.6</v>
      </c>
      <c r="E777" t="s">
        <v>287</v>
      </c>
    </row>
    <row r="778" spans="1:5" x14ac:dyDescent="0.2">
      <c r="A778" t="s">
        <v>98</v>
      </c>
      <c r="B778" t="s">
        <v>335</v>
      </c>
      <c r="C778" t="s">
        <v>1139</v>
      </c>
      <c r="D778">
        <v>0.72</v>
      </c>
      <c r="E778" t="s">
        <v>287</v>
      </c>
    </row>
    <row r="779" spans="1:5" x14ac:dyDescent="0.2">
      <c r="A779" t="s">
        <v>99</v>
      </c>
      <c r="B779" t="s">
        <v>895</v>
      </c>
      <c r="C779" t="s">
        <v>1140</v>
      </c>
      <c r="D779">
        <v>50.9</v>
      </c>
      <c r="E779" t="s">
        <v>287</v>
      </c>
    </row>
    <row r="780" spans="1:5" x14ac:dyDescent="0.2">
      <c r="A780" t="s">
        <v>100</v>
      </c>
      <c r="B780" t="s">
        <v>391</v>
      </c>
      <c r="C780" t="s">
        <v>1141</v>
      </c>
      <c r="D780">
        <v>173.96</v>
      </c>
      <c r="E780" t="s">
        <v>287</v>
      </c>
    </row>
    <row r="781" spans="1:5" x14ac:dyDescent="0.2">
      <c r="A781" t="s">
        <v>100</v>
      </c>
      <c r="B781" t="s">
        <v>391</v>
      </c>
      <c r="C781" t="s">
        <v>1142</v>
      </c>
      <c r="D781">
        <v>100.97</v>
      </c>
      <c r="E781" t="s">
        <v>287</v>
      </c>
    </row>
    <row r="782" spans="1:5" x14ac:dyDescent="0.2">
      <c r="A782" t="s">
        <v>103</v>
      </c>
      <c r="B782" t="s">
        <v>304</v>
      </c>
      <c r="C782" t="s">
        <v>1143</v>
      </c>
      <c r="D782">
        <v>31</v>
      </c>
      <c r="E782" t="s">
        <v>292</v>
      </c>
    </row>
    <row r="783" spans="1:5" x14ac:dyDescent="0.2">
      <c r="A783" t="s">
        <v>98</v>
      </c>
      <c r="B783" t="s">
        <v>312</v>
      </c>
      <c r="C783" t="s">
        <v>1144</v>
      </c>
      <c r="D783">
        <v>147.34</v>
      </c>
      <c r="E783" t="s">
        <v>287</v>
      </c>
    </row>
    <row r="784" spans="1:5" x14ac:dyDescent="0.2">
      <c r="A784" t="s">
        <v>101</v>
      </c>
      <c r="B784" t="s">
        <v>317</v>
      </c>
      <c r="C784" t="s">
        <v>1145</v>
      </c>
      <c r="D784">
        <v>42.6</v>
      </c>
      <c r="E784" t="s">
        <v>287</v>
      </c>
    </row>
    <row r="785" spans="1:5" x14ac:dyDescent="0.2">
      <c r="A785" t="s">
        <v>98</v>
      </c>
      <c r="B785" t="s">
        <v>312</v>
      </c>
      <c r="C785" t="s">
        <v>1146</v>
      </c>
      <c r="D785">
        <v>5</v>
      </c>
      <c r="E785" t="s">
        <v>292</v>
      </c>
    </row>
    <row r="786" spans="1:5" x14ac:dyDescent="0.2">
      <c r="A786" t="s">
        <v>103</v>
      </c>
      <c r="B786" t="s">
        <v>557</v>
      </c>
      <c r="C786" t="s">
        <v>1147</v>
      </c>
      <c r="D786">
        <v>67.680000000000007</v>
      </c>
      <c r="E786" t="s">
        <v>287</v>
      </c>
    </row>
    <row r="787" spans="1:5" x14ac:dyDescent="0.2">
      <c r="A787" t="s">
        <v>102</v>
      </c>
      <c r="B787" t="s">
        <v>462</v>
      </c>
      <c r="C787" t="s">
        <v>1148</v>
      </c>
      <c r="D787">
        <v>27</v>
      </c>
      <c r="E787" t="s">
        <v>287</v>
      </c>
    </row>
    <row r="788" spans="1:5" x14ac:dyDescent="0.2">
      <c r="A788" t="s">
        <v>107</v>
      </c>
      <c r="B788" t="s">
        <v>382</v>
      </c>
      <c r="C788" t="s">
        <v>1149</v>
      </c>
      <c r="D788">
        <v>51.2</v>
      </c>
      <c r="E788" t="s">
        <v>287</v>
      </c>
    </row>
    <row r="789" spans="1:5" x14ac:dyDescent="0.2">
      <c r="A789" t="s">
        <v>99</v>
      </c>
      <c r="B789" t="s">
        <v>454</v>
      </c>
      <c r="C789" t="s">
        <v>1150</v>
      </c>
      <c r="D789">
        <v>3.5</v>
      </c>
      <c r="E789" t="s">
        <v>292</v>
      </c>
    </row>
    <row r="790" spans="1:5" x14ac:dyDescent="0.2">
      <c r="A790" t="s">
        <v>100</v>
      </c>
      <c r="B790" t="s">
        <v>302</v>
      </c>
      <c r="C790" t="s">
        <v>1151</v>
      </c>
      <c r="D790">
        <v>51.94</v>
      </c>
      <c r="E790" t="s">
        <v>292</v>
      </c>
    </row>
    <row r="791" spans="1:5" x14ac:dyDescent="0.2">
      <c r="A791" t="s">
        <v>100</v>
      </c>
      <c r="B791" t="s">
        <v>692</v>
      </c>
      <c r="C791" t="s">
        <v>1152</v>
      </c>
      <c r="D791">
        <v>43</v>
      </c>
      <c r="E791" t="s">
        <v>292</v>
      </c>
    </row>
    <row r="792" spans="1:5" x14ac:dyDescent="0.2">
      <c r="A792" t="s">
        <v>104</v>
      </c>
      <c r="B792" t="s">
        <v>621</v>
      </c>
      <c r="C792" t="s">
        <v>1153</v>
      </c>
      <c r="D792">
        <v>40.1</v>
      </c>
      <c r="E792" t="s">
        <v>287</v>
      </c>
    </row>
    <row r="793" spans="1:5" x14ac:dyDescent="0.2">
      <c r="A793" t="s">
        <v>102</v>
      </c>
      <c r="B793" t="s">
        <v>480</v>
      </c>
      <c r="C793" t="s">
        <v>1154</v>
      </c>
      <c r="D793">
        <v>4.5999999999999996</v>
      </c>
      <c r="E793" t="s">
        <v>292</v>
      </c>
    </row>
    <row r="794" spans="1:5" x14ac:dyDescent="0.2">
      <c r="A794" t="s">
        <v>103</v>
      </c>
      <c r="B794" t="s">
        <v>469</v>
      </c>
      <c r="C794" t="s">
        <v>1155</v>
      </c>
      <c r="D794">
        <v>30.38</v>
      </c>
      <c r="E794" t="s">
        <v>292</v>
      </c>
    </row>
    <row r="795" spans="1:5" x14ac:dyDescent="0.2">
      <c r="A795" t="s">
        <v>101</v>
      </c>
      <c r="B795" t="s">
        <v>444</v>
      </c>
      <c r="C795" t="s">
        <v>1156</v>
      </c>
      <c r="D795">
        <v>20</v>
      </c>
      <c r="E795" t="s">
        <v>287</v>
      </c>
    </row>
    <row r="796" spans="1:5" x14ac:dyDescent="0.2">
      <c r="A796" t="s">
        <v>102</v>
      </c>
      <c r="B796" t="s">
        <v>306</v>
      </c>
      <c r="C796" t="s">
        <v>1157</v>
      </c>
      <c r="D796">
        <v>7</v>
      </c>
      <c r="E796" t="s">
        <v>292</v>
      </c>
    </row>
    <row r="797" spans="1:5" x14ac:dyDescent="0.2">
      <c r="A797" t="s">
        <v>102</v>
      </c>
      <c r="B797" t="s">
        <v>462</v>
      </c>
      <c r="C797" t="s">
        <v>1158</v>
      </c>
      <c r="D797">
        <v>69.08</v>
      </c>
      <c r="E797" t="s">
        <v>292</v>
      </c>
    </row>
    <row r="798" spans="1:5" x14ac:dyDescent="0.2">
      <c r="A798" t="s">
        <v>99</v>
      </c>
      <c r="B798" t="s">
        <v>346</v>
      </c>
      <c r="C798" t="s">
        <v>1159</v>
      </c>
      <c r="D798">
        <v>19.440000000000001</v>
      </c>
      <c r="E798" t="s">
        <v>287</v>
      </c>
    </row>
    <row r="799" spans="1:5" x14ac:dyDescent="0.2">
      <c r="A799" t="s">
        <v>99</v>
      </c>
      <c r="B799" t="s">
        <v>346</v>
      </c>
      <c r="C799" t="s">
        <v>1160</v>
      </c>
      <c r="D799">
        <v>15.05</v>
      </c>
      <c r="E799" t="s">
        <v>287</v>
      </c>
    </row>
    <row r="800" spans="1:5" x14ac:dyDescent="0.2">
      <c r="A800" t="s">
        <v>101</v>
      </c>
      <c r="B800" t="s">
        <v>285</v>
      </c>
      <c r="C800" t="s">
        <v>1161</v>
      </c>
      <c r="D800">
        <v>67.75</v>
      </c>
      <c r="E800" t="s">
        <v>292</v>
      </c>
    </row>
    <row r="801" spans="1:5" x14ac:dyDescent="0.2">
      <c r="A801" t="s">
        <v>99</v>
      </c>
      <c r="B801" t="s">
        <v>454</v>
      </c>
      <c r="C801" t="s">
        <v>1162</v>
      </c>
      <c r="D801">
        <v>13.81</v>
      </c>
      <c r="E801" t="s">
        <v>287</v>
      </c>
    </row>
    <row r="802" spans="1:5" x14ac:dyDescent="0.2">
      <c r="A802" t="s">
        <v>102</v>
      </c>
      <c r="B802" t="s">
        <v>308</v>
      </c>
      <c r="C802" t="s">
        <v>1163</v>
      </c>
      <c r="D802">
        <v>8.6199999999999992</v>
      </c>
      <c r="E802" t="s">
        <v>287</v>
      </c>
    </row>
    <row r="803" spans="1:5" x14ac:dyDescent="0.2">
      <c r="A803" t="s">
        <v>101</v>
      </c>
      <c r="B803" t="s">
        <v>338</v>
      </c>
      <c r="C803" t="s">
        <v>1164</v>
      </c>
      <c r="D803">
        <v>11</v>
      </c>
      <c r="E803" t="s">
        <v>292</v>
      </c>
    </row>
    <row r="804" spans="1:5" x14ac:dyDescent="0.2">
      <c r="A804" t="s">
        <v>103</v>
      </c>
      <c r="B804" t="s">
        <v>557</v>
      </c>
      <c r="C804" t="s">
        <v>1165</v>
      </c>
      <c r="D804">
        <v>10.130000000000001</v>
      </c>
      <c r="E804" t="s">
        <v>287</v>
      </c>
    </row>
    <row r="805" spans="1:5" x14ac:dyDescent="0.2">
      <c r="A805" t="s">
        <v>100</v>
      </c>
      <c r="B805" t="s">
        <v>478</v>
      </c>
      <c r="C805" t="s">
        <v>1166</v>
      </c>
      <c r="D805">
        <v>21.44</v>
      </c>
      <c r="E805" t="s">
        <v>287</v>
      </c>
    </row>
    <row r="806" spans="1:5" x14ac:dyDescent="0.2">
      <c r="A806" t="s">
        <v>101</v>
      </c>
      <c r="B806" t="s">
        <v>444</v>
      </c>
      <c r="C806" t="s">
        <v>1167</v>
      </c>
      <c r="D806">
        <v>46.37</v>
      </c>
      <c r="E806" t="s">
        <v>287</v>
      </c>
    </row>
    <row r="807" spans="1:5" x14ac:dyDescent="0.2">
      <c r="A807" t="s">
        <v>101</v>
      </c>
      <c r="B807" t="s">
        <v>565</v>
      </c>
      <c r="C807" t="s">
        <v>1168</v>
      </c>
      <c r="D807">
        <v>29.38</v>
      </c>
      <c r="E807" t="s">
        <v>287</v>
      </c>
    </row>
    <row r="808" spans="1:5" x14ac:dyDescent="0.2">
      <c r="A808" t="s">
        <v>98</v>
      </c>
      <c r="B808" t="s">
        <v>379</v>
      </c>
      <c r="C808" t="s">
        <v>1169</v>
      </c>
      <c r="D808">
        <v>72.75</v>
      </c>
      <c r="E808" t="s">
        <v>287</v>
      </c>
    </row>
    <row r="809" spans="1:5" x14ac:dyDescent="0.2">
      <c r="A809" t="s">
        <v>107</v>
      </c>
      <c r="B809" t="s">
        <v>382</v>
      </c>
      <c r="C809" t="s">
        <v>1170</v>
      </c>
      <c r="D809">
        <v>10.25</v>
      </c>
      <c r="E809" t="s">
        <v>287</v>
      </c>
    </row>
    <row r="810" spans="1:5" x14ac:dyDescent="0.2">
      <c r="A810" t="s">
        <v>99</v>
      </c>
      <c r="B810" t="s">
        <v>895</v>
      </c>
      <c r="C810" t="s">
        <v>1171</v>
      </c>
      <c r="D810">
        <v>59.6</v>
      </c>
      <c r="E810" t="s">
        <v>287</v>
      </c>
    </row>
    <row r="811" spans="1:5" x14ac:dyDescent="0.2">
      <c r="A811" t="s">
        <v>102</v>
      </c>
      <c r="B811" t="s">
        <v>321</v>
      </c>
      <c r="C811" t="s">
        <v>1172</v>
      </c>
      <c r="D811">
        <v>24.03</v>
      </c>
      <c r="E811" t="s">
        <v>292</v>
      </c>
    </row>
    <row r="812" spans="1:5" x14ac:dyDescent="0.2">
      <c r="A812" t="s">
        <v>103</v>
      </c>
      <c r="B812" t="s">
        <v>450</v>
      </c>
      <c r="C812" t="s">
        <v>1173</v>
      </c>
      <c r="D812">
        <v>53.93</v>
      </c>
      <c r="E812" t="s">
        <v>292</v>
      </c>
    </row>
    <row r="813" spans="1:5" x14ac:dyDescent="0.2">
      <c r="A813" t="s">
        <v>103</v>
      </c>
      <c r="B813" t="s">
        <v>357</v>
      </c>
      <c r="C813" t="s">
        <v>1174</v>
      </c>
      <c r="D813">
        <v>5.93</v>
      </c>
      <c r="E813" t="s">
        <v>287</v>
      </c>
    </row>
    <row r="814" spans="1:5" x14ac:dyDescent="0.2">
      <c r="A814" t="s">
        <v>107</v>
      </c>
      <c r="B814" t="s">
        <v>382</v>
      </c>
      <c r="C814" t="s">
        <v>1175</v>
      </c>
      <c r="D814">
        <v>74.209999999999994</v>
      </c>
      <c r="E814" t="s">
        <v>287</v>
      </c>
    </row>
    <row r="815" spans="1:5" x14ac:dyDescent="0.2">
      <c r="A815" t="s">
        <v>98</v>
      </c>
      <c r="B815" t="s">
        <v>379</v>
      </c>
      <c r="C815" t="s">
        <v>1176</v>
      </c>
      <c r="D815">
        <v>63.02</v>
      </c>
      <c r="E815" t="s">
        <v>287</v>
      </c>
    </row>
    <row r="816" spans="1:5" x14ac:dyDescent="0.2">
      <c r="A816" t="s">
        <v>99</v>
      </c>
      <c r="B816" t="s">
        <v>290</v>
      </c>
      <c r="C816" t="s">
        <v>1177</v>
      </c>
      <c r="D816">
        <v>6.2</v>
      </c>
      <c r="E816" t="s">
        <v>287</v>
      </c>
    </row>
    <row r="817" spans="1:5" x14ac:dyDescent="0.2">
      <c r="A817" t="s">
        <v>99</v>
      </c>
      <c r="B817" t="s">
        <v>352</v>
      </c>
      <c r="C817" t="s">
        <v>1178</v>
      </c>
      <c r="D817">
        <v>49.59</v>
      </c>
      <c r="E817" t="s">
        <v>287</v>
      </c>
    </row>
    <row r="818" spans="1:5" x14ac:dyDescent="0.2">
      <c r="A818" t="s">
        <v>104</v>
      </c>
      <c r="B818" t="s">
        <v>350</v>
      </c>
      <c r="C818" t="s">
        <v>1179</v>
      </c>
      <c r="D818">
        <v>7.7</v>
      </c>
      <c r="E818" t="s">
        <v>292</v>
      </c>
    </row>
    <row r="819" spans="1:5" x14ac:dyDescent="0.2">
      <c r="A819" t="s">
        <v>101</v>
      </c>
      <c r="B819" t="s">
        <v>565</v>
      </c>
      <c r="C819" t="s">
        <v>1180</v>
      </c>
      <c r="D819">
        <v>130</v>
      </c>
      <c r="E819" t="s">
        <v>292</v>
      </c>
    </row>
    <row r="820" spans="1:5" x14ac:dyDescent="0.2">
      <c r="A820" t="s">
        <v>104</v>
      </c>
      <c r="B820" t="s">
        <v>458</v>
      </c>
      <c r="C820" t="s">
        <v>1181</v>
      </c>
      <c r="D820">
        <v>57.75</v>
      </c>
      <c r="E820" t="s">
        <v>292</v>
      </c>
    </row>
    <row r="821" spans="1:5" x14ac:dyDescent="0.2">
      <c r="A821" t="s">
        <v>104</v>
      </c>
      <c r="B821" t="s">
        <v>458</v>
      </c>
      <c r="C821" t="s">
        <v>1182</v>
      </c>
      <c r="D821">
        <v>43.2</v>
      </c>
      <c r="E821" t="s">
        <v>292</v>
      </c>
    </row>
    <row r="822" spans="1:5" x14ac:dyDescent="0.2">
      <c r="A822" t="s">
        <v>101</v>
      </c>
      <c r="B822" t="s">
        <v>285</v>
      </c>
      <c r="C822" t="s">
        <v>1183</v>
      </c>
      <c r="D822">
        <v>6</v>
      </c>
      <c r="E822" t="s">
        <v>287</v>
      </c>
    </row>
    <row r="823" spans="1:5" x14ac:dyDescent="0.2">
      <c r="A823" t="s">
        <v>102</v>
      </c>
      <c r="B823" t="s">
        <v>306</v>
      </c>
      <c r="C823" t="s">
        <v>1184</v>
      </c>
      <c r="D823">
        <v>168.06</v>
      </c>
      <c r="E823" t="s">
        <v>292</v>
      </c>
    </row>
    <row r="824" spans="1:5" x14ac:dyDescent="0.2">
      <c r="A824" t="s">
        <v>102</v>
      </c>
      <c r="B824" t="s">
        <v>462</v>
      </c>
      <c r="C824" t="s">
        <v>1185</v>
      </c>
      <c r="D824">
        <v>7</v>
      </c>
      <c r="E824" t="s">
        <v>287</v>
      </c>
    </row>
    <row r="825" spans="1:5" x14ac:dyDescent="0.2">
      <c r="A825" t="s">
        <v>102</v>
      </c>
      <c r="B825" t="s">
        <v>474</v>
      </c>
      <c r="C825" t="s">
        <v>1186</v>
      </c>
      <c r="D825">
        <v>9</v>
      </c>
      <c r="E825" t="s">
        <v>287</v>
      </c>
    </row>
    <row r="826" spans="1:5" x14ac:dyDescent="0.2">
      <c r="A826" t="s">
        <v>98</v>
      </c>
      <c r="B826" t="s">
        <v>354</v>
      </c>
      <c r="C826" t="s">
        <v>1187</v>
      </c>
      <c r="D826">
        <v>30.63</v>
      </c>
      <c r="E826" t="s">
        <v>287</v>
      </c>
    </row>
    <row r="827" spans="1:5" x14ac:dyDescent="0.2">
      <c r="A827" t="s">
        <v>99</v>
      </c>
      <c r="B827" t="s">
        <v>454</v>
      </c>
      <c r="C827" t="s">
        <v>1188</v>
      </c>
      <c r="D827">
        <v>204</v>
      </c>
      <c r="E827" t="s">
        <v>287</v>
      </c>
    </row>
    <row r="828" spans="1:5" x14ac:dyDescent="0.2">
      <c r="A828" t="s">
        <v>101</v>
      </c>
      <c r="B828" t="s">
        <v>285</v>
      </c>
      <c r="C828" t="s">
        <v>1189</v>
      </c>
      <c r="D828">
        <v>214.4</v>
      </c>
      <c r="E828" t="s">
        <v>292</v>
      </c>
    </row>
    <row r="829" spans="1:5" x14ac:dyDescent="0.2">
      <c r="A829" t="s">
        <v>102</v>
      </c>
      <c r="B829" t="s">
        <v>498</v>
      </c>
      <c r="C829" t="s">
        <v>1190</v>
      </c>
      <c r="D829">
        <v>48.69</v>
      </c>
      <c r="E829" t="s">
        <v>287</v>
      </c>
    </row>
    <row r="830" spans="1:5" x14ac:dyDescent="0.2">
      <c r="A830" t="s">
        <v>107</v>
      </c>
      <c r="B830" t="s">
        <v>382</v>
      </c>
      <c r="C830" t="s">
        <v>1191</v>
      </c>
      <c r="D830">
        <v>17.25</v>
      </c>
      <c r="E830" t="s">
        <v>287</v>
      </c>
    </row>
    <row r="831" spans="1:5" x14ac:dyDescent="0.2">
      <c r="A831" t="s">
        <v>102</v>
      </c>
      <c r="B831" t="s">
        <v>306</v>
      </c>
      <c r="C831" t="s">
        <v>1192</v>
      </c>
      <c r="D831">
        <v>116.78</v>
      </c>
      <c r="E831" t="s">
        <v>287</v>
      </c>
    </row>
    <row r="832" spans="1:5" x14ac:dyDescent="0.2">
      <c r="A832" t="s">
        <v>99</v>
      </c>
      <c r="B832" t="s">
        <v>290</v>
      </c>
      <c r="C832" t="s">
        <v>1193</v>
      </c>
      <c r="D832">
        <v>37.409999999999997</v>
      </c>
      <c r="E832" t="s">
        <v>292</v>
      </c>
    </row>
    <row r="833" spans="1:5" x14ac:dyDescent="0.2">
      <c r="A833" t="s">
        <v>102</v>
      </c>
      <c r="B833" t="s">
        <v>321</v>
      </c>
      <c r="C833" t="s">
        <v>1194</v>
      </c>
      <c r="D833">
        <v>99.78</v>
      </c>
      <c r="E833" t="s">
        <v>292</v>
      </c>
    </row>
    <row r="834" spans="1:5" x14ac:dyDescent="0.2">
      <c r="A834" t="s">
        <v>100</v>
      </c>
      <c r="B834" t="s">
        <v>478</v>
      </c>
      <c r="C834" t="s">
        <v>1195</v>
      </c>
      <c r="D834">
        <v>116.5</v>
      </c>
      <c r="E834" t="s">
        <v>287</v>
      </c>
    </row>
    <row r="835" spans="1:5" x14ac:dyDescent="0.2">
      <c r="A835" t="s">
        <v>104</v>
      </c>
      <c r="B835" t="s">
        <v>458</v>
      </c>
      <c r="C835" t="s">
        <v>1196</v>
      </c>
      <c r="D835">
        <v>19.440000000000001</v>
      </c>
      <c r="E835" t="s">
        <v>292</v>
      </c>
    </row>
    <row r="836" spans="1:5" x14ac:dyDescent="0.2">
      <c r="A836" t="s">
        <v>102</v>
      </c>
      <c r="B836" t="s">
        <v>308</v>
      </c>
      <c r="C836" t="s">
        <v>1197</v>
      </c>
      <c r="D836">
        <v>95.39</v>
      </c>
      <c r="E836" t="s">
        <v>287</v>
      </c>
    </row>
    <row r="837" spans="1:5" x14ac:dyDescent="0.2">
      <c r="A837" t="s">
        <v>104</v>
      </c>
      <c r="B837" t="s">
        <v>363</v>
      </c>
      <c r="C837" t="s">
        <v>1198</v>
      </c>
      <c r="D837">
        <v>30</v>
      </c>
      <c r="E837" t="s">
        <v>287</v>
      </c>
    </row>
    <row r="838" spans="1:5" x14ac:dyDescent="0.2">
      <c r="A838" t="s">
        <v>95</v>
      </c>
      <c r="B838" t="s">
        <v>441</v>
      </c>
      <c r="C838" t="s">
        <v>1199</v>
      </c>
      <c r="D838">
        <v>359.17</v>
      </c>
      <c r="E838" t="s">
        <v>287</v>
      </c>
    </row>
    <row r="839" spans="1:5" x14ac:dyDescent="0.2">
      <c r="A839" t="s">
        <v>98</v>
      </c>
      <c r="B839" t="s">
        <v>354</v>
      </c>
      <c r="C839" t="s">
        <v>1200</v>
      </c>
      <c r="D839">
        <v>77.88</v>
      </c>
      <c r="E839" t="s">
        <v>287</v>
      </c>
    </row>
    <row r="840" spans="1:5" x14ac:dyDescent="0.2">
      <c r="A840" t="s">
        <v>102</v>
      </c>
      <c r="B840" t="s">
        <v>306</v>
      </c>
      <c r="C840" t="s">
        <v>1201</v>
      </c>
      <c r="D840">
        <v>75.59</v>
      </c>
      <c r="E840" t="s">
        <v>292</v>
      </c>
    </row>
    <row r="841" spans="1:5" x14ac:dyDescent="0.2">
      <c r="A841" t="s">
        <v>99</v>
      </c>
      <c r="B841" t="s">
        <v>590</v>
      </c>
      <c r="C841" t="s">
        <v>1202</v>
      </c>
      <c r="D841">
        <v>99</v>
      </c>
      <c r="E841" t="s">
        <v>287</v>
      </c>
    </row>
    <row r="842" spans="1:5" x14ac:dyDescent="0.2">
      <c r="A842" t="s">
        <v>99</v>
      </c>
      <c r="B842" t="s">
        <v>590</v>
      </c>
      <c r="C842" t="s">
        <v>1203</v>
      </c>
      <c r="D842">
        <v>109.5</v>
      </c>
      <c r="E842" t="s">
        <v>287</v>
      </c>
    </row>
    <row r="843" spans="1:5" x14ac:dyDescent="0.2">
      <c r="A843" t="s">
        <v>99</v>
      </c>
      <c r="B843" t="s">
        <v>590</v>
      </c>
      <c r="C843" t="s">
        <v>1204</v>
      </c>
      <c r="D843">
        <v>396.25</v>
      </c>
      <c r="E843" t="s">
        <v>287</v>
      </c>
    </row>
    <row r="844" spans="1:5" x14ac:dyDescent="0.2">
      <c r="A844" t="s">
        <v>99</v>
      </c>
      <c r="B844" t="s">
        <v>590</v>
      </c>
      <c r="C844" t="s">
        <v>1205</v>
      </c>
      <c r="D844">
        <v>351.5</v>
      </c>
      <c r="E844" t="s">
        <v>287</v>
      </c>
    </row>
    <row r="845" spans="1:5" x14ac:dyDescent="0.2">
      <c r="A845" t="s">
        <v>99</v>
      </c>
      <c r="B845" t="s">
        <v>590</v>
      </c>
      <c r="C845" t="s">
        <v>1206</v>
      </c>
      <c r="D845">
        <v>95</v>
      </c>
      <c r="E845" t="s">
        <v>287</v>
      </c>
    </row>
    <row r="846" spans="1:5" x14ac:dyDescent="0.2">
      <c r="A846" t="s">
        <v>99</v>
      </c>
      <c r="B846" t="s">
        <v>590</v>
      </c>
      <c r="C846" t="s">
        <v>1207</v>
      </c>
      <c r="D846">
        <v>39.17</v>
      </c>
      <c r="E846" t="s">
        <v>287</v>
      </c>
    </row>
    <row r="847" spans="1:5" x14ac:dyDescent="0.2">
      <c r="A847" t="s">
        <v>99</v>
      </c>
      <c r="B847" t="s">
        <v>590</v>
      </c>
      <c r="C847" t="s">
        <v>1208</v>
      </c>
      <c r="D847">
        <v>32</v>
      </c>
      <c r="E847" t="s">
        <v>287</v>
      </c>
    </row>
    <row r="848" spans="1:5" x14ac:dyDescent="0.2">
      <c r="A848" t="s">
        <v>99</v>
      </c>
      <c r="B848" t="s">
        <v>590</v>
      </c>
      <c r="C848" t="s">
        <v>1209</v>
      </c>
      <c r="D848">
        <v>50</v>
      </c>
      <c r="E848" t="s">
        <v>287</v>
      </c>
    </row>
    <row r="849" spans="1:5" x14ac:dyDescent="0.2">
      <c r="A849" t="s">
        <v>99</v>
      </c>
      <c r="B849" t="s">
        <v>590</v>
      </c>
      <c r="C849" t="s">
        <v>1210</v>
      </c>
      <c r="D849">
        <v>65.5</v>
      </c>
      <c r="E849" t="s">
        <v>287</v>
      </c>
    </row>
    <row r="850" spans="1:5" x14ac:dyDescent="0.2">
      <c r="A850" t="s">
        <v>100</v>
      </c>
      <c r="B850" t="s">
        <v>288</v>
      </c>
      <c r="C850" t="s">
        <v>1211</v>
      </c>
      <c r="D850">
        <v>46.44</v>
      </c>
      <c r="E850" t="s">
        <v>287</v>
      </c>
    </row>
    <row r="851" spans="1:5" x14ac:dyDescent="0.2">
      <c r="A851" t="s">
        <v>98</v>
      </c>
      <c r="B851" t="s">
        <v>494</v>
      </c>
      <c r="C851" t="s">
        <v>1212</v>
      </c>
      <c r="D851">
        <v>587.87</v>
      </c>
      <c r="E851" t="s">
        <v>292</v>
      </c>
    </row>
    <row r="852" spans="1:5" x14ac:dyDescent="0.2">
      <c r="A852" t="s">
        <v>100</v>
      </c>
      <c r="B852" t="s">
        <v>288</v>
      </c>
      <c r="C852" t="s">
        <v>1213</v>
      </c>
      <c r="D852">
        <v>21.31</v>
      </c>
      <c r="E852" t="s">
        <v>287</v>
      </c>
    </row>
    <row r="853" spans="1:5" x14ac:dyDescent="0.2">
      <c r="A853" t="s">
        <v>99</v>
      </c>
      <c r="B853" t="s">
        <v>943</v>
      </c>
      <c r="C853" t="s">
        <v>1214</v>
      </c>
      <c r="D853">
        <v>190.95</v>
      </c>
      <c r="E853" t="s">
        <v>287</v>
      </c>
    </row>
    <row r="854" spans="1:5" x14ac:dyDescent="0.2">
      <c r="A854" t="s">
        <v>99</v>
      </c>
      <c r="B854" t="s">
        <v>943</v>
      </c>
      <c r="C854" t="s">
        <v>1215</v>
      </c>
      <c r="D854">
        <v>187.1</v>
      </c>
      <c r="E854" t="s">
        <v>287</v>
      </c>
    </row>
    <row r="855" spans="1:5" x14ac:dyDescent="0.2">
      <c r="A855" t="s">
        <v>99</v>
      </c>
      <c r="B855" t="s">
        <v>943</v>
      </c>
      <c r="C855" t="s">
        <v>1216</v>
      </c>
      <c r="D855">
        <v>230.95</v>
      </c>
      <c r="E855" t="s">
        <v>287</v>
      </c>
    </row>
    <row r="856" spans="1:5" x14ac:dyDescent="0.2">
      <c r="A856" t="s">
        <v>102</v>
      </c>
      <c r="B856" t="s">
        <v>308</v>
      </c>
      <c r="C856" t="s">
        <v>1217</v>
      </c>
      <c r="D856">
        <v>16.46</v>
      </c>
      <c r="E856" t="s">
        <v>292</v>
      </c>
    </row>
    <row r="857" spans="1:5" x14ac:dyDescent="0.2">
      <c r="A857" t="s">
        <v>100</v>
      </c>
      <c r="B857" t="s">
        <v>288</v>
      </c>
      <c r="C857" t="s">
        <v>1218</v>
      </c>
      <c r="D857">
        <v>177.44</v>
      </c>
      <c r="E857" t="s">
        <v>287</v>
      </c>
    </row>
    <row r="858" spans="1:5" x14ac:dyDescent="0.2">
      <c r="A858" t="s">
        <v>100</v>
      </c>
      <c r="B858" t="s">
        <v>288</v>
      </c>
      <c r="C858" t="s">
        <v>1219</v>
      </c>
      <c r="D858">
        <v>119.77</v>
      </c>
      <c r="E858" t="s">
        <v>287</v>
      </c>
    </row>
    <row r="859" spans="1:5" x14ac:dyDescent="0.2">
      <c r="A859" t="s">
        <v>96</v>
      </c>
      <c r="B859" t="s">
        <v>1220</v>
      </c>
      <c r="C859" t="s">
        <v>1221</v>
      </c>
      <c r="D859">
        <v>68.27</v>
      </c>
      <c r="E859" t="s">
        <v>287</v>
      </c>
    </row>
    <row r="860" spans="1:5" x14ac:dyDescent="0.2">
      <c r="A860" t="s">
        <v>99</v>
      </c>
      <c r="B860" t="s">
        <v>895</v>
      </c>
      <c r="C860" t="s">
        <v>1222</v>
      </c>
      <c r="D860">
        <v>11.92</v>
      </c>
      <c r="E860" t="s">
        <v>287</v>
      </c>
    </row>
    <row r="861" spans="1:5" x14ac:dyDescent="0.2">
      <c r="A861" t="s">
        <v>102</v>
      </c>
      <c r="B861" t="s">
        <v>498</v>
      </c>
      <c r="C861" t="s">
        <v>1223</v>
      </c>
      <c r="D861">
        <v>112.74</v>
      </c>
      <c r="E861" t="s">
        <v>287</v>
      </c>
    </row>
    <row r="862" spans="1:5" x14ac:dyDescent="0.2">
      <c r="A862" t="s">
        <v>99</v>
      </c>
      <c r="B862" t="s">
        <v>290</v>
      </c>
      <c r="C862" t="s">
        <v>1224</v>
      </c>
      <c r="D862">
        <v>54.26</v>
      </c>
      <c r="E862" t="s">
        <v>287</v>
      </c>
    </row>
    <row r="863" spans="1:5" x14ac:dyDescent="0.2">
      <c r="A863" t="s">
        <v>101</v>
      </c>
      <c r="B863" t="s">
        <v>565</v>
      </c>
      <c r="C863" t="s">
        <v>1225</v>
      </c>
      <c r="D863">
        <v>121.96</v>
      </c>
      <c r="E863" t="s">
        <v>287</v>
      </c>
    </row>
    <row r="864" spans="1:5" x14ac:dyDescent="0.2">
      <c r="A864" t="s">
        <v>103</v>
      </c>
      <c r="B864" t="s">
        <v>304</v>
      </c>
      <c r="C864" t="s">
        <v>1226</v>
      </c>
      <c r="D864">
        <v>41.3</v>
      </c>
      <c r="E864" t="s">
        <v>292</v>
      </c>
    </row>
    <row r="865" spans="1:5" x14ac:dyDescent="0.2">
      <c r="A865" t="s">
        <v>103</v>
      </c>
      <c r="B865" t="s">
        <v>357</v>
      </c>
      <c r="C865" t="s">
        <v>1227</v>
      </c>
      <c r="D865">
        <v>7.86</v>
      </c>
      <c r="E865" t="s">
        <v>287</v>
      </c>
    </row>
    <row r="866" spans="1:5" x14ac:dyDescent="0.2">
      <c r="A866" t="s">
        <v>102</v>
      </c>
      <c r="B866" t="s">
        <v>462</v>
      </c>
      <c r="C866" t="s">
        <v>1228</v>
      </c>
      <c r="D866">
        <v>5.95</v>
      </c>
      <c r="E866" t="s">
        <v>287</v>
      </c>
    </row>
    <row r="867" spans="1:5" x14ac:dyDescent="0.2">
      <c r="A867" t="s">
        <v>102</v>
      </c>
      <c r="B867" t="s">
        <v>480</v>
      </c>
      <c r="C867" t="s">
        <v>1229</v>
      </c>
      <c r="D867">
        <v>15.1</v>
      </c>
      <c r="E867" t="s">
        <v>292</v>
      </c>
    </row>
    <row r="868" spans="1:5" x14ac:dyDescent="0.2">
      <c r="A868" t="s">
        <v>99</v>
      </c>
      <c r="B868" t="s">
        <v>290</v>
      </c>
      <c r="C868" t="s">
        <v>1230</v>
      </c>
      <c r="D868">
        <v>87.7</v>
      </c>
      <c r="E868" t="s">
        <v>292</v>
      </c>
    </row>
    <row r="869" spans="1:5" x14ac:dyDescent="0.2">
      <c r="A869" t="s">
        <v>100</v>
      </c>
      <c r="B869" t="s">
        <v>391</v>
      </c>
      <c r="C869" t="s">
        <v>1231</v>
      </c>
      <c r="D869">
        <v>93.6</v>
      </c>
      <c r="E869" t="s">
        <v>287</v>
      </c>
    </row>
    <row r="870" spans="1:5" x14ac:dyDescent="0.2">
      <c r="A870" t="s">
        <v>100</v>
      </c>
      <c r="B870" t="s">
        <v>478</v>
      </c>
      <c r="C870" t="s">
        <v>1232</v>
      </c>
      <c r="D870">
        <v>66.28</v>
      </c>
      <c r="E870" t="s">
        <v>292</v>
      </c>
    </row>
    <row r="871" spans="1:5" x14ac:dyDescent="0.2">
      <c r="A871" t="s">
        <v>96</v>
      </c>
      <c r="B871" t="s">
        <v>501</v>
      </c>
      <c r="C871" t="s">
        <v>1233</v>
      </c>
      <c r="D871">
        <v>71.67</v>
      </c>
      <c r="E871" t="s">
        <v>292</v>
      </c>
    </row>
    <row r="872" spans="1:5" x14ac:dyDescent="0.2">
      <c r="A872" t="s">
        <v>99</v>
      </c>
      <c r="B872" t="s">
        <v>346</v>
      </c>
      <c r="C872" t="s">
        <v>1234</v>
      </c>
      <c r="D872">
        <v>13.19</v>
      </c>
      <c r="E872" t="s">
        <v>287</v>
      </c>
    </row>
    <row r="873" spans="1:5" x14ac:dyDescent="0.2">
      <c r="A873" t="s">
        <v>98</v>
      </c>
      <c r="B873" t="s">
        <v>354</v>
      </c>
      <c r="C873" t="s">
        <v>1235</v>
      </c>
      <c r="D873">
        <v>26.63</v>
      </c>
      <c r="E873" t="s">
        <v>292</v>
      </c>
    </row>
    <row r="874" spans="1:5" x14ac:dyDescent="0.2">
      <c r="A874" t="s">
        <v>100</v>
      </c>
      <c r="B874" t="s">
        <v>385</v>
      </c>
      <c r="C874" t="s">
        <v>1236</v>
      </c>
      <c r="D874">
        <v>30.42</v>
      </c>
      <c r="E874" t="s">
        <v>287</v>
      </c>
    </row>
    <row r="875" spans="1:5" x14ac:dyDescent="0.2">
      <c r="A875" t="s">
        <v>103</v>
      </c>
      <c r="B875" t="s">
        <v>450</v>
      </c>
      <c r="C875" t="s">
        <v>1237</v>
      </c>
      <c r="D875">
        <v>12.28</v>
      </c>
      <c r="E875" t="s">
        <v>292</v>
      </c>
    </row>
    <row r="876" spans="1:5" x14ac:dyDescent="0.2">
      <c r="A876" t="s">
        <v>101</v>
      </c>
      <c r="B876" t="s">
        <v>285</v>
      </c>
      <c r="C876" t="s">
        <v>1238</v>
      </c>
      <c r="D876">
        <v>19.600000000000001</v>
      </c>
      <c r="E876" t="s">
        <v>287</v>
      </c>
    </row>
    <row r="877" spans="1:5" x14ac:dyDescent="0.2">
      <c r="A877" t="s">
        <v>100</v>
      </c>
      <c r="B877" t="s">
        <v>375</v>
      </c>
      <c r="C877" t="s">
        <v>1239</v>
      </c>
      <c r="D877">
        <v>29.4</v>
      </c>
      <c r="E877" t="s">
        <v>287</v>
      </c>
    </row>
    <row r="878" spans="1:5" x14ac:dyDescent="0.2">
      <c r="A878" t="s">
        <v>100</v>
      </c>
      <c r="B878" t="s">
        <v>375</v>
      </c>
      <c r="C878" t="s">
        <v>1240</v>
      </c>
      <c r="D878">
        <v>20.399999999999999</v>
      </c>
      <c r="E878" t="s">
        <v>287</v>
      </c>
    </row>
    <row r="879" spans="1:5" x14ac:dyDescent="0.2">
      <c r="A879" t="s">
        <v>103</v>
      </c>
      <c r="B879" t="s">
        <v>606</v>
      </c>
      <c r="C879" t="s">
        <v>1241</v>
      </c>
      <c r="D879">
        <v>11.5</v>
      </c>
      <c r="E879" t="s">
        <v>287</v>
      </c>
    </row>
    <row r="880" spans="1:5" x14ac:dyDescent="0.2">
      <c r="A880" t="s">
        <v>102</v>
      </c>
      <c r="B880" t="s">
        <v>462</v>
      </c>
      <c r="C880" t="s">
        <v>1242</v>
      </c>
      <c r="D880">
        <v>36.24</v>
      </c>
      <c r="E880" t="s">
        <v>292</v>
      </c>
    </row>
    <row r="881" spans="1:5" x14ac:dyDescent="0.2">
      <c r="A881" t="s">
        <v>100</v>
      </c>
      <c r="B881" t="s">
        <v>288</v>
      </c>
      <c r="C881" t="s">
        <v>1243</v>
      </c>
      <c r="D881">
        <v>22.48</v>
      </c>
      <c r="E881" t="s">
        <v>287</v>
      </c>
    </row>
    <row r="882" spans="1:5" x14ac:dyDescent="0.2">
      <c r="A882" t="s">
        <v>98</v>
      </c>
      <c r="B882" t="s">
        <v>312</v>
      </c>
      <c r="C882" t="s">
        <v>1244</v>
      </c>
      <c r="D882">
        <v>18.13</v>
      </c>
      <c r="E882" t="s">
        <v>287</v>
      </c>
    </row>
    <row r="883" spans="1:5" x14ac:dyDescent="0.2">
      <c r="A883" t="s">
        <v>104</v>
      </c>
      <c r="B883" t="s">
        <v>350</v>
      </c>
      <c r="C883" t="s">
        <v>1245</v>
      </c>
      <c r="D883">
        <v>58.72</v>
      </c>
      <c r="E883" t="s">
        <v>287</v>
      </c>
    </row>
    <row r="884" spans="1:5" x14ac:dyDescent="0.2">
      <c r="A884" t="s">
        <v>107</v>
      </c>
      <c r="B884" t="s">
        <v>382</v>
      </c>
      <c r="C884" t="s">
        <v>1246</v>
      </c>
      <c r="D884">
        <v>48.53</v>
      </c>
      <c r="E884" t="s">
        <v>292</v>
      </c>
    </row>
    <row r="885" spans="1:5" x14ac:dyDescent="0.2">
      <c r="A885" t="s">
        <v>100</v>
      </c>
      <c r="B885" t="s">
        <v>302</v>
      </c>
      <c r="C885" t="s">
        <v>1247</v>
      </c>
      <c r="D885">
        <v>11.5</v>
      </c>
      <c r="E885" t="s">
        <v>287</v>
      </c>
    </row>
    <row r="886" spans="1:5" x14ac:dyDescent="0.2">
      <c r="A886" t="s">
        <v>103</v>
      </c>
      <c r="B886" t="s">
        <v>372</v>
      </c>
      <c r="C886" t="s">
        <v>1248</v>
      </c>
      <c r="D886">
        <v>94.6</v>
      </c>
      <c r="E886" t="s">
        <v>292</v>
      </c>
    </row>
    <row r="887" spans="1:5" x14ac:dyDescent="0.2">
      <c r="A887" t="s">
        <v>98</v>
      </c>
      <c r="B887" t="s">
        <v>354</v>
      </c>
      <c r="C887" t="s">
        <v>1249</v>
      </c>
      <c r="D887">
        <v>93.63</v>
      </c>
      <c r="E887" t="s">
        <v>292</v>
      </c>
    </row>
    <row r="888" spans="1:5" x14ac:dyDescent="0.2">
      <c r="A888" t="s">
        <v>102</v>
      </c>
      <c r="B888" t="s">
        <v>297</v>
      </c>
      <c r="C888" t="s">
        <v>1250</v>
      </c>
      <c r="D888">
        <v>70</v>
      </c>
      <c r="E888" t="s">
        <v>292</v>
      </c>
    </row>
    <row r="889" spans="1:5" x14ac:dyDescent="0.2">
      <c r="A889" t="s">
        <v>102</v>
      </c>
      <c r="B889" t="s">
        <v>462</v>
      </c>
      <c r="C889" t="s">
        <v>1251</v>
      </c>
      <c r="D889">
        <v>39.21</v>
      </c>
      <c r="E889" t="s">
        <v>292</v>
      </c>
    </row>
    <row r="890" spans="1:5" x14ac:dyDescent="0.2">
      <c r="A890" t="s">
        <v>95</v>
      </c>
      <c r="B890" t="s">
        <v>441</v>
      </c>
      <c r="C890" t="s">
        <v>1252</v>
      </c>
      <c r="D890">
        <v>125.55</v>
      </c>
      <c r="E890" t="s">
        <v>287</v>
      </c>
    </row>
    <row r="891" spans="1:5" x14ac:dyDescent="0.2">
      <c r="A891" t="s">
        <v>99</v>
      </c>
      <c r="B891" t="s">
        <v>290</v>
      </c>
      <c r="C891" t="s">
        <v>1253</v>
      </c>
      <c r="D891">
        <v>50.96</v>
      </c>
      <c r="E891" t="s">
        <v>292</v>
      </c>
    </row>
    <row r="892" spans="1:5" x14ac:dyDescent="0.2">
      <c r="A892" t="s">
        <v>98</v>
      </c>
      <c r="B892" t="s">
        <v>379</v>
      </c>
      <c r="C892" t="s">
        <v>1254</v>
      </c>
      <c r="D892">
        <v>93</v>
      </c>
      <c r="E892" t="s">
        <v>287</v>
      </c>
    </row>
    <row r="893" spans="1:5" x14ac:dyDescent="0.2">
      <c r="A893" t="s">
        <v>104</v>
      </c>
      <c r="B893" t="s">
        <v>458</v>
      </c>
      <c r="C893" t="s">
        <v>1255</v>
      </c>
      <c r="D893">
        <v>6.1</v>
      </c>
      <c r="E893" t="s">
        <v>292</v>
      </c>
    </row>
    <row r="894" spans="1:5" x14ac:dyDescent="0.2">
      <c r="A894" t="s">
        <v>104</v>
      </c>
      <c r="B894" t="s">
        <v>458</v>
      </c>
      <c r="C894" t="s">
        <v>1256</v>
      </c>
      <c r="D894">
        <v>87.6</v>
      </c>
      <c r="E894" t="s">
        <v>292</v>
      </c>
    </row>
    <row r="895" spans="1:5" x14ac:dyDescent="0.2">
      <c r="A895" t="s">
        <v>107</v>
      </c>
      <c r="B895" t="s">
        <v>382</v>
      </c>
      <c r="C895" t="s">
        <v>1257</v>
      </c>
      <c r="D895">
        <v>9.6199999999999992</v>
      </c>
      <c r="E895" t="s">
        <v>292</v>
      </c>
    </row>
    <row r="896" spans="1:5" x14ac:dyDescent="0.2">
      <c r="A896" t="s">
        <v>99</v>
      </c>
      <c r="B896" t="s">
        <v>895</v>
      </c>
      <c r="C896" t="s">
        <v>1258</v>
      </c>
      <c r="D896">
        <v>82.8</v>
      </c>
      <c r="E896" t="s">
        <v>287</v>
      </c>
    </row>
    <row r="897" spans="1:5" x14ac:dyDescent="0.2">
      <c r="A897" t="s">
        <v>99</v>
      </c>
      <c r="B897" t="s">
        <v>348</v>
      </c>
      <c r="C897" t="s">
        <v>1259</v>
      </c>
      <c r="D897">
        <v>23.89</v>
      </c>
      <c r="E897" t="s">
        <v>287</v>
      </c>
    </row>
    <row r="898" spans="1:5" x14ac:dyDescent="0.2">
      <c r="A898" t="s">
        <v>102</v>
      </c>
      <c r="B898" t="s">
        <v>388</v>
      </c>
      <c r="C898" t="s">
        <v>1260</v>
      </c>
      <c r="D898">
        <v>168.66</v>
      </c>
      <c r="E898" t="s">
        <v>287</v>
      </c>
    </row>
    <row r="899" spans="1:5" x14ac:dyDescent="0.2">
      <c r="A899" t="s">
        <v>102</v>
      </c>
      <c r="B899" t="s">
        <v>388</v>
      </c>
      <c r="C899" t="s">
        <v>1261</v>
      </c>
      <c r="D899">
        <v>441.27</v>
      </c>
      <c r="E899" t="s">
        <v>287</v>
      </c>
    </row>
    <row r="900" spans="1:5" x14ac:dyDescent="0.2">
      <c r="A900" t="s">
        <v>102</v>
      </c>
      <c r="B900" t="s">
        <v>388</v>
      </c>
      <c r="C900" t="s">
        <v>1262</v>
      </c>
      <c r="D900">
        <v>267.91000000000003</v>
      </c>
      <c r="E900" t="s">
        <v>287</v>
      </c>
    </row>
    <row r="901" spans="1:5" x14ac:dyDescent="0.2">
      <c r="A901" t="s">
        <v>102</v>
      </c>
      <c r="B901" t="s">
        <v>388</v>
      </c>
      <c r="C901" t="s">
        <v>1263</v>
      </c>
      <c r="D901">
        <v>20.8</v>
      </c>
      <c r="E901" t="s">
        <v>287</v>
      </c>
    </row>
    <row r="902" spans="1:5" x14ac:dyDescent="0.2">
      <c r="A902" t="s">
        <v>101</v>
      </c>
      <c r="B902" t="s">
        <v>285</v>
      </c>
      <c r="C902" t="s">
        <v>1264</v>
      </c>
      <c r="D902">
        <v>36</v>
      </c>
      <c r="E902" t="s">
        <v>287</v>
      </c>
    </row>
    <row r="903" spans="1:5" x14ac:dyDescent="0.2">
      <c r="A903" t="s">
        <v>102</v>
      </c>
      <c r="B903" t="s">
        <v>306</v>
      </c>
      <c r="C903" t="s">
        <v>1265</v>
      </c>
      <c r="D903">
        <v>31.62</v>
      </c>
      <c r="E903" t="s">
        <v>292</v>
      </c>
    </row>
    <row r="904" spans="1:5" x14ac:dyDescent="0.2">
      <c r="A904" t="s">
        <v>103</v>
      </c>
      <c r="B904" t="s">
        <v>357</v>
      </c>
      <c r="C904" t="s">
        <v>1266</v>
      </c>
      <c r="D904">
        <v>33.6</v>
      </c>
      <c r="E904" t="s">
        <v>292</v>
      </c>
    </row>
    <row r="905" spans="1:5" x14ac:dyDescent="0.2">
      <c r="A905" t="s">
        <v>104</v>
      </c>
      <c r="B905" t="s">
        <v>458</v>
      </c>
      <c r="C905" t="s">
        <v>1267</v>
      </c>
      <c r="D905">
        <v>5.78</v>
      </c>
      <c r="E905" t="s">
        <v>287</v>
      </c>
    </row>
    <row r="906" spans="1:5" x14ac:dyDescent="0.2">
      <c r="A906" t="s">
        <v>104</v>
      </c>
      <c r="B906" t="s">
        <v>458</v>
      </c>
      <c r="C906" t="s">
        <v>1268</v>
      </c>
      <c r="D906">
        <v>18.05</v>
      </c>
      <c r="E906" t="s">
        <v>292</v>
      </c>
    </row>
    <row r="907" spans="1:5" x14ac:dyDescent="0.2">
      <c r="A907" t="s">
        <v>102</v>
      </c>
      <c r="B907" t="s">
        <v>297</v>
      </c>
      <c r="C907" t="s">
        <v>1269</v>
      </c>
      <c r="D907">
        <v>50.22</v>
      </c>
      <c r="E907" t="s">
        <v>287</v>
      </c>
    </row>
    <row r="908" spans="1:5" x14ac:dyDescent="0.2">
      <c r="A908" t="s">
        <v>101</v>
      </c>
      <c r="B908" t="s">
        <v>444</v>
      </c>
      <c r="C908" t="s">
        <v>1270</v>
      </c>
      <c r="D908">
        <v>205.06</v>
      </c>
      <c r="E908" t="s">
        <v>287</v>
      </c>
    </row>
    <row r="909" spans="1:5" x14ac:dyDescent="0.2">
      <c r="A909" t="s">
        <v>102</v>
      </c>
      <c r="B909" t="s">
        <v>306</v>
      </c>
      <c r="C909" t="s">
        <v>1271</v>
      </c>
      <c r="D909">
        <v>59.77</v>
      </c>
      <c r="E909" t="s">
        <v>287</v>
      </c>
    </row>
    <row r="910" spans="1:5" x14ac:dyDescent="0.2">
      <c r="A910" t="s">
        <v>102</v>
      </c>
      <c r="B910" t="s">
        <v>306</v>
      </c>
      <c r="C910" t="s">
        <v>1272</v>
      </c>
      <c r="D910">
        <v>161.22999999999999</v>
      </c>
      <c r="E910" t="s">
        <v>287</v>
      </c>
    </row>
    <row r="911" spans="1:5" x14ac:dyDescent="0.2">
      <c r="A911" t="s">
        <v>102</v>
      </c>
      <c r="B911" t="s">
        <v>306</v>
      </c>
      <c r="C911" t="s">
        <v>1273</v>
      </c>
      <c r="D911">
        <v>38.840000000000003</v>
      </c>
      <c r="E911" t="s">
        <v>287</v>
      </c>
    </row>
    <row r="912" spans="1:5" x14ac:dyDescent="0.2">
      <c r="A912" t="s">
        <v>102</v>
      </c>
      <c r="B912" t="s">
        <v>321</v>
      </c>
      <c r="C912" t="s">
        <v>1274</v>
      </c>
      <c r="D912">
        <v>67.02</v>
      </c>
      <c r="E912" t="s">
        <v>287</v>
      </c>
    </row>
    <row r="913" spans="1:5" x14ac:dyDescent="0.2">
      <c r="A913" t="s">
        <v>102</v>
      </c>
      <c r="B913" t="s">
        <v>388</v>
      </c>
      <c r="C913" t="s">
        <v>1275</v>
      </c>
      <c r="D913">
        <v>369.65</v>
      </c>
      <c r="E913" t="s">
        <v>287</v>
      </c>
    </row>
    <row r="914" spans="1:5" x14ac:dyDescent="0.2">
      <c r="A914" t="s">
        <v>102</v>
      </c>
      <c r="B914" t="s">
        <v>388</v>
      </c>
      <c r="C914" t="s">
        <v>1276</v>
      </c>
      <c r="D914">
        <v>407.56</v>
      </c>
      <c r="E914" t="s">
        <v>287</v>
      </c>
    </row>
    <row r="915" spans="1:5" x14ac:dyDescent="0.2">
      <c r="A915" t="s">
        <v>102</v>
      </c>
      <c r="B915" t="s">
        <v>388</v>
      </c>
      <c r="C915" t="s">
        <v>1277</v>
      </c>
      <c r="D915">
        <v>320.32</v>
      </c>
      <c r="E915" t="s">
        <v>287</v>
      </c>
    </row>
    <row r="916" spans="1:5" x14ac:dyDescent="0.2">
      <c r="A916" t="s">
        <v>102</v>
      </c>
      <c r="B916" t="s">
        <v>388</v>
      </c>
      <c r="C916" t="s">
        <v>1278</v>
      </c>
      <c r="D916">
        <v>208.89</v>
      </c>
      <c r="E916" t="s">
        <v>287</v>
      </c>
    </row>
    <row r="917" spans="1:5" x14ac:dyDescent="0.2">
      <c r="A917" t="s">
        <v>102</v>
      </c>
      <c r="B917" t="s">
        <v>388</v>
      </c>
      <c r="C917" t="s">
        <v>1279</v>
      </c>
      <c r="D917">
        <v>223.9</v>
      </c>
      <c r="E917" t="s">
        <v>287</v>
      </c>
    </row>
    <row r="918" spans="1:5" x14ac:dyDescent="0.2">
      <c r="A918" t="s">
        <v>102</v>
      </c>
      <c r="B918" t="s">
        <v>388</v>
      </c>
      <c r="C918" t="s">
        <v>1280</v>
      </c>
      <c r="D918">
        <v>229.24</v>
      </c>
      <c r="E918" t="s">
        <v>287</v>
      </c>
    </row>
    <row r="919" spans="1:5" x14ac:dyDescent="0.2">
      <c r="A919" t="s">
        <v>102</v>
      </c>
      <c r="B919" t="s">
        <v>388</v>
      </c>
      <c r="C919" t="s">
        <v>1281</v>
      </c>
      <c r="D919">
        <v>226.79</v>
      </c>
      <c r="E919" t="s">
        <v>287</v>
      </c>
    </row>
    <row r="920" spans="1:5" x14ac:dyDescent="0.2">
      <c r="A920" t="s">
        <v>102</v>
      </c>
      <c r="B920" t="s">
        <v>388</v>
      </c>
      <c r="C920" t="s">
        <v>1282</v>
      </c>
      <c r="D920">
        <v>196.58</v>
      </c>
      <c r="E920" t="s">
        <v>287</v>
      </c>
    </row>
    <row r="921" spans="1:5" x14ac:dyDescent="0.2">
      <c r="A921" t="s">
        <v>99</v>
      </c>
      <c r="B921" t="s">
        <v>427</v>
      </c>
      <c r="C921" t="s">
        <v>1283</v>
      </c>
      <c r="D921">
        <v>102.69</v>
      </c>
      <c r="E921" t="s">
        <v>292</v>
      </c>
    </row>
    <row r="922" spans="1:5" x14ac:dyDescent="0.2">
      <c r="A922" t="s">
        <v>98</v>
      </c>
      <c r="B922" t="s">
        <v>335</v>
      </c>
      <c r="C922" t="s">
        <v>1284</v>
      </c>
      <c r="D922">
        <v>18</v>
      </c>
      <c r="E922" t="s">
        <v>287</v>
      </c>
    </row>
    <row r="923" spans="1:5" x14ac:dyDescent="0.2">
      <c r="A923" t="s">
        <v>99</v>
      </c>
      <c r="B923" t="s">
        <v>454</v>
      </c>
      <c r="C923" t="s">
        <v>1285</v>
      </c>
      <c r="D923">
        <v>8.6999999999999993</v>
      </c>
      <c r="E923" t="s">
        <v>292</v>
      </c>
    </row>
    <row r="924" spans="1:5" x14ac:dyDescent="0.2">
      <c r="A924" t="s">
        <v>102</v>
      </c>
      <c r="B924" t="s">
        <v>388</v>
      </c>
      <c r="C924" t="s">
        <v>1286</v>
      </c>
      <c r="D924">
        <v>84.17</v>
      </c>
      <c r="E924" t="s">
        <v>287</v>
      </c>
    </row>
    <row r="925" spans="1:5" x14ac:dyDescent="0.2">
      <c r="A925" t="s">
        <v>102</v>
      </c>
      <c r="B925" t="s">
        <v>388</v>
      </c>
      <c r="C925" t="s">
        <v>1287</v>
      </c>
      <c r="D925">
        <v>61.4</v>
      </c>
      <c r="E925" t="s">
        <v>287</v>
      </c>
    </row>
    <row r="926" spans="1:5" x14ac:dyDescent="0.2">
      <c r="A926" t="s">
        <v>100</v>
      </c>
      <c r="B926" t="s">
        <v>327</v>
      </c>
      <c r="C926" t="s">
        <v>1288</v>
      </c>
      <c r="D926">
        <v>39.630000000000003</v>
      </c>
      <c r="E926" t="s">
        <v>292</v>
      </c>
    </row>
    <row r="927" spans="1:5" x14ac:dyDescent="0.2">
      <c r="A927" t="s">
        <v>101</v>
      </c>
      <c r="B927" t="s">
        <v>285</v>
      </c>
      <c r="C927" t="s">
        <v>1289</v>
      </c>
      <c r="D927">
        <v>114.98</v>
      </c>
      <c r="E927" t="s">
        <v>292</v>
      </c>
    </row>
    <row r="928" spans="1:5" x14ac:dyDescent="0.2">
      <c r="A928" t="s">
        <v>102</v>
      </c>
      <c r="B928" t="s">
        <v>474</v>
      </c>
      <c r="C928" t="s">
        <v>1290</v>
      </c>
      <c r="D928">
        <v>30.35</v>
      </c>
      <c r="E928" t="s">
        <v>287</v>
      </c>
    </row>
    <row r="929" spans="1:5" x14ac:dyDescent="0.2">
      <c r="A929" t="s">
        <v>100</v>
      </c>
      <c r="B929" t="s">
        <v>692</v>
      </c>
      <c r="C929" t="s">
        <v>1291</v>
      </c>
      <c r="D929">
        <v>21.63</v>
      </c>
      <c r="E929" t="s">
        <v>287</v>
      </c>
    </row>
    <row r="930" spans="1:5" x14ac:dyDescent="0.2">
      <c r="A930" t="s">
        <v>102</v>
      </c>
      <c r="B930" t="s">
        <v>297</v>
      </c>
      <c r="C930" t="s">
        <v>1292</v>
      </c>
      <c r="D930">
        <v>525.5</v>
      </c>
      <c r="E930" t="s">
        <v>292</v>
      </c>
    </row>
    <row r="931" spans="1:5" x14ac:dyDescent="0.2">
      <c r="A931" t="s">
        <v>102</v>
      </c>
      <c r="B931" t="s">
        <v>306</v>
      </c>
      <c r="C931" t="s">
        <v>1293</v>
      </c>
      <c r="D931">
        <v>56.65</v>
      </c>
      <c r="E931" t="s">
        <v>292</v>
      </c>
    </row>
    <row r="932" spans="1:5" x14ac:dyDescent="0.2">
      <c r="A932" t="s">
        <v>98</v>
      </c>
      <c r="B932" t="s">
        <v>354</v>
      </c>
      <c r="C932" t="s">
        <v>1294</v>
      </c>
      <c r="D932">
        <v>142.6</v>
      </c>
      <c r="E932" t="s">
        <v>292</v>
      </c>
    </row>
    <row r="933" spans="1:5" x14ac:dyDescent="0.2">
      <c r="A933" t="s">
        <v>95</v>
      </c>
      <c r="B933" t="s">
        <v>331</v>
      </c>
      <c r="C933" t="s">
        <v>1295</v>
      </c>
      <c r="D933">
        <v>15.5</v>
      </c>
      <c r="E933" t="s">
        <v>292</v>
      </c>
    </row>
    <row r="934" spans="1:5" x14ac:dyDescent="0.2">
      <c r="A934" t="s">
        <v>101</v>
      </c>
      <c r="B934" t="s">
        <v>565</v>
      </c>
      <c r="C934" t="s">
        <v>1296</v>
      </c>
      <c r="D934">
        <v>202.12</v>
      </c>
      <c r="E934" t="s">
        <v>287</v>
      </c>
    </row>
    <row r="935" spans="1:5" x14ac:dyDescent="0.2">
      <c r="A935" t="s">
        <v>100</v>
      </c>
      <c r="B935" t="s">
        <v>478</v>
      </c>
      <c r="C935" t="s">
        <v>1297</v>
      </c>
      <c r="D935">
        <v>13.06</v>
      </c>
      <c r="E935" t="s">
        <v>292</v>
      </c>
    </row>
    <row r="936" spans="1:5" x14ac:dyDescent="0.2">
      <c r="A936" t="s">
        <v>99</v>
      </c>
      <c r="B936" t="s">
        <v>454</v>
      </c>
      <c r="C936" t="s">
        <v>1298</v>
      </c>
      <c r="D936">
        <v>22</v>
      </c>
      <c r="E936" t="s">
        <v>287</v>
      </c>
    </row>
    <row r="937" spans="1:5" x14ac:dyDescent="0.2">
      <c r="A937" t="s">
        <v>106</v>
      </c>
      <c r="B937" t="s">
        <v>1299</v>
      </c>
      <c r="C937" t="s">
        <v>1300</v>
      </c>
      <c r="D937">
        <v>108.03</v>
      </c>
      <c r="E937" t="s">
        <v>287</v>
      </c>
    </row>
    <row r="938" spans="1:5" x14ac:dyDescent="0.2">
      <c r="A938" t="s">
        <v>101</v>
      </c>
      <c r="B938" t="s">
        <v>444</v>
      </c>
      <c r="C938" t="s">
        <v>1301</v>
      </c>
      <c r="D938">
        <v>69.400000000000006</v>
      </c>
      <c r="E938" t="s">
        <v>287</v>
      </c>
    </row>
    <row r="939" spans="1:5" x14ac:dyDescent="0.2">
      <c r="A939" t="s">
        <v>101</v>
      </c>
      <c r="B939" t="s">
        <v>338</v>
      </c>
      <c r="C939" t="s">
        <v>1302</v>
      </c>
      <c r="D939">
        <v>11.05</v>
      </c>
      <c r="E939" t="s">
        <v>287</v>
      </c>
    </row>
    <row r="940" spans="1:5" x14ac:dyDescent="0.2">
      <c r="A940" t="s">
        <v>100</v>
      </c>
      <c r="B940" t="s">
        <v>327</v>
      </c>
      <c r="C940" t="s">
        <v>1303</v>
      </c>
      <c r="D940">
        <v>269.92</v>
      </c>
      <c r="E940" t="s">
        <v>287</v>
      </c>
    </row>
    <row r="941" spans="1:5" x14ac:dyDescent="0.2">
      <c r="A941" t="s">
        <v>106</v>
      </c>
      <c r="B941" t="s">
        <v>1304</v>
      </c>
      <c r="C941" t="s">
        <v>1305</v>
      </c>
      <c r="D941">
        <v>213.75</v>
      </c>
      <c r="E941" t="s">
        <v>287</v>
      </c>
    </row>
    <row r="942" spans="1:5" x14ac:dyDescent="0.2">
      <c r="A942" t="s">
        <v>99</v>
      </c>
      <c r="B942" t="s">
        <v>943</v>
      </c>
      <c r="C942" t="s">
        <v>1306</v>
      </c>
      <c r="D942">
        <v>38.020000000000003</v>
      </c>
      <c r="E942" t="s">
        <v>287</v>
      </c>
    </row>
    <row r="943" spans="1:5" x14ac:dyDescent="0.2">
      <c r="A943" t="s">
        <v>98</v>
      </c>
      <c r="B943" t="s">
        <v>335</v>
      </c>
      <c r="C943" t="s">
        <v>1307</v>
      </c>
      <c r="D943">
        <v>49.17</v>
      </c>
      <c r="E943" t="s">
        <v>287</v>
      </c>
    </row>
    <row r="944" spans="1:5" x14ac:dyDescent="0.2">
      <c r="A944" t="s">
        <v>100</v>
      </c>
      <c r="B944" t="s">
        <v>288</v>
      </c>
      <c r="C944" t="s">
        <v>1308</v>
      </c>
      <c r="D944">
        <v>81.77</v>
      </c>
      <c r="E944" t="s">
        <v>287</v>
      </c>
    </row>
    <row r="945" spans="1:5" x14ac:dyDescent="0.2">
      <c r="A945" t="s">
        <v>106</v>
      </c>
      <c r="B945" t="s">
        <v>1304</v>
      </c>
      <c r="C945" t="s">
        <v>1309</v>
      </c>
      <c r="D945">
        <v>234.63</v>
      </c>
      <c r="E945" t="s">
        <v>292</v>
      </c>
    </row>
    <row r="946" spans="1:5" x14ac:dyDescent="0.2">
      <c r="A946" t="s">
        <v>104</v>
      </c>
      <c r="B946" t="s">
        <v>363</v>
      </c>
      <c r="C946" t="s">
        <v>1310</v>
      </c>
      <c r="D946">
        <v>88.5</v>
      </c>
      <c r="E946" t="s">
        <v>292</v>
      </c>
    </row>
    <row r="947" spans="1:5" x14ac:dyDescent="0.2">
      <c r="A947" t="s">
        <v>101</v>
      </c>
      <c r="B947" t="s">
        <v>444</v>
      </c>
      <c r="C947" t="s">
        <v>1311</v>
      </c>
      <c r="D947">
        <v>13.83</v>
      </c>
      <c r="E947" t="s">
        <v>292</v>
      </c>
    </row>
    <row r="948" spans="1:5" x14ac:dyDescent="0.2">
      <c r="A948" t="s">
        <v>101</v>
      </c>
      <c r="B948" t="s">
        <v>565</v>
      </c>
      <c r="C948" t="s">
        <v>1312</v>
      </c>
      <c r="D948">
        <v>86.01</v>
      </c>
      <c r="E948" t="s">
        <v>287</v>
      </c>
    </row>
    <row r="949" spans="1:5" x14ac:dyDescent="0.2">
      <c r="A949" t="s">
        <v>99</v>
      </c>
      <c r="B949" t="s">
        <v>352</v>
      </c>
      <c r="C949" t="s">
        <v>1313</v>
      </c>
      <c r="D949">
        <v>110.88</v>
      </c>
      <c r="E949" t="s">
        <v>287</v>
      </c>
    </row>
    <row r="950" spans="1:5" x14ac:dyDescent="0.2">
      <c r="A950" t="s">
        <v>99</v>
      </c>
      <c r="B950" t="s">
        <v>352</v>
      </c>
      <c r="C950" t="s">
        <v>1314</v>
      </c>
      <c r="D950">
        <v>83.35</v>
      </c>
      <c r="E950" t="s">
        <v>287</v>
      </c>
    </row>
    <row r="951" spans="1:5" x14ac:dyDescent="0.2">
      <c r="A951" t="s">
        <v>99</v>
      </c>
      <c r="B951" t="s">
        <v>352</v>
      </c>
      <c r="C951" t="s">
        <v>1315</v>
      </c>
      <c r="D951">
        <v>108.13</v>
      </c>
      <c r="E951" t="s">
        <v>287</v>
      </c>
    </row>
    <row r="952" spans="1:5" x14ac:dyDescent="0.2">
      <c r="A952" t="s">
        <v>102</v>
      </c>
      <c r="B952" t="s">
        <v>308</v>
      </c>
      <c r="C952" t="s">
        <v>1316</v>
      </c>
      <c r="D952">
        <v>244.93</v>
      </c>
      <c r="E952" t="s">
        <v>287</v>
      </c>
    </row>
    <row r="953" spans="1:5" x14ac:dyDescent="0.2">
      <c r="A953" t="s">
        <v>107</v>
      </c>
      <c r="B953" t="s">
        <v>382</v>
      </c>
      <c r="C953" t="s">
        <v>1317</v>
      </c>
      <c r="D953">
        <v>74.5</v>
      </c>
      <c r="E953" t="s">
        <v>287</v>
      </c>
    </row>
    <row r="954" spans="1:5" x14ac:dyDescent="0.2">
      <c r="A954" t="s">
        <v>104</v>
      </c>
      <c r="B954" t="s">
        <v>878</v>
      </c>
      <c r="C954" t="s">
        <v>1318</v>
      </c>
      <c r="D954">
        <v>0</v>
      </c>
      <c r="E954" t="s">
        <v>287</v>
      </c>
    </row>
    <row r="955" spans="1:5" x14ac:dyDescent="0.2">
      <c r="A955" t="s">
        <v>104</v>
      </c>
      <c r="B955" t="s">
        <v>363</v>
      </c>
      <c r="C955" t="s">
        <v>1319</v>
      </c>
      <c r="D955">
        <v>85.47</v>
      </c>
      <c r="E955" t="s">
        <v>292</v>
      </c>
    </row>
    <row r="956" spans="1:5" x14ac:dyDescent="0.2">
      <c r="A956" t="s">
        <v>102</v>
      </c>
      <c r="B956" t="s">
        <v>480</v>
      </c>
      <c r="C956" t="s">
        <v>1320</v>
      </c>
      <c r="D956">
        <v>100</v>
      </c>
      <c r="E956" t="s">
        <v>287</v>
      </c>
    </row>
    <row r="957" spans="1:5" x14ac:dyDescent="0.2">
      <c r="A957" t="s">
        <v>100</v>
      </c>
      <c r="B957" t="s">
        <v>692</v>
      </c>
      <c r="C957" t="s">
        <v>1321</v>
      </c>
      <c r="D957">
        <v>25.54</v>
      </c>
      <c r="E957" t="s">
        <v>287</v>
      </c>
    </row>
    <row r="958" spans="1:5" x14ac:dyDescent="0.2">
      <c r="A958" t="s">
        <v>100</v>
      </c>
      <c r="B958" t="s">
        <v>478</v>
      </c>
      <c r="C958" t="s">
        <v>1322</v>
      </c>
      <c r="D958">
        <v>16.22</v>
      </c>
      <c r="E958" t="s">
        <v>292</v>
      </c>
    </row>
    <row r="959" spans="1:5" x14ac:dyDescent="0.2">
      <c r="A959" t="s">
        <v>102</v>
      </c>
      <c r="B959" t="s">
        <v>308</v>
      </c>
      <c r="C959" t="s">
        <v>1323</v>
      </c>
      <c r="D959">
        <v>101.15</v>
      </c>
      <c r="E959" t="s">
        <v>287</v>
      </c>
    </row>
    <row r="960" spans="1:5" x14ac:dyDescent="0.2">
      <c r="A960" t="s">
        <v>102</v>
      </c>
      <c r="B960" t="s">
        <v>308</v>
      </c>
      <c r="C960" t="s">
        <v>1324</v>
      </c>
      <c r="D960">
        <v>106.65</v>
      </c>
      <c r="E960" t="s">
        <v>287</v>
      </c>
    </row>
    <row r="961" spans="1:5" x14ac:dyDescent="0.2">
      <c r="A961" t="s">
        <v>102</v>
      </c>
      <c r="B961" t="s">
        <v>308</v>
      </c>
      <c r="C961" t="s">
        <v>1325</v>
      </c>
      <c r="D961">
        <v>84.84</v>
      </c>
      <c r="E961" t="s">
        <v>287</v>
      </c>
    </row>
    <row r="962" spans="1:5" x14ac:dyDescent="0.2">
      <c r="A962" t="s">
        <v>102</v>
      </c>
      <c r="B962" t="s">
        <v>308</v>
      </c>
      <c r="C962" t="s">
        <v>1326</v>
      </c>
      <c r="D962">
        <v>76.5</v>
      </c>
      <c r="E962" t="s">
        <v>287</v>
      </c>
    </row>
    <row r="963" spans="1:5" x14ac:dyDescent="0.2">
      <c r="A963" t="s">
        <v>102</v>
      </c>
      <c r="B963" t="s">
        <v>308</v>
      </c>
      <c r="C963" t="s">
        <v>1327</v>
      </c>
      <c r="D963">
        <v>95.64</v>
      </c>
      <c r="E963" t="s">
        <v>287</v>
      </c>
    </row>
    <row r="964" spans="1:5" x14ac:dyDescent="0.2">
      <c r="A964" t="s">
        <v>102</v>
      </c>
      <c r="B964" t="s">
        <v>308</v>
      </c>
      <c r="C964" t="s">
        <v>1328</v>
      </c>
      <c r="D964">
        <v>61.29</v>
      </c>
      <c r="E964" t="s">
        <v>287</v>
      </c>
    </row>
    <row r="965" spans="1:5" x14ac:dyDescent="0.2">
      <c r="A965" t="s">
        <v>102</v>
      </c>
      <c r="B965" t="s">
        <v>308</v>
      </c>
      <c r="C965" t="s">
        <v>1329</v>
      </c>
      <c r="D965">
        <v>63.85</v>
      </c>
      <c r="E965" t="s">
        <v>287</v>
      </c>
    </row>
    <row r="966" spans="1:5" x14ac:dyDescent="0.2">
      <c r="A966" t="s">
        <v>102</v>
      </c>
      <c r="B966" t="s">
        <v>308</v>
      </c>
      <c r="C966" t="s">
        <v>1330</v>
      </c>
      <c r="D966">
        <v>62.16</v>
      </c>
      <c r="E966" t="s">
        <v>287</v>
      </c>
    </row>
    <row r="967" spans="1:5" x14ac:dyDescent="0.2">
      <c r="A967" t="s">
        <v>102</v>
      </c>
      <c r="B967" t="s">
        <v>308</v>
      </c>
      <c r="C967" t="s">
        <v>1331</v>
      </c>
      <c r="D967">
        <v>130.27000000000001</v>
      </c>
      <c r="E967" t="s">
        <v>287</v>
      </c>
    </row>
    <row r="968" spans="1:5" x14ac:dyDescent="0.2">
      <c r="A968" t="s">
        <v>101</v>
      </c>
      <c r="B968" t="s">
        <v>576</v>
      </c>
      <c r="C968" t="s">
        <v>1332</v>
      </c>
      <c r="D968">
        <v>25.85</v>
      </c>
      <c r="E968" t="s">
        <v>287</v>
      </c>
    </row>
    <row r="969" spans="1:5" x14ac:dyDescent="0.2">
      <c r="A969" t="s">
        <v>101</v>
      </c>
      <c r="B969" t="s">
        <v>285</v>
      </c>
      <c r="C969" t="s">
        <v>1333</v>
      </c>
      <c r="D969">
        <v>124.8</v>
      </c>
      <c r="E969" t="s">
        <v>287</v>
      </c>
    </row>
    <row r="970" spans="1:5" x14ac:dyDescent="0.2">
      <c r="A970" t="s">
        <v>99</v>
      </c>
      <c r="B970" t="s">
        <v>553</v>
      </c>
      <c r="C970" t="s">
        <v>1334</v>
      </c>
      <c r="D970">
        <v>38.729999999999997</v>
      </c>
      <c r="E970" t="s">
        <v>292</v>
      </c>
    </row>
    <row r="971" spans="1:5" x14ac:dyDescent="0.2">
      <c r="A971" t="s">
        <v>98</v>
      </c>
      <c r="B971" t="s">
        <v>510</v>
      </c>
      <c r="C971" t="s">
        <v>1335</v>
      </c>
      <c r="D971">
        <v>169.5</v>
      </c>
      <c r="E971" t="s">
        <v>287</v>
      </c>
    </row>
    <row r="972" spans="1:5" x14ac:dyDescent="0.2">
      <c r="A972" t="s">
        <v>99</v>
      </c>
      <c r="B972" t="s">
        <v>290</v>
      </c>
      <c r="C972" t="s">
        <v>1336</v>
      </c>
      <c r="D972">
        <v>27.31</v>
      </c>
      <c r="E972" t="s">
        <v>287</v>
      </c>
    </row>
    <row r="973" spans="1:5" x14ac:dyDescent="0.2">
      <c r="A973" t="s">
        <v>102</v>
      </c>
      <c r="B973" t="s">
        <v>675</v>
      </c>
      <c r="C973" t="s">
        <v>1337</v>
      </c>
      <c r="D973">
        <v>11</v>
      </c>
      <c r="E973" t="s">
        <v>287</v>
      </c>
    </row>
    <row r="974" spans="1:5" x14ac:dyDescent="0.2">
      <c r="A974" t="s">
        <v>102</v>
      </c>
      <c r="B974" t="s">
        <v>675</v>
      </c>
      <c r="C974" t="s">
        <v>1338</v>
      </c>
      <c r="D974">
        <v>44</v>
      </c>
      <c r="E974" t="s">
        <v>287</v>
      </c>
    </row>
    <row r="975" spans="1:5" x14ac:dyDescent="0.2">
      <c r="A975" t="s">
        <v>102</v>
      </c>
      <c r="B975" t="s">
        <v>675</v>
      </c>
      <c r="C975" t="s">
        <v>1339</v>
      </c>
      <c r="D975">
        <v>111.02</v>
      </c>
      <c r="E975" t="s">
        <v>292</v>
      </c>
    </row>
    <row r="976" spans="1:5" x14ac:dyDescent="0.2">
      <c r="A976" t="s">
        <v>102</v>
      </c>
      <c r="B976" t="s">
        <v>308</v>
      </c>
      <c r="C976" t="s">
        <v>1340</v>
      </c>
      <c r="D976">
        <v>63.84</v>
      </c>
      <c r="E976" t="s">
        <v>287</v>
      </c>
    </row>
    <row r="977" spans="1:5" x14ac:dyDescent="0.2">
      <c r="A977" t="s">
        <v>99</v>
      </c>
      <c r="B977" t="s">
        <v>348</v>
      </c>
      <c r="C977" t="s">
        <v>1341</v>
      </c>
      <c r="D977">
        <v>41.2</v>
      </c>
      <c r="E977" t="s">
        <v>287</v>
      </c>
    </row>
    <row r="978" spans="1:5" x14ac:dyDescent="0.2">
      <c r="A978" t="s">
        <v>96</v>
      </c>
      <c r="B978" t="s">
        <v>341</v>
      </c>
      <c r="C978" t="s">
        <v>1342</v>
      </c>
      <c r="D978">
        <v>188.29</v>
      </c>
      <c r="E978" t="s">
        <v>287</v>
      </c>
    </row>
    <row r="979" spans="1:5" x14ac:dyDescent="0.2">
      <c r="A979" t="s">
        <v>102</v>
      </c>
      <c r="B979" t="s">
        <v>480</v>
      </c>
      <c r="C979" t="s">
        <v>1343</v>
      </c>
      <c r="D979">
        <v>52.5</v>
      </c>
      <c r="E979" t="s">
        <v>287</v>
      </c>
    </row>
    <row r="980" spans="1:5" x14ac:dyDescent="0.2">
      <c r="A980" t="s">
        <v>97</v>
      </c>
      <c r="B980" t="s">
        <v>830</v>
      </c>
      <c r="C980" t="s">
        <v>1344</v>
      </c>
      <c r="D980">
        <v>20.53</v>
      </c>
      <c r="E980" t="s">
        <v>292</v>
      </c>
    </row>
    <row r="981" spans="1:5" x14ac:dyDescent="0.2">
      <c r="A981" t="s">
        <v>100</v>
      </c>
      <c r="B981" t="s">
        <v>302</v>
      </c>
      <c r="C981" t="s">
        <v>1345</v>
      </c>
      <c r="D981">
        <v>36.17</v>
      </c>
      <c r="E981" t="s">
        <v>292</v>
      </c>
    </row>
    <row r="982" spans="1:5" x14ac:dyDescent="0.2">
      <c r="A982" t="s">
        <v>99</v>
      </c>
      <c r="B982" t="s">
        <v>895</v>
      </c>
      <c r="C982" t="s">
        <v>1346</v>
      </c>
      <c r="D982">
        <v>563.51</v>
      </c>
      <c r="E982" t="s">
        <v>287</v>
      </c>
    </row>
    <row r="983" spans="1:5" x14ac:dyDescent="0.2">
      <c r="A983" t="s">
        <v>98</v>
      </c>
      <c r="B983" t="s">
        <v>560</v>
      </c>
      <c r="C983" t="s">
        <v>1347</v>
      </c>
      <c r="D983">
        <v>74.56</v>
      </c>
      <c r="E983" t="s">
        <v>287</v>
      </c>
    </row>
    <row r="984" spans="1:5" x14ac:dyDescent="0.2">
      <c r="A984" t="s">
        <v>103</v>
      </c>
      <c r="B984" t="s">
        <v>344</v>
      </c>
      <c r="C984" t="s">
        <v>1348</v>
      </c>
      <c r="D984">
        <v>286.85000000000002</v>
      </c>
      <c r="E984" t="s">
        <v>287</v>
      </c>
    </row>
    <row r="985" spans="1:5" x14ac:dyDescent="0.2">
      <c r="A985" t="s">
        <v>98</v>
      </c>
      <c r="B985" t="s">
        <v>510</v>
      </c>
      <c r="C985" t="s">
        <v>1349</v>
      </c>
      <c r="D985">
        <v>6.75</v>
      </c>
      <c r="E985" t="s">
        <v>292</v>
      </c>
    </row>
    <row r="986" spans="1:5" x14ac:dyDescent="0.2">
      <c r="A986" t="s">
        <v>99</v>
      </c>
      <c r="B986" t="s">
        <v>454</v>
      </c>
      <c r="C986" t="s">
        <v>1350</v>
      </c>
      <c r="D986">
        <v>518.5</v>
      </c>
      <c r="E986" t="s">
        <v>287</v>
      </c>
    </row>
    <row r="987" spans="1:5" x14ac:dyDescent="0.2">
      <c r="A987" t="s">
        <v>98</v>
      </c>
      <c r="B987" t="s">
        <v>354</v>
      </c>
      <c r="C987" t="s">
        <v>1351</v>
      </c>
      <c r="D987">
        <v>61.73</v>
      </c>
      <c r="E987" t="s">
        <v>287</v>
      </c>
    </row>
    <row r="988" spans="1:5" x14ac:dyDescent="0.2">
      <c r="A988" t="s">
        <v>100</v>
      </c>
      <c r="B988" t="s">
        <v>302</v>
      </c>
      <c r="C988" t="s">
        <v>1352</v>
      </c>
      <c r="D988">
        <v>22.24</v>
      </c>
      <c r="E988" t="s">
        <v>292</v>
      </c>
    </row>
    <row r="989" spans="1:5" x14ac:dyDescent="0.2">
      <c r="A989" t="s">
        <v>98</v>
      </c>
      <c r="B989" t="s">
        <v>354</v>
      </c>
      <c r="C989" t="s">
        <v>1353</v>
      </c>
      <c r="D989">
        <v>202.45</v>
      </c>
      <c r="E989" t="s">
        <v>287</v>
      </c>
    </row>
    <row r="990" spans="1:5" x14ac:dyDescent="0.2">
      <c r="A990" t="s">
        <v>104</v>
      </c>
      <c r="B990" t="s">
        <v>621</v>
      </c>
      <c r="C990" t="s">
        <v>1354</v>
      </c>
      <c r="D990">
        <v>75</v>
      </c>
      <c r="E990" t="s">
        <v>287</v>
      </c>
    </row>
    <row r="991" spans="1:5" x14ac:dyDescent="0.2">
      <c r="A991" t="s">
        <v>103</v>
      </c>
      <c r="B991" t="s">
        <v>344</v>
      </c>
      <c r="C991" t="s">
        <v>1355</v>
      </c>
      <c r="D991">
        <v>70.040000000000006</v>
      </c>
      <c r="E991" t="s">
        <v>287</v>
      </c>
    </row>
    <row r="992" spans="1:5" x14ac:dyDescent="0.2">
      <c r="A992" t="s">
        <v>103</v>
      </c>
      <c r="B992" t="s">
        <v>344</v>
      </c>
      <c r="C992" t="s">
        <v>1356</v>
      </c>
      <c r="D992">
        <v>99.9</v>
      </c>
      <c r="E992" t="s">
        <v>287</v>
      </c>
    </row>
    <row r="993" spans="1:5" x14ac:dyDescent="0.2">
      <c r="A993" t="s">
        <v>100</v>
      </c>
      <c r="B993" t="s">
        <v>385</v>
      </c>
      <c r="C993" t="s">
        <v>1357</v>
      </c>
      <c r="D993">
        <v>1017.53</v>
      </c>
      <c r="E993" t="s">
        <v>287</v>
      </c>
    </row>
    <row r="994" spans="1:5" x14ac:dyDescent="0.2">
      <c r="A994" t="s">
        <v>95</v>
      </c>
      <c r="B994" t="s">
        <v>331</v>
      </c>
      <c r="C994" t="s">
        <v>1358</v>
      </c>
      <c r="D994">
        <v>62.49</v>
      </c>
      <c r="E994" t="s">
        <v>287</v>
      </c>
    </row>
    <row r="995" spans="1:5" x14ac:dyDescent="0.2">
      <c r="A995" t="s">
        <v>95</v>
      </c>
      <c r="B995" t="s">
        <v>331</v>
      </c>
      <c r="C995" t="s">
        <v>1359</v>
      </c>
      <c r="D995">
        <v>53.38</v>
      </c>
      <c r="E995" t="s">
        <v>287</v>
      </c>
    </row>
    <row r="996" spans="1:5" x14ac:dyDescent="0.2">
      <c r="A996" t="s">
        <v>95</v>
      </c>
      <c r="B996" t="s">
        <v>331</v>
      </c>
      <c r="C996" t="s">
        <v>1360</v>
      </c>
      <c r="D996">
        <v>309.58999999999997</v>
      </c>
      <c r="E996" t="s">
        <v>287</v>
      </c>
    </row>
    <row r="997" spans="1:5" x14ac:dyDescent="0.2">
      <c r="A997" t="s">
        <v>95</v>
      </c>
      <c r="B997" t="s">
        <v>331</v>
      </c>
      <c r="C997" t="s">
        <v>1361</v>
      </c>
      <c r="D997">
        <v>105.34</v>
      </c>
      <c r="E997" t="s">
        <v>287</v>
      </c>
    </row>
    <row r="998" spans="1:5" x14ac:dyDescent="0.2">
      <c r="A998" t="s">
        <v>95</v>
      </c>
      <c r="B998" t="s">
        <v>331</v>
      </c>
      <c r="C998" t="s">
        <v>1362</v>
      </c>
      <c r="D998">
        <v>203.35</v>
      </c>
      <c r="E998" t="s">
        <v>287</v>
      </c>
    </row>
    <row r="999" spans="1:5" x14ac:dyDescent="0.2">
      <c r="A999" t="s">
        <v>95</v>
      </c>
      <c r="B999" t="s">
        <v>331</v>
      </c>
      <c r="C999" t="s">
        <v>1363</v>
      </c>
      <c r="D999">
        <v>94.23</v>
      </c>
      <c r="E999" t="s">
        <v>287</v>
      </c>
    </row>
    <row r="1000" spans="1:5" x14ac:dyDescent="0.2">
      <c r="A1000" t="s">
        <v>95</v>
      </c>
      <c r="B1000" t="s">
        <v>331</v>
      </c>
      <c r="C1000" t="s">
        <v>1364</v>
      </c>
      <c r="D1000">
        <v>131.41999999999999</v>
      </c>
      <c r="E1000" t="s">
        <v>287</v>
      </c>
    </row>
    <row r="1001" spans="1:5" x14ac:dyDescent="0.2">
      <c r="A1001" t="s">
        <v>95</v>
      </c>
      <c r="B1001" t="s">
        <v>331</v>
      </c>
      <c r="C1001" t="s">
        <v>1365</v>
      </c>
      <c r="D1001">
        <v>336.8</v>
      </c>
      <c r="E1001" t="s">
        <v>287</v>
      </c>
    </row>
    <row r="1002" spans="1:5" x14ac:dyDescent="0.2">
      <c r="A1002" t="s">
        <v>95</v>
      </c>
      <c r="B1002" t="s">
        <v>331</v>
      </c>
      <c r="C1002" t="s">
        <v>1366</v>
      </c>
      <c r="D1002">
        <v>140.86000000000001</v>
      </c>
      <c r="E1002" t="s">
        <v>287</v>
      </c>
    </row>
    <row r="1003" spans="1:5" x14ac:dyDescent="0.2">
      <c r="A1003" t="s">
        <v>95</v>
      </c>
      <c r="B1003" t="s">
        <v>331</v>
      </c>
      <c r="C1003" t="s">
        <v>1367</v>
      </c>
      <c r="D1003">
        <v>106.67</v>
      </c>
      <c r="E1003" t="s">
        <v>287</v>
      </c>
    </row>
    <row r="1004" spans="1:5" x14ac:dyDescent="0.2">
      <c r="A1004" t="s">
        <v>96</v>
      </c>
      <c r="B1004" t="s">
        <v>341</v>
      </c>
      <c r="C1004" t="s">
        <v>1368</v>
      </c>
      <c r="D1004">
        <v>105.41</v>
      </c>
      <c r="E1004" t="s">
        <v>287</v>
      </c>
    </row>
    <row r="1005" spans="1:5" x14ac:dyDescent="0.2">
      <c r="A1005" t="s">
        <v>98</v>
      </c>
      <c r="B1005" t="s">
        <v>379</v>
      </c>
      <c r="C1005" t="s">
        <v>1369</v>
      </c>
      <c r="D1005">
        <v>49.75</v>
      </c>
      <c r="E1005" t="s">
        <v>287</v>
      </c>
    </row>
    <row r="1006" spans="1:5" x14ac:dyDescent="0.2">
      <c r="A1006" t="s">
        <v>102</v>
      </c>
      <c r="B1006" t="s">
        <v>308</v>
      </c>
      <c r="C1006" t="s">
        <v>1370</v>
      </c>
      <c r="D1006">
        <v>477.19</v>
      </c>
      <c r="E1006" t="s">
        <v>287</v>
      </c>
    </row>
    <row r="1007" spans="1:5" x14ac:dyDescent="0.2">
      <c r="A1007" t="s">
        <v>102</v>
      </c>
      <c r="B1007" t="s">
        <v>308</v>
      </c>
      <c r="C1007" t="s">
        <v>1371</v>
      </c>
      <c r="D1007">
        <v>391.41</v>
      </c>
      <c r="E1007" t="s">
        <v>292</v>
      </c>
    </row>
    <row r="1008" spans="1:5" x14ac:dyDescent="0.2">
      <c r="A1008" t="s">
        <v>102</v>
      </c>
      <c r="B1008" t="s">
        <v>308</v>
      </c>
      <c r="C1008" t="s">
        <v>1372</v>
      </c>
      <c r="D1008">
        <v>108</v>
      </c>
      <c r="E1008" t="s">
        <v>292</v>
      </c>
    </row>
    <row r="1009" spans="1:21" x14ac:dyDescent="0.2">
      <c r="A1009" t="s">
        <v>99</v>
      </c>
      <c r="B1009" t="s">
        <v>454</v>
      </c>
      <c r="C1009" t="s">
        <v>1373</v>
      </c>
      <c r="D1009">
        <v>60.6</v>
      </c>
      <c r="E1009" t="s">
        <v>287</v>
      </c>
    </row>
    <row r="1010" spans="1:21" x14ac:dyDescent="0.2">
      <c r="A1010" t="s">
        <v>98</v>
      </c>
      <c r="B1010" t="s">
        <v>379</v>
      </c>
      <c r="C1010" t="s">
        <v>1374</v>
      </c>
      <c r="D1010">
        <v>0</v>
      </c>
      <c r="E1010" t="s">
        <v>287</v>
      </c>
    </row>
    <row r="1011" spans="1:21" x14ac:dyDescent="0.2">
      <c r="A1011" t="s">
        <v>103</v>
      </c>
      <c r="B1011" t="s">
        <v>1375</v>
      </c>
      <c r="C1011" t="s">
        <v>1376</v>
      </c>
      <c r="D1011">
        <v>1418.92</v>
      </c>
      <c r="E1011" t="s">
        <v>287</v>
      </c>
    </row>
    <row r="1012" spans="1:21" x14ac:dyDescent="0.2">
      <c r="A1012" t="s">
        <v>99</v>
      </c>
      <c r="B1012" t="s">
        <v>348</v>
      </c>
      <c r="C1012" t="s">
        <v>1377</v>
      </c>
      <c r="D1012">
        <v>19.510000000000002</v>
      </c>
      <c r="E1012" t="s">
        <v>287</v>
      </c>
    </row>
    <row r="1013" spans="1:21" x14ac:dyDescent="0.2">
      <c r="A1013" t="s">
        <v>100</v>
      </c>
      <c r="B1013" t="s">
        <v>375</v>
      </c>
      <c r="C1013" t="s">
        <v>1378</v>
      </c>
      <c r="D1013">
        <v>417.51</v>
      </c>
      <c r="E1013" t="s">
        <v>287</v>
      </c>
    </row>
    <row r="1014" spans="1:21" x14ac:dyDescent="0.2">
      <c r="A1014" t="s">
        <v>102</v>
      </c>
      <c r="B1014" t="s">
        <v>474</v>
      </c>
      <c r="C1014" t="s">
        <v>1379</v>
      </c>
      <c r="D1014">
        <v>47</v>
      </c>
      <c r="E1014" t="s">
        <v>287</v>
      </c>
    </row>
    <row r="1015" spans="1:21" x14ac:dyDescent="0.2">
      <c r="A1015" t="s">
        <v>102</v>
      </c>
      <c r="B1015" t="s">
        <v>306</v>
      </c>
      <c r="C1015" t="s">
        <v>1380</v>
      </c>
      <c r="D1015">
        <v>118.33</v>
      </c>
      <c r="E1015" t="s">
        <v>287</v>
      </c>
    </row>
    <row r="1016" spans="1:21" x14ac:dyDescent="0.2">
      <c r="A1016" t="s">
        <v>102</v>
      </c>
      <c r="B1016" t="s">
        <v>306</v>
      </c>
      <c r="C1016" t="s">
        <v>1381</v>
      </c>
      <c r="D1016">
        <v>192</v>
      </c>
      <c r="E1016" t="s">
        <v>287</v>
      </c>
    </row>
    <row r="1017" spans="1:21" x14ac:dyDescent="0.2">
      <c r="A1017" t="s">
        <v>100</v>
      </c>
      <c r="B1017" t="s">
        <v>288</v>
      </c>
      <c r="C1017" t="s">
        <v>1382</v>
      </c>
      <c r="D1017">
        <v>58.5</v>
      </c>
      <c r="E1017" t="s">
        <v>287</v>
      </c>
    </row>
    <row r="1018" spans="1:21" x14ac:dyDescent="0.2">
      <c r="A1018" t="s">
        <v>100</v>
      </c>
      <c r="B1018" t="s">
        <v>375</v>
      </c>
      <c r="C1018" t="s">
        <v>1383</v>
      </c>
      <c r="D1018">
        <v>11.07</v>
      </c>
      <c r="E1018" t="s">
        <v>287</v>
      </c>
    </row>
    <row r="1019" spans="1:21" x14ac:dyDescent="0.2">
      <c r="A1019" t="s">
        <v>104</v>
      </c>
      <c r="B1019" t="s">
        <v>621</v>
      </c>
      <c r="C1019" t="s">
        <v>1384</v>
      </c>
      <c r="D1019">
        <v>149</v>
      </c>
      <c r="E1019" t="s">
        <v>287</v>
      </c>
    </row>
    <row r="1020" spans="1:21" x14ac:dyDescent="0.2">
      <c r="A1020" t="s">
        <v>104</v>
      </c>
      <c r="B1020" t="s">
        <v>621</v>
      </c>
      <c r="C1020" t="s">
        <v>1384</v>
      </c>
      <c r="D1020">
        <v>149</v>
      </c>
      <c r="E1020" t="s">
        <v>287</v>
      </c>
    </row>
    <row r="1021" spans="1:21" x14ac:dyDescent="0.2">
      <c r="A1021" t="s">
        <v>98</v>
      </c>
      <c r="B1021" t="s">
        <v>510</v>
      </c>
      <c r="C1021" t="s">
        <v>1385</v>
      </c>
      <c r="D1021">
        <v>56.89</v>
      </c>
      <c r="E1021" t="s">
        <v>287</v>
      </c>
    </row>
    <row r="1022" spans="1:21" x14ac:dyDescent="0.2">
      <c r="A1022" t="s">
        <v>99</v>
      </c>
      <c r="B1022" t="s">
        <v>427</v>
      </c>
      <c r="C1022" t="s">
        <v>1386</v>
      </c>
      <c r="D1022">
        <v>139.19999999999999</v>
      </c>
      <c r="E1022" t="s">
        <v>287</v>
      </c>
      <c r="U1022" s="9"/>
    </row>
    <row r="1023" spans="1:21" x14ac:dyDescent="0.2">
      <c r="A1023" t="s">
        <v>100</v>
      </c>
      <c r="B1023" t="s">
        <v>375</v>
      </c>
      <c r="C1023" t="s">
        <v>1387</v>
      </c>
      <c r="D1023">
        <v>19.3</v>
      </c>
      <c r="E1023" t="s">
        <v>287</v>
      </c>
      <c r="U1023" s="9"/>
    </row>
    <row r="1024" spans="1:21" x14ac:dyDescent="0.2">
      <c r="A1024" t="s">
        <v>103</v>
      </c>
      <c r="B1024" t="s">
        <v>1375</v>
      </c>
      <c r="C1024" t="s">
        <v>1388</v>
      </c>
      <c r="D1024">
        <v>63.18</v>
      </c>
      <c r="E1024" t="s">
        <v>287</v>
      </c>
    </row>
    <row r="1025" spans="1:5" x14ac:dyDescent="0.2">
      <c r="A1025" t="s">
        <v>99</v>
      </c>
      <c r="B1025" t="s">
        <v>290</v>
      </c>
      <c r="C1025" t="s">
        <v>1389</v>
      </c>
      <c r="D1025">
        <v>23.5</v>
      </c>
      <c r="E1025" t="s">
        <v>287</v>
      </c>
    </row>
    <row r="1026" spans="1:5" x14ac:dyDescent="0.2">
      <c r="A1026" t="s">
        <v>100</v>
      </c>
      <c r="B1026" t="s">
        <v>319</v>
      </c>
      <c r="C1026" t="s">
        <v>1390</v>
      </c>
      <c r="D1026">
        <v>116.53</v>
      </c>
      <c r="E1026" t="s">
        <v>287</v>
      </c>
    </row>
    <row r="1027" spans="1:5" x14ac:dyDescent="0.2">
      <c r="A1027" t="s">
        <v>99</v>
      </c>
      <c r="B1027" t="s">
        <v>290</v>
      </c>
      <c r="C1027" t="s">
        <v>1391</v>
      </c>
      <c r="D1027">
        <v>139.30000000000001</v>
      </c>
      <c r="E1027" t="s">
        <v>292</v>
      </c>
    </row>
    <row r="1028" spans="1:5" x14ac:dyDescent="0.2">
      <c r="A1028" t="s">
        <v>102</v>
      </c>
      <c r="B1028" t="s">
        <v>498</v>
      </c>
      <c r="C1028" t="s">
        <v>1392</v>
      </c>
      <c r="D1028">
        <v>278.24</v>
      </c>
      <c r="E1028" t="s">
        <v>287</v>
      </c>
    </row>
    <row r="1029" spans="1:5" x14ac:dyDescent="0.2">
      <c r="A1029" t="s">
        <v>102</v>
      </c>
      <c r="B1029" t="s">
        <v>480</v>
      </c>
      <c r="C1029" t="s">
        <v>1393</v>
      </c>
      <c r="D1029">
        <v>132.5</v>
      </c>
      <c r="E1029" t="s">
        <v>292</v>
      </c>
    </row>
    <row r="1030" spans="1:5" x14ac:dyDescent="0.2">
      <c r="A1030" t="s">
        <v>100</v>
      </c>
      <c r="B1030" t="s">
        <v>692</v>
      </c>
      <c r="C1030" t="s">
        <v>1394</v>
      </c>
      <c r="D1030">
        <v>12.5</v>
      </c>
      <c r="E1030" t="s">
        <v>292</v>
      </c>
    </row>
    <row r="1031" spans="1:5" x14ac:dyDescent="0.2">
      <c r="A1031" t="s">
        <v>100</v>
      </c>
      <c r="B1031" t="s">
        <v>391</v>
      </c>
      <c r="C1031" t="s">
        <v>1395</v>
      </c>
      <c r="D1031">
        <v>197.63</v>
      </c>
      <c r="E1031" t="s">
        <v>287</v>
      </c>
    </row>
    <row r="1032" spans="1:5" x14ac:dyDescent="0.2">
      <c r="A1032" t="s">
        <v>100</v>
      </c>
      <c r="B1032" t="s">
        <v>391</v>
      </c>
      <c r="C1032" t="s">
        <v>1396</v>
      </c>
      <c r="D1032">
        <v>124.78</v>
      </c>
      <c r="E1032" t="s">
        <v>287</v>
      </c>
    </row>
    <row r="1033" spans="1:5" x14ac:dyDescent="0.2">
      <c r="A1033" t="s">
        <v>99</v>
      </c>
      <c r="B1033" t="s">
        <v>348</v>
      </c>
      <c r="C1033" t="s">
        <v>1397</v>
      </c>
      <c r="D1033">
        <v>93.58</v>
      </c>
      <c r="E1033" t="s">
        <v>287</v>
      </c>
    </row>
    <row r="1034" spans="1:5" x14ac:dyDescent="0.2">
      <c r="A1034" t="s">
        <v>103</v>
      </c>
      <c r="B1034" t="s">
        <v>372</v>
      </c>
      <c r="C1034" t="s">
        <v>1398</v>
      </c>
      <c r="D1034">
        <v>228</v>
      </c>
      <c r="E1034" t="s">
        <v>287</v>
      </c>
    </row>
    <row r="1035" spans="1:5" x14ac:dyDescent="0.2">
      <c r="A1035" t="s">
        <v>107</v>
      </c>
      <c r="B1035" t="s">
        <v>382</v>
      </c>
      <c r="C1035" t="s">
        <v>1399</v>
      </c>
      <c r="D1035">
        <v>54</v>
      </c>
      <c r="E1035" t="s">
        <v>287</v>
      </c>
    </row>
    <row r="1036" spans="1:5" x14ac:dyDescent="0.2">
      <c r="A1036" t="s">
        <v>104</v>
      </c>
      <c r="B1036" t="s">
        <v>621</v>
      </c>
      <c r="C1036" t="s">
        <v>1400</v>
      </c>
      <c r="D1036">
        <v>107.8</v>
      </c>
      <c r="E1036" t="s">
        <v>287</v>
      </c>
    </row>
    <row r="1037" spans="1:5" x14ac:dyDescent="0.2">
      <c r="A1037" t="s">
        <v>102</v>
      </c>
      <c r="B1037" t="s">
        <v>306</v>
      </c>
      <c r="C1037" t="s">
        <v>1401</v>
      </c>
      <c r="D1037">
        <v>38.4</v>
      </c>
      <c r="E1037" t="s">
        <v>287</v>
      </c>
    </row>
    <row r="1038" spans="1:5" x14ac:dyDescent="0.2">
      <c r="A1038" t="s">
        <v>99</v>
      </c>
      <c r="B1038" t="s">
        <v>454</v>
      </c>
      <c r="C1038" t="s">
        <v>1402</v>
      </c>
      <c r="D1038">
        <v>74.8</v>
      </c>
      <c r="E1038" t="s">
        <v>287</v>
      </c>
    </row>
    <row r="1039" spans="1:5" x14ac:dyDescent="0.2">
      <c r="A1039" t="s">
        <v>96</v>
      </c>
      <c r="B1039" t="s">
        <v>341</v>
      </c>
      <c r="C1039" t="s">
        <v>1403</v>
      </c>
      <c r="D1039">
        <v>68.400000000000006</v>
      </c>
      <c r="E1039" t="s">
        <v>287</v>
      </c>
    </row>
    <row r="1040" spans="1:5" x14ac:dyDescent="0.2">
      <c r="A1040" t="s">
        <v>102</v>
      </c>
      <c r="B1040" t="s">
        <v>308</v>
      </c>
      <c r="C1040" t="s">
        <v>1404</v>
      </c>
      <c r="D1040">
        <v>155.28</v>
      </c>
      <c r="E1040" t="s">
        <v>287</v>
      </c>
    </row>
    <row r="1041" spans="1:5" x14ac:dyDescent="0.2">
      <c r="A1041" t="s">
        <v>103</v>
      </c>
      <c r="B1041" t="s">
        <v>344</v>
      </c>
      <c r="C1041" t="s">
        <v>1405</v>
      </c>
      <c r="D1041">
        <v>53.4</v>
      </c>
      <c r="E1041" t="s">
        <v>287</v>
      </c>
    </row>
    <row r="1042" spans="1:5" x14ac:dyDescent="0.2">
      <c r="A1042" t="s">
        <v>100</v>
      </c>
      <c r="B1042" t="s">
        <v>375</v>
      </c>
      <c r="C1042" t="s">
        <v>1406</v>
      </c>
      <c r="D1042">
        <v>43.22</v>
      </c>
      <c r="E1042" t="s">
        <v>287</v>
      </c>
    </row>
    <row r="1043" spans="1:5" x14ac:dyDescent="0.2">
      <c r="A1043" t="s">
        <v>102</v>
      </c>
      <c r="B1043" t="s">
        <v>498</v>
      </c>
      <c r="C1043" t="s">
        <v>1407</v>
      </c>
      <c r="D1043">
        <v>54.83</v>
      </c>
      <c r="E1043" t="s">
        <v>287</v>
      </c>
    </row>
    <row r="1044" spans="1:5" x14ac:dyDescent="0.2">
      <c r="A1044" t="s">
        <v>102</v>
      </c>
      <c r="B1044" t="s">
        <v>498</v>
      </c>
      <c r="C1044" t="s">
        <v>1408</v>
      </c>
      <c r="D1044">
        <v>44.56</v>
      </c>
      <c r="E1044" t="s">
        <v>287</v>
      </c>
    </row>
    <row r="1045" spans="1:5" x14ac:dyDescent="0.2">
      <c r="A1045" t="s">
        <v>100</v>
      </c>
      <c r="B1045" t="s">
        <v>288</v>
      </c>
      <c r="C1045" t="s">
        <v>1409</v>
      </c>
      <c r="D1045">
        <v>153.69999999999999</v>
      </c>
      <c r="E1045" t="s">
        <v>287</v>
      </c>
    </row>
    <row r="1046" spans="1:5" x14ac:dyDescent="0.2">
      <c r="A1046" t="s">
        <v>98</v>
      </c>
      <c r="B1046" t="s">
        <v>510</v>
      </c>
      <c r="C1046" t="s">
        <v>1410</v>
      </c>
      <c r="D1046">
        <v>534.1</v>
      </c>
      <c r="E1046" t="s">
        <v>287</v>
      </c>
    </row>
    <row r="1047" spans="1:5" x14ac:dyDescent="0.2">
      <c r="A1047" t="s">
        <v>103</v>
      </c>
      <c r="B1047" t="s">
        <v>606</v>
      </c>
      <c r="C1047" t="s">
        <v>1411</v>
      </c>
      <c r="D1047">
        <v>174.02</v>
      </c>
      <c r="E1047" t="s">
        <v>287</v>
      </c>
    </row>
    <row r="1048" spans="1:5" x14ac:dyDescent="0.2">
      <c r="A1048" t="s">
        <v>104</v>
      </c>
      <c r="B1048" t="s">
        <v>363</v>
      </c>
      <c r="C1048" t="s">
        <v>1412</v>
      </c>
      <c r="D1048">
        <v>108.83</v>
      </c>
      <c r="E1048" t="s">
        <v>292</v>
      </c>
    </row>
    <row r="1049" spans="1:5" x14ac:dyDescent="0.2">
      <c r="A1049" t="s">
        <v>99</v>
      </c>
      <c r="B1049" t="s">
        <v>290</v>
      </c>
      <c r="C1049" t="s">
        <v>1413</v>
      </c>
      <c r="D1049">
        <v>25.8</v>
      </c>
      <c r="E1049" t="s">
        <v>287</v>
      </c>
    </row>
    <row r="1050" spans="1:5" x14ac:dyDescent="0.2">
      <c r="A1050" t="s">
        <v>101</v>
      </c>
      <c r="B1050" t="s">
        <v>315</v>
      </c>
      <c r="C1050" t="s">
        <v>1414</v>
      </c>
      <c r="D1050">
        <v>499.8</v>
      </c>
      <c r="E1050" t="s">
        <v>287</v>
      </c>
    </row>
    <row r="1051" spans="1:5" x14ac:dyDescent="0.2">
      <c r="A1051" t="s">
        <v>101</v>
      </c>
      <c r="B1051" t="s">
        <v>315</v>
      </c>
      <c r="C1051" t="s">
        <v>1415</v>
      </c>
      <c r="D1051">
        <v>355.21</v>
      </c>
      <c r="E1051" t="s">
        <v>287</v>
      </c>
    </row>
    <row r="1052" spans="1:5" x14ac:dyDescent="0.2">
      <c r="A1052" t="s">
        <v>102</v>
      </c>
      <c r="B1052" t="s">
        <v>308</v>
      </c>
      <c r="C1052" t="s">
        <v>1416</v>
      </c>
      <c r="D1052">
        <v>87.19</v>
      </c>
      <c r="E1052" t="s">
        <v>292</v>
      </c>
    </row>
    <row r="1053" spans="1:5" x14ac:dyDescent="0.2">
      <c r="A1053" t="s">
        <v>98</v>
      </c>
      <c r="B1053" t="s">
        <v>510</v>
      </c>
      <c r="C1053" t="s">
        <v>1417</v>
      </c>
      <c r="D1053">
        <v>91.96</v>
      </c>
      <c r="E1053" t="s">
        <v>292</v>
      </c>
    </row>
    <row r="1054" spans="1:5" x14ac:dyDescent="0.2">
      <c r="A1054" t="s">
        <v>102</v>
      </c>
      <c r="B1054" t="s">
        <v>480</v>
      </c>
      <c r="C1054" t="s">
        <v>1418</v>
      </c>
      <c r="D1054">
        <v>45.3</v>
      </c>
      <c r="E1054" t="s">
        <v>287</v>
      </c>
    </row>
    <row r="1055" spans="1:5" x14ac:dyDescent="0.2">
      <c r="A1055" t="s">
        <v>95</v>
      </c>
      <c r="B1055" t="s">
        <v>331</v>
      </c>
      <c r="C1055" t="s">
        <v>1419</v>
      </c>
      <c r="D1055">
        <v>44.1</v>
      </c>
      <c r="E1055" t="s">
        <v>292</v>
      </c>
    </row>
    <row r="1056" spans="1:5" x14ac:dyDescent="0.2">
      <c r="A1056" t="s">
        <v>99</v>
      </c>
      <c r="B1056" t="s">
        <v>427</v>
      </c>
      <c r="C1056" t="s">
        <v>1420</v>
      </c>
      <c r="D1056">
        <v>123.25</v>
      </c>
      <c r="E1056" t="s">
        <v>287</v>
      </c>
    </row>
    <row r="1057" spans="1:5" x14ac:dyDescent="0.2">
      <c r="A1057" t="s">
        <v>99</v>
      </c>
      <c r="B1057" t="s">
        <v>427</v>
      </c>
      <c r="C1057" t="s">
        <v>1421</v>
      </c>
      <c r="D1057">
        <v>142.80000000000001</v>
      </c>
      <c r="E1057" t="s">
        <v>287</v>
      </c>
    </row>
    <row r="1058" spans="1:5" x14ac:dyDescent="0.2">
      <c r="A1058" t="s">
        <v>99</v>
      </c>
      <c r="B1058" t="s">
        <v>427</v>
      </c>
      <c r="C1058" t="s">
        <v>1422</v>
      </c>
      <c r="D1058">
        <v>73</v>
      </c>
      <c r="E1058" t="s">
        <v>287</v>
      </c>
    </row>
    <row r="1059" spans="1:5" x14ac:dyDescent="0.2">
      <c r="A1059" t="s">
        <v>99</v>
      </c>
      <c r="B1059" t="s">
        <v>427</v>
      </c>
      <c r="C1059" t="s">
        <v>1423</v>
      </c>
      <c r="D1059">
        <v>76</v>
      </c>
      <c r="E1059" t="s">
        <v>287</v>
      </c>
    </row>
    <row r="1060" spans="1:5" x14ac:dyDescent="0.2">
      <c r="A1060" t="s">
        <v>99</v>
      </c>
      <c r="B1060" t="s">
        <v>427</v>
      </c>
      <c r="C1060" t="s">
        <v>1424</v>
      </c>
      <c r="D1060">
        <v>109.45</v>
      </c>
      <c r="E1060" t="s">
        <v>287</v>
      </c>
    </row>
    <row r="1061" spans="1:5" x14ac:dyDescent="0.2">
      <c r="A1061" t="s">
        <v>99</v>
      </c>
      <c r="B1061" t="s">
        <v>427</v>
      </c>
      <c r="C1061" t="s">
        <v>1425</v>
      </c>
      <c r="D1061">
        <v>188.51</v>
      </c>
      <c r="E1061" t="s">
        <v>287</v>
      </c>
    </row>
    <row r="1062" spans="1:5" x14ac:dyDescent="0.2">
      <c r="A1062" t="s">
        <v>99</v>
      </c>
      <c r="B1062" t="s">
        <v>427</v>
      </c>
      <c r="C1062" t="s">
        <v>1426</v>
      </c>
      <c r="D1062">
        <v>70.8</v>
      </c>
      <c r="E1062" t="s">
        <v>287</v>
      </c>
    </row>
    <row r="1063" spans="1:5" x14ac:dyDescent="0.2">
      <c r="A1063" t="s">
        <v>102</v>
      </c>
      <c r="B1063" t="s">
        <v>308</v>
      </c>
      <c r="C1063" t="s">
        <v>1427</v>
      </c>
      <c r="D1063">
        <v>69.34</v>
      </c>
      <c r="E1063" t="s">
        <v>287</v>
      </c>
    </row>
    <row r="1064" spans="1:5" x14ac:dyDescent="0.2">
      <c r="A1064" t="s">
        <v>100</v>
      </c>
      <c r="B1064" t="s">
        <v>692</v>
      </c>
      <c r="C1064" t="s">
        <v>1428</v>
      </c>
      <c r="D1064">
        <v>80.59</v>
      </c>
      <c r="E1064" t="s">
        <v>292</v>
      </c>
    </row>
    <row r="1065" spans="1:5" x14ac:dyDescent="0.2">
      <c r="A1065" t="s">
        <v>100</v>
      </c>
      <c r="B1065" t="s">
        <v>692</v>
      </c>
      <c r="C1065" t="s">
        <v>1429</v>
      </c>
      <c r="D1065">
        <v>83.15</v>
      </c>
      <c r="E1065" t="s">
        <v>292</v>
      </c>
    </row>
    <row r="1066" spans="1:5" x14ac:dyDescent="0.2">
      <c r="A1066" t="s">
        <v>102</v>
      </c>
      <c r="B1066" t="s">
        <v>306</v>
      </c>
      <c r="C1066" t="s">
        <v>1430</v>
      </c>
      <c r="D1066">
        <v>168.33</v>
      </c>
      <c r="E1066" t="s">
        <v>287</v>
      </c>
    </row>
    <row r="1067" spans="1:5" x14ac:dyDescent="0.2">
      <c r="A1067" t="s">
        <v>102</v>
      </c>
      <c r="B1067" t="s">
        <v>306</v>
      </c>
      <c r="C1067" t="s">
        <v>1431</v>
      </c>
      <c r="D1067">
        <v>35</v>
      </c>
      <c r="E1067" t="s">
        <v>287</v>
      </c>
    </row>
    <row r="1068" spans="1:5" x14ac:dyDescent="0.2">
      <c r="A1068" t="s">
        <v>102</v>
      </c>
      <c r="B1068" t="s">
        <v>480</v>
      </c>
      <c r="C1068" t="s">
        <v>1432</v>
      </c>
      <c r="D1068">
        <v>27.1</v>
      </c>
      <c r="E1068" t="s">
        <v>292</v>
      </c>
    </row>
    <row r="1069" spans="1:5" x14ac:dyDescent="0.2">
      <c r="A1069" t="s">
        <v>99</v>
      </c>
      <c r="B1069" t="s">
        <v>290</v>
      </c>
      <c r="C1069" t="s">
        <v>1433</v>
      </c>
      <c r="D1069">
        <v>72</v>
      </c>
      <c r="E1069" t="s">
        <v>287</v>
      </c>
    </row>
    <row r="1088" spans="1:1" x14ac:dyDescent="0.2">
      <c r="A1088" t="s">
        <v>1434</v>
      </c>
    </row>
    <row r="1090" spans="1:36" x14ac:dyDescent="0.2">
      <c r="A1090" t="s">
        <v>1435</v>
      </c>
    </row>
    <row r="1092" spans="1:36" x14ac:dyDescent="0.2">
      <c r="A1092" t="s">
        <v>1436</v>
      </c>
      <c r="B1092" t="s">
        <v>1437</v>
      </c>
      <c r="C1092">
        <v>1649696400</v>
      </c>
      <c r="D1092">
        <v>1668099600</v>
      </c>
      <c r="E1092" t="s">
        <v>1438</v>
      </c>
      <c r="F1092" t="s">
        <v>1439</v>
      </c>
      <c r="I1092" t="s">
        <v>1440</v>
      </c>
      <c r="K1092" t="s">
        <v>1441</v>
      </c>
      <c r="L1092" t="s">
        <v>1442</v>
      </c>
      <c r="M1092" t="s">
        <v>1442</v>
      </c>
      <c r="N1092" t="s">
        <v>1443</v>
      </c>
      <c r="O1092" t="s">
        <v>1444</v>
      </c>
      <c r="P1092" t="s">
        <v>104</v>
      </c>
    </row>
    <row r="1093" spans="1:36" x14ac:dyDescent="0.2">
      <c r="A1093">
        <v>23001</v>
      </c>
      <c r="B1093" t="s">
        <v>1445</v>
      </c>
      <c r="C1093" t="s">
        <v>1446</v>
      </c>
      <c r="D1093" t="s">
        <v>981</v>
      </c>
      <c r="E1093" t="s">
        <v>1446</v>
      </c>
      <c r="F1093" t="s">
        <v>557</v>
      </c>
      <c r="G1093" t="s">
        <v>1447</v>
      </c>
      <c r="H1093" t="s">
        <v>1448</v>
      </c>
      <c r="I1093" t="s">
        <v>1449</v>
      </c>
      <c r="J1093" t="s">
        <v>1448</v>
      </c>
      <c r="K1093" t="s">
        <v>1450</v>
      </c>
      <c r="L1093" t="s">
        <v>1451</v>
      </c>
      <c r="M1093" t="s">
        <v>1451</v>
      </c>
      <c r="N1093" t="s">
        <v>1451</v>
      </c>
      <c r="O1093" t="s">
        <v>1451</v>
      </c>
      <c r="P1093" t="s">
        <v>1452</v>
      </c>
      <c r="Q1093" t="s">
        <v>287</v>
      </c>
      <c r="R1093" t="s">
        <v>1453</v>
      </c>
      <c r="S1093" t="s">
        <v>1454</v>
      </c>
      <c r="T1093" t="s">
        <v>1455</v>
      </c>
      <c r="U1093" t="s">
        <v>1456</v>
      </c>
      <c r="V1093" t="s">
        <v>1457</v>
      </c>
      <c r="W1093">
        <v>1649696400</v>
      </c>
      <c r="X1093">
        <v>1656867600</v>
      </c>
      <c r="Y1093" t="s">
        <v>1438</v>
      </c>
      <c r="Z1093" t="s">
        <v>1458</v>
      </c>
      <c r="AA1093" t="s">
        <v>1459</v>
      </c>
      <c r="AB1093" t="s">
        <v>1460</v>
      </c>
      <c r="AC1093" t="s">
        <v>1461</v>
      </c>
      <c r="AE1093" t="s">
        <v>1462</v>
      </c>
      <c r="AF1093" t="s">
        <v>1463</v>
      </c>
      <c r="AG1093" t="s">
        <v>1463</v>
      </c>
      <c r="AH1093" t="s">
        <v>1464</v>
      </c>
      <c r="AI1093" t="s">
        <v>1465</v>
      </c>
      <c r="AJ1093" t="s">
        <v>103</v>
      </c>
    </row>
    <row r="1094" spans="1:36" x14ac:dyDescent="0.2">
      <c r="A1094">
        <v>23002</v>
      </c>
      <c r="B1094" t="s">
        <v>1466</v>
      </c>
      <c r="C1094" t="s">
        <v>1467</v>
      </c>
      <c r="D1094" t="s">
        <v>982</v>
      </c>
      <c r="E1094" t="s">
        <v>1467</v>
      </c>
      <c r="F1094" t="s">
        <v>357</v>
      </c>
      <c r="G1094" t="s">
        <v>1468</v>
      </c>
      <c r="H1094" t="s">
        <v>1448</v>
      </c>
      <c r="I1094" t="s">
        <v>1469</v>
      </c>
      <c r="J1094" t="s">
        <v>1448</v>
      </c>
      <c r="K1094" t="s">
        <v>1470</v>
      </c>
      <c r="L1094" t="s">
        <v>1471</v>
      </c>
      <c r="M1094" t="s">
        <v>1472</v>
      </c>
      <c r="N1094" t="s">
        <v>1473</v>
      </c>
      <c r="O1094" t="s">
        <v>1474</v>
      </c>
      <c r="P1094" t="s">
        <v>1475</v>
      </c>
      <c r="Q1094" t="s">
        <v>292</v>
      </c>
      <c r="R1094" t="s">
        <v>1476</v>
      </c>
      <c r="S1094" t="s">
        <v>1454</v>
      </c>
      <c r="T1094" t="s">
        <v>1477</v>
      </c>
      <c r="U1094" t="s">
        <v>1478</v>
      </c>
      <c r="V1094" t="s">
        <v>1479</v>
      </c>
      <c r="W1094">
        <v>1649696400</v>
      </c>
      <c r="X1094">
        <v>1681405200</v>
      </c>
      <c r="Y1094" t="s">
        <v>1438</v>
      </c>
      <c r="Z1094" t="s">
        <v>1439</v>
      </c>
      <c r="AC1094" t="s">
        <v>1480</v>
      </c>
      <c r="AE1094" t="s">
        <v>1481</v>
      </c>
      <c r="AF1094" t="s">
        <v>1482</v>
      </c>
      <c r="AG1094" t="s">
        <v>1482</v>
      </c>
      <c r="AH1094" t="s">
        <v>1483</v>
      </c>
      <c r="AI1094" t="s">
        <v>1484</v>
      </c>
      <c r="AJ1094" t="s">
        <v>103</v>
      </c>
    </row>
    <row r="1095" spans="1:36" x14ac:dyDescent="0.2">
      <c r="A1095">
        <v>23004</v>
      </c>
      <c r="B1095" t="s">
        <v>1485</v>
      </c>
      <c r="C1095" t="s">
        <v>983</v>
      </c>
      <c r="D1095" t="s">
        <v>983</v>
      </c>
      <c r="E1095" t="s">
        <v>983</v>
      </c>
      <c r="F1095" t="s">
        <v>895</v>
      </c>
      <c r="G1095" t="s">
        <v>1486</v>
      </c>
      <c r="H1095" t="s">
        <v>1448</v>
      </c>
      <c r="I1095" t="s">
        <v>1469</v>
      </c>
      <c r="J1095" t="s">
        <v>1448</v>
      </c>
      <c r="K1095" t="s">
        <v>1470</v>
      </c>
      <c r="L1095" t="s">
        <v>1451</v>
      </c>
      <c r="M1095" t="s">
        <v>1451</v>
      </c>
      <c r="N1095" t="s">
        <v>1451</v>
      </c>
      <c r="O1095" t="s">
        <v>1451</v>
      </c>
      <c r="P1095" t="s">
        <v>1451</v>
      </c>
      <c r="Q1095" t="s">
        <v>292</v>
      </c>
      <c r="R1095" t="s">
        <v>1487</v>
      </c>
      <c r="S1095" t="s">
        <v>1488</v>
      </c>
      <c r="T1095" t="s">
        <v>1477</v>
      </c>
      <c r="U1095" t="s">
        <v>1489</v>
      </c>
      <c r="V1095" t="s">
        <v>1490</v>
      </c>
      <c r="W1095">
        <v>1649610000</v>
      </c>
      <c r="X1095">
        <v>1673370000</v>
      </c>
      <c r="Y1095" t="s">
        <v>1438</v>
      </c>
      <c r="Z1095" t="s">
        <v>1491</v>
      </c>
      <c r="AB1095" t="s">
        <v>1460</v>
      </c>
      <c r="AC1095" t="s">
        <v>1492</v>
      </c>
      <c r="AE1095" t="s">
        <v>1493</v>
      </c>
      <c r="AF1095" t="s">
        <v>1494</v>
      </c>
      <c r="AG1095" t="s">
        <v>1494</v>
      </c>
      <c r="AH1095" t="s">
        <v>1495</v>
      </c>
      <c r="AI1095" t="s">
        <v>1496</v>
      </c>
      <c r="AJ1095" t="s">
        <v>99</v>
      </c>
    </row>
    <row r="1096" spans="1:36" x14ac:dyDescent="0.2">
      <c r="A1096">
        <v>23005</v>
      </c>
      <c r="B1096" t="s">
        <v>1485</v>
      </c>
      <c r="C1096" t="s">
        <v>1497</v>
      </c>
      <c r="D1096" t="s">
        <v>984</v>
      </c>
      <c r="E1096" t="s">
        <v>1497</v>
      </c>
      <c r="F1096" t="s">
        <v>331</v>
      </c>
      <c r="G1096" t="s">
        <v>1498</v>
      </c>
      <c r="H1096" t="s">
        <v>1448</v>
      </c>
      <c r="I1096" t="s">
        <v>1469</v>
      </c>
      <c r="J1096" t="s">
        <v>1448</v>
      </c>
      <c r="K1096" t="s">
        <v>1470</v>
      </c>
      <c r="L1096" t="s">
        <v>1451</v>
      </c>
      <c r="M1096" t="s">
        <v>1451</v>
      </c>
      <c r="N1096" t="s">
        <v>1451</v>
      </c>
      <c r="O1096" t="s">
        <v>1451</v>
      </c>
      <c r="P1096" t="s">
        <v>1499</v>
      </c>
      <c r="Q1096" t="s">
        <v>287</v>
      </c>
      <c r="R1096" t="s">
        <v>1453</v>
      </c>
      <c r="S1096" t="s">
        <v>1500</v>
      </c>
      <c r="T1096" t="s">
        <v>1455</v>
      </c>
      <c r="U1096" t="s">
        <v>1501</v>
      </c>
      <c r="V1096" t="s">
        <v>1502</v>
      </c>
      <c r="W1096">
        <v>1649610000</v>
      </c>
      <c r="X1096">
        <v>1656003600</v>
      </c>
      <c r="Y1096" t="s">
        <v>1438</v>
      </c>
      <c r="Z1096" t="s">
        <v>1439</v>
      </c>
      <c r="AB1096" t="s">
        <v>1460</v>
      </c>
      <c r="AC1096" t="s">
        <v>1503</v>
      </c>
      <c r="AE1096" t="s">
        <v>1504</v>
      </c>
      <c r="AF1096" t="s">
        <v>1505</v>
      </c>
      <c r="AG1096" t="s">
        <v>1506</v>
      </c>
      <c r="AH1096" t="s">
        <v>1507</v>
      </c>
      <c r="AI1096" t="s">
        <v>1508</v>
      </c>
      <c r="AJ1096" t="s">
        <v>95</v>
      </c>
    </row>
    <row r="1097" spans="1:36" x14ac:dyDescent="0.2">
      <c r="A1097">
        <v>23008</v>
      </c>
      <c r="B1097" t="s">
        <v>1466</v>
      </c>
      <c r="C1097" t="s">
        <v>1509</v>
      </c>
      <c r="D1097" t="s">
        <v>985</v>
      </c>
      <c r="E1097" t="s">
        <v>1509</v>
      </c>
      <c r="F1097" t="s">
        <v>372</v>
      </c>
      <c r="G1097" t="s">
        <v>1510</v>
      </c>
      <c r="H1097" t="s">
        <v>1448</v>
      </c>
      <c r="I1097" t="s">
        <v>1449</v>
      </c>
      <c r="J1097" t="s">
        <v>1448</v>
      </c>
      <c r="K1097" t="s">
        <v>1470</v>
      </c>
      <c r="L1097" t="s">
        <v>1471</v>
      </c>
      <c r="M1097" t="s">
        <v>1511</v>
      </c>
      <c r="N1097" t="s">
        <v>1512</v>
      </c>
      <c r="O1097" t="s">
        <v>1474</v>
      </c>
      <c r="P1097" t="s">
        <v>1513</v>
      </c>
      <c r="Q1097" t="s">
        <v>287</v>
      </c>
      <c r="R1097" t="s">
        <v>1514</v>
      </c>
      <c r="S1097" t="s">
        <v>1454</v>
      </c>
      <c r="T1097" t="s">
        <v>1477</v>
      </c>
      <c r="U1097" t="s">
        <v>1515</v>
      </c>
      <c r="V1097" t="s">
        <v>1516</v>
      </c>
      <c r="W1097">
        <v>1649523600</v>
      </c>
      <c r="X1097">
        <v>1672333200</v>
      </c>
      <c r="Y1097" t="s">
        <v>1438</v>
      </c>
      <c r="Z1097" t="s">
        <v>1458</v>
      </c>
      <c r="AC1097" t="s">
        <v>1517</v>
      </c>
      <c r="AE1097" t="s">
        <v>1518</v>
      </c>
      <c r="AF1097" t="s">
        <v>1519</v>
      </c>
      <c r="AG1097" t="s">
        <v>1519</v>
      </c>
      <c r="AH1097" t="s">
        <v>1464</v>
      </c>
      <c r="AJ1097" t="s">
        <v>103</v>
      </c>
    </row>
    <row r="1098" spans="1:36" x14ac:dyDescent="0.2">
      <c r="A1098">
        <v>23011</v>
      </c>
      <c r="B1098" t="s">
        <v>1520</v>
      </c>
      <c r="C1098" t="s">
        <v>986</v>
      </c>
      <c r="D1098" t="s">
        <v>986</v>
      </c>
      <c r="E1098" t="s">
        <v>986</v>
      </c>
      <c r="F1098" t="s">
        <v>471</v>
      </c>
      <c r="G1098" t="s">
        <v>1521</v>
      </c>
      <c r="H1098" t="s">
        <v>1448</v>
      </c>
      <c r="I1098" t="s">
        <v>1449</v>
      </c>
      <c r="J1098" t="s">
        <v>1448</v>
      </c>
      <c r="K1098" t="s">
        <v>1470</v>
      </c>
      <c r="L1098" t="s">
        <v>1522</v>
      </c>
      <c r="M1098" t="s">
        <v>1523</v>
      </c>
      <c r="N1098" t="s">
        <v>1473</v>
      </c>
      <c r="O1098" t="s">
        <v>1474</v>
      </c>
      <c r="P1098" t="s">
        <v>1513</v>
      </c>
      <c r="Q1098" t="s">
        <v>287</v>
      </c>
      <c r="R1098" t="s">
        <v>1453</v>
      </c>
      <c r="S1098" t="s">
        <v>1500</v>
      </c>
      <c r="T1098" t="s">
        <v>1477</v>
      </c>
      <c r="U1098" t="s">
        <v>1524</v>
      </c>
      <c r="V1098" t="s">
        <v>1525</v>
      </c>
      <c r="W1098">
        <v>1649091600</v>
      </c>
      <c r="X1098">
        <v>1672419600</v>
      </c>
      <c r="Y1098" t="s">
        <v>1438</v>
      </c>
      <c r="Z1098" t="s">
        <v>1439</v>
      </c>
      <c r="AC1098" t="s">
        <v>1526</v>
      </c>
      <c r="AE1098" t="s">
        <v>1527</v>
      </c>
      <c r="AF1098" t="s">
        <v>1528</v>
      </c>
      <c r="AG1098" t="s">
        <v>1528</v>
      </c>
      <c r="AH1098" t="s">
        <v>1529</v>
      </c>
      <c r="AI1098" t="s">
        <v>1530</v>
      </c>
      <c r="AJ1098" t="s">
        <v>100</v>
      </c>
    </row>
    <row r="1099" spans="1:36" x14ac:dyDescent="0.2">
      <c r="A1099">
        <v>23012</v>
      </c>
      <c r="B1099" t="s">
        <v>1445</v>
      </c>
      <c r="C1099" t="s">
        <v>1531</v>
      </c>
      <c r="D1099" t="s">
        <v>987</v>
      </c>
      <c r="E1099" t="s">
        <v>1531</v>
      </c>
      <c r="F1099" t="s">
        <v>321</v>
      </c>
      <c r="G1099" t="s">
        <v>1532</v>
      </c>
      <c r="H1099" t="s">
        <v>1448</v>
      </c>
      <c r="I1099" t="s">
        <v>1469</v>
      </c>
      <c r="J1099" t="s">
        <v>1448</v>
      </c>
      <c r="K1099" t="s">
        <v>1470</v>
      </c>
      <c r="L1099" t="s">
        <v>1451</v>
      </c>
      <c r="M1099" t="s">
        <v>1451</v>
      </c>
      <c r="N1099" t="s">
        <v>1451</v>
      </c>
      <c r="O1099" t="s">
        <v>1451</v>
      </c>
      <c r="P1099" t="s">
        <v>205</v>
      </c>
      <c r="Q1099" t="s">
        <v>287</v>
      </c>
      <c r="R1099" t="s">
        <v>1533</v>
      </c>
      <c r="S1099" t="s">
        <v>1488</v>
      </c>
      <c r="T1099" t="s">
        <v>1477</v>
      </c>
      <c r="U1099" t="s">
        <v>1534</v>
      </c>
      <c r="V1099" t="s">
        <v>1535</v>
      </c>
      <c r="W1099">
        <v>1649091600</v>
      </c>
      <c r="X1099">
        <v>1677517200</v>
      </c>
      <c r="Y1099" t="s">
        <v>1438</v>
      </c>
      <c r="Z1099" t="s">
        <v>1491</v>
      </c>
      <c r="AC1099" t="s">
        <v>1536</v>
      </c>
      <c r="AE1099" t="s">
        <v>1537</v>
      </c>
      <c r="AF1099" t="s">
        <v>1538</v>
      </c>
      <c r="AG1099" t="s">
        <v>1538</v>
      </c>
      <c r="AH1099" t="s">
        <v>1539</v>
      </c>
      <c r="AI1099" t="s">
        <v>1540</v>
      </c>
      <c r="AJ1099" t="s">
        <v>102</v>
      </c>
    </row>
    <row r="1100" spans="1:36" x14ac:dyDescent="0.2">
      <c r="A1100">
        <v>23013</v>
      </c>
      <c r="B1100" t="s">
        <v>1445</v>
      </c>
      <c r="C1100" t="s">
        <v>1541</v>
      </c>
      <c r="D1100" t="s">
        <v>988</v>
      </c>
      <c r="E1100" t="s">
        <v>1541</v>
      </c>
      <c r="F1100" t="s">
        <v>354</v>
      </c>
      <c r="G1100" t="s">
        <v>1542</v>
      </c>
      <c r="H1100" t="s">
        <v>1448</v>
      </c>
      <c r="I1100" t="s">
        <v>1449</v>
      </c>
      <c r="J1100" t="s">
        <v>1448</v>
      </c>
      <c r="K1100" t="s">
        <v>1470</v>
      </c>
      <c r="L1100" t="s">
        <v>1451</v>
      </c>
      <c r="M1100" t="s">
        <v>1451</v>
      </c>
      <c r="N1100" t="s">
        <v>1451</v>
      </c>
      <c r="O1100" t="s">
        <v>1451</v>
      </c>
      <c r="P1100" t="s">
        <v>1451</v>
      </c>
      <c r="Q1100" t="s">
        <v>292</v>
      </c>
      <c r="R1100" t="s">
        <v>1543</v>
      </c>
      <c r="S1100" t="s">
        <v>1500</v>
      </c>
      <c r="T1100" t="s">
        <v>1455</v>
      </c>
      <c r="U1100" t="s">
        <v>1544</v>
      </c>
      <c r="V1100" t="s">
        <v>1545</v>
      </c>
      <c r="W1100">
        <v>1649005200</v>
      </c>
      <c r="X1100">
        <v>1664902800</v>
      </c>
      <c r="Y1100" t="s">
        <v>1438</v>
      </c>
      <c r="Z1100" t="s">
        <v>1491</v>
      </c>
      <c r="AB1100" t="s">
        <v>1460</v>
      </c>
      <c r="AC1100" t="s">
        <v>1546</v>
      </c>
      <c r="AE1100" t="s">
        <v>1547</v>
      </c>
      <c r="AF1100" t="s">
        <v>1548</v>
      </c>
      <c r="AG1100" t="s">
        <v>1549</v>
      </c>
      <c r="AH1100" t="s">
        <v>1464</v>
      </c>
      <c r="AI1100" t="s">
        <v>1550</v>
      </c>
      <c r="AJ1100" t="s">
        <v>98</v>
      </c>
    </row>
    <row r="1101" spans="1:36" x14ac:dyDescent="0.2">
      <c r="A1101">
        <v>23015</v>
      </c>
      <c r="B1101" t="s">
        <v>1485</v>
      </c>
      <c r="C1101" t="s">
        <v>1551</v>
      </c>
      <c r="D1101" t="s">
        <v>989</v>
      </c>
      <c r="E1101" t="s">
        <v>1551</v>
      </c>
      <c r="F1101" t="s">
        <v>441</v>
      </c>
      <c r="G1101" t="s">
        <v>1552</v>
      </c>
      <c r="H1101" t="s">
        <v>1448</v>
      </c>
      <c r="I1101" t="s">
        <v>1449</v>
      </c>
      <c r="J1101" t="s">
        <v>1448</v>
      </c>
      <c r="K1101" t="s">
        <v>1470</v>
      </c>
      <c r="L1101" t="s">
        <v>1553</v>
      </c>
      <c r="M1101" t="s">
        <v>1553</v>
      </c>
      <c r="N1101" t="s">
        <v>1473</v>
      </c>
      <c r="O1101" t="s">
        <v>1474</v>
      </c>
      <c r="P1101" t="s">
        <v>1513</v>
      </c>
      <c r="Q1101" t="s">
        <v>287</v>
      </c>
      <c r="R1101" t="s">
        <v>1453</v>
      </c>
      <c r="S1101" t="s">
        <v>1500</v>
      </c>
      <c r="T1101" t="s">
        <v>1455</v>
      </c>
      <c r="U1101" t="s">
        <v>1554</v>
      </c>
      <c r="V1101" t="s">
        <v>1555</v>
      </c>
      <c r="W1101">
        <v>1649005200</v>
      </c>
      <c r="X1101">
        <v>1664470800</v>
      </c>
      <c r="Y1101" t="s">
        <v>1438</v>
      </c>
      <c r="Z1101" t="s">
        <v>1439</v>
      </c>
      <c r="AA1101" t="s">
        <v>1556</v>
      </c>
      <c r="AB1101" t="s">
        <v>1557</v>
      </c>
      <c r="AC1101" t="s">
        <v>1558</v>
      </c>
      <c r="AE1101" t="s">
        <v>1559</v>
      </c>
      <c r="AF1101" t="s">
        <v>1560</v>
      </c>
      <c r="AG1101" t="s">
        <v>1560</v>
      </c>
      <c r="AH1101" t="s">
        <v>1561</v>
      </c>
      <c r="AJ1101" t="s">
        <v>95</v>
      </c>
    </row>
    <row r="1102" spans="1:36" x14ac:dyDescent="0.2">
      <c r="A1102">
        <v>23016</v>
      </c>
      <c r="B1102" t="s">
        <v>1466</v>
      </c>
      <c r="C1102" t="s">
        <v>1562</v>
      </c>
      <c r="D1102" t="s">
        <v>990</v>
      </c>
      <c r="E1102" t="s">
        <v>1562</v>
      </c>
      <c r="F1102" t="s">
        <v>297</v>
      </c>
      <c r="G1102" t="s">
        <v>1563</v>
      </c>
      <c r="H1102" t="s">
        <v>1448</v>
      </c>
      <c r="I1102" t="s">
        <v>1469</v>
      </c>
      <c r="J1102" t="s">
        <v>1448</v>
      </c>
      <c r="K1102" t="s">
        <v>1450</v>
      </c>
      <c r="L1102" t="s">
        <v>1471</v>
      </c>
      <c r="M1102" t="s">
        <v>1511</v>
      </c>
      <c r="N1102" t="s">
        <v>1512</v>
      </c>
      <c r="O1102" t="s">
        <v>1474</v>
      </c>
      <c r="P1102" t="s">
        <v>1564</v>
      </c>
      <c r="Q1102" t="s">
        <v>292</v>
      </c>
      <c r="R1102" t="s">
        <v>1565</v>
      </c>
      <c r="S1102" t="s">
        <v>1454</v>
      </c>
      <c r="T1102" t="s">
        <v>1455</v>
      </c>
      <c r="U1102" t="s">
        <v>1566</v>
      </c>
      <c r="V1102" t="s">
        <v>1567</v>
      </c>
      <c r="W1102">
        <v>1648746000</v>
      </c>
      <c r="X1102">
        <v>1664470800</v>
      </c>
      <c r="Y1102" t="s">
        <v>1438</v>
      </c>
      <c r="Z1102" t="s">
        <v>1568</v>
      </c>
      <c r="AA1102" t="s">
        <v>1569</v>
      </c>
      <c r="AB1102" t="s">
        <v>1570</v>
      </c>
      <c r="AC1102" t="s">
        <v>1571</v>
      </c>
      <c r="AE1102" t="s">
        <v>1572</v>
      </c>
      <c r="AF1102" t="s">
        <v>1573</v>
      </c>
      <c r="AG1102" t="s">
        <v>1574</v>
      </c>
      <c r="AH1102" t="s">
        <v>1575</v>
      </c>
      <c r="AI1102" t="s">
        <v>1576</v>
      </c>
      <c r="AJ1102" t="s">
        <v>102</v>
      </c>
    </row>
    <row r="1103" spans="1:36" x14ac:dyDescent="0.2">
      <c r="A1103">
        <v>23017</v>
      </c>
      <c r="B1103" t="s">
        <v>1445</v>
      </c>
      <c r="C1103" t="s">
        <v>1577</v>
      </c>
      <c r="D1103" t="s">
        <v>991</v>
      </c>
      <c r="E1103" t="s">
        <v>1577</v>
      </c>
      <c r="F1103" t="s">
        <v>510</v>
      </c>
      <c r="G1103" t="s">
        <v>1578</v>
      </c>
      <c r="H1103" t="s">
        <v>1448</v>
      </c>
      <c r="I1103" t="s">
        <v>1469</v>
      </c>
      <c r="J1103" t="s">
        <v>1448</v>
      </c>
      <c r="K1103" t="s">
        <v>1470</v>
      </c>
      <c r="L1103" t="s">
        <v>1579</v>
      </c>
      <c r="M1103" t="s">
        <v>1579</v>
      </c>
      <c r="N1103" t="s">
        <v>1473</v>
      </c>
      <c r="O1103" t="s">
        <v>1474</v>
      </c>
      <c r="P1103" t="s">
        <v>1580</v>
      </c>
      <c r="Q1103" t="s">
        <v>292</v>
      </c>
      <c r="R1103" t="s">
        <v>1581</v>
      </c>
      <c r="S1103" t="s">
        <v>1454</v>
      </c>
      <c r="T1103" t="s">
        <v>1455</v>
      </c>
      <c r="U1103" t="s">
        <v>1582</v>
      </c>
    </row>
    <row r="1104" spans="1:36" x14ac:dyDescent="0.2">
      <c r="A1104" t="s">
        <v>1583</v>
      </c>
    </row>
    <row r="1105" spans="1:36" x14ac:dyDescent="0.2">
      <c r="A1105" t="s">
        <v>1584</v>
      </c>
    </row>
    <row r="1106" spans="1:36" x14ac:dyDescent="0.2">
      <c r="A1106" t="s">
        <v>1585</v>
      </c>
    </row>
    <row r="1107" spans="1:36" x14ac:dyDescent="0.2">
      <c r="A1107" t="s">
        <v>1586</v>
      </c>
    </row>
    <row r="1108" spans="1:36" x14ac:dyDescent="0.2">
      <c r="A1108" t="s">
        <v>1587</v>
      </c>
      <c r="B1108" t="s">
        <v>1588</v>
      </c>
      <c r="C1108">
        <v>1648746000</v>
      </c>
      <c r="D1108">
        <v>1665680400</v>
      </c>
      <c r="E1108" t="s">
        <v>1438</v>
      </c>
      <c r="F1108" t="s">
        <v>1491</v>
      </c>
      <c r="G1108" t="s">
        <v>1589</v>
      </c>
      <c r="H1108" t="s">
        <v>1460</v>
      </c>
      <c r="I1108" t="s">
        <v>1590</v>
      </c>
      <c r="K1108" t="s">
        <v>1591</v>
      </c>
      <c r="L1108" t="s">
        <v>1592</v>
      </c>
      <c r="M1108" t="s">
        <v>1592</v>
      </c>
      <c r="N1108" t="s">
        <v>1593</v>
      </c>
      <c r="O1108" t="s">
        <v>1594</v>
      </c>
      <c r="P1108" t="s">
        <v>98</v>
      </c>
    </row>
    <row r="1109" spans="1:36" x14ac:dyDescent="0.2">
      <c r="A1109">
        <v>23018</v>
      </c>
      <c r="B1109" t="s">
        <v>1485</v>
      </c>
      <c r="C1109" t="s">
        <v>1595</v>
      </c>
      <c r="D1109" t="s">
        <v>992</v>
      </c>
      <c r="E1109" t="s">
        <v>1596</v>
      </c>
      <c r="F1109" t="s">
        <v>352</v>
      </c>
      <c r="G1109" t="s">
        <v>1597</v>
      </c>
      <c r="H1109" t="s">
        <v>1448</v>
      </c>
      <c r="I1109" t="s">
        <v>1469</v>
      </c>
      <c r="J1109" t="s">
        <v>1448</v>
      </c>
      <c r="K1109" t="s">
        <v>1470</v>
      </c>
      <c r="L1109" t="s">
        <v>1598</v>
      </c>
      <c r="M1109" t="s">
        <v>1599</v>
      </c>
      <c r="N1109" t="s">
        <v>1473</v>
      </c>
      <c r="O1109" t="s">
        <v>1474</v>
      </c>
      <c r="P1109" t="s">
        <v>1600</v>
      </c>
      <c r="Q1109" t="s">
        <v>287</v>
      </c>
      <c r="R1109" t="s">
        <v>84</v>
      </c>
      <c r="S1109" t="s">
        <v>1488</v>
      </c>
      <c r="T1109" t="s">
        <v>1477</v>
      </c>
      <c r="U1109" t="s">
        <v>1601</v>
      </c>
      <c r="V1109" t="s">
        <v>1602</v>
      </c>
      <c r="W1109">
        <v>1648746000</v>
      </c>
      <c r="X1109">
        <v>1672419600</v>
      </c>
      <c r="Y1109" t="s">
        <v>1438</v>
      </c>
      <c r="Z1109" t="s">
        <v>1439</v>
      </c>
      <c r="AC1109" t="s">
        <v>1603</v>
      </c>
      <c r="AE1109" t="s">
        <v>1604</v>
      </c>
      <c r="AF1109" t="s">
        <v>1605</v>
      </c>
      <c r="AG1109" t="s">
        <v>1605</v>
      </c>
      <c r="AH1109" t="s">
        <v>1606</v>
      </c>
      <c r="AJ1109" t="s">
        <v>99</v>
      </c>
    </row>
    <row r="1110" spans="1:36" x14ac:dyDescent="0.2">
      <c r="A1110">
        <v>23021</v>
      </c>
      <c r="B1110" t="s">
        <v>1445</v>
      </c>
      <c r="C1110" t="s">
        <v>1607</v>
      </c>
      <c r="D1110" t="s">
        <v>993</v>
      </c>
      <c r="E1110" t="s">
        <v>1607</v>
      </c>
      <c r="F1110" t="s">
        <v>321</v>
      </c>
      <c r="G1110" t="s">
        <v>1608</v>
      </c>
      <c r="H1110" t="s">
        <v>1448</v>
      </c>
      <c r="I1110" t="s">
        <v>1469</v>
      </c>
      <c r="J1110" t="s">
        <v>1448</v>
      </c>
      <c r="K1110" t="s">
        <v>1470</v>
      </c>
      <c r="L1110" t="s">
        <v>1471</v>
      </c>
      <c r="M1110" t="s">
        <v>1511</v>
      </c>
      <c r="N1110" t="s">
        <v>1512</v>
      </c>
      <c r="O1110" t="s">
        <v>1474</v>
      </c>
      <c r="P1110" t="s">
        <v>1564</v>
      </c>
      <c r="Q1110" t="s">
        <v>287</v>
      </c>
      <c r="R1110" t="s">
        <v>1609</v>
      </c>
      <c r="S1110" t="s">
        <v>1454</v>
      </c>
      <c r="T1110" t="s">
        <v>1477</v>
      </c>
      <c r="U1110" t="s">
        <v>1610</v>
      </c>
      <c r="V1110" t="s">
        <v>1611</v>
      </c>
      <c r="W1110">
        <v>1648746000</v>
      </c>
      <c r="X1110">
        <v>1680195600</v>
      </c>
      <c r="Y1110" t="s">
        <v>1438</v>
      </c>
      <c r="Z1110" t="s">
        <v>1568</v>
      </c>
      <c r="AC1110" t="s">
        <v>1612</v>
      </c>
      <c r="AE1110" t="s">
        <v>1613</v>
      </c>
      <c r="AF1110" t="s">
        <v>1576</v>
      </c>
      <c r="AG1110" t="s">
        <v>1576</v>
      </c>
      <c r="AH1110" t="s">
        <v>1614</v>
      </c>
      <c r="AJ1110" t="s">
        <v>102</v>
      </c>
    </row>
    <row r="1111" spans="1:36" x14ac:dyDescent="0.2">
      <c r="A1111">
        <v>23023</v>
      </c>
      <c r="B1111" t="s">
        <v>1485</v>
      </c>
      <c r="C1111" t="s">
        <v>1615</v>
      </c>
      <c r="D1111" t="s">
        <v>994</v>
      </c>
      <c r="E1111" t="s">
        <v>1615</v>
      </c>
      <c r="F1111" t="s">
        <v>474</v>
      </c>
      <c r="G1111" t="s">
        <v>1616</v>
      </c>
      <c r="H1111" t="s">
        <v>1448</v>
      </c>
      <c r="I1111" t="s">
        <v>1449</v>
      </c>
      <c r="J1111" t="s">
        <v>1448</v>
      </c>
      <c r="K1111" t="s">
        <v>1470</v>
      </c>
      <c r="L1111" t="s">
        <v>1451</v>
      </c>
      <c r="M1111" t="s">
        <v>1451</v>
      </c>
      <c r="N1111" t="s">
        <v>1451</v>
      </c>
      <c r="O1111" t="s">
        <v>1451</v>
      </c>
      <c r="P1111" t="s">
        <v>1451</v>
      </c>
      <c r="Q1111" t="s">
        <v>292</v>
      </c>
      <c r="R1111" t="s">
        <v>1609</v>
      </c>
      <c r="S1111" t="s">
        <v>1488</v>
      </c>
      <c r="T1111" t="s">
        <v>1455</v>
      </c>
      <c r="U1111" t="s">
        <v>1617</v>
      </c>
      <c r="V1111" t="s">
        <v>1618</v>
      </c>
      <c r="W1111">
        <v>1648746000</v>
      </c>
      <c r="X1111">
        <v>1657645200</v>
      </c>
      <c r="Y1111" t="s">
        <v>1438</v>
      </c>
      <c r="Z1111" t="s">
        <v>1458</v>
      </c>
      <c r="AB1111" t="s">
        <v>1619</v>
      </c>
      <c r="AC1111" t="s">
        <v>1620</v>
      </c>
      <c r="AE1111" t="s">
        <v>1621</v>
      </c>
      <c r="AF1111" t="s">
        <v>1622</v>
      </c>
      <c r="AG1111" t="s">
        <v>1622</v>
      </c>
      <c r="AH1111" t="s">
        <v>1621</v>
      </c>
      <c r="AI1111" t="s">
        <v>1623</v>
      </c>
      <c r="AJ1111" t="s">
        <v>102</v>
      </c>
    </row>
    <row r="1112" spans="1:36" x14ac:dyDescent="0.2">
      <c r="A1112">
        <v>23028</v>
      </c>
      <c r="B1112" t="s">
        <v>1485</v>
      </c>
      <c r="C1112" t="s">
        <v>1624</v>
      </c>
      <c r="D1112" t="s">
        <v>995</v>
      </c>
      <c r="E1112" t="s">
        <v>1624</v>
      </c>
      <c r="F1112" t="s">
        <v>352</v>
      </c>
      <c r="G1112" t="s">
        <v>1625</v>
      </c>
      <c r="H1112" t="s">
        <v>1448</v>
      </c>
      <c r="I1112" t="s">
        <v>1449</v>
      </c>
      <c r="J1112" t="s">
        <v>1448</v>
      </c>
      <c r="K1112" t="s">
        <v>1470</v>
      </c>
      <c r="L1112" t="s">
        <v>1451</v>
      </c>
      <c r="M1112" t="s">
        <v>1451</v>
      </c>
      <c r="N1112" t="s">
        <v>1451</v>
      </c>
      <c r="O1112" t="s">
        <v>1451</v>
      </c>
      <c r="P1112" t="s">
        <v>1626</v>
      </c>
      <c r="Q1112" t="s">
        <v>292</v>
      </c>
      <c r="R1112" t="s">
        <v>1453</v>
      </c>
      <c r="S1112" t="s">
        <v>1500</v>
      </c>
      <c r="T1112" t="s">
        <v>1477</v>
      </c>
      <c r="U1112" t="s">
        <v>1627</v>
      </c>
      <c r="V1112" t="s">
        <v>1628</v>
      </c>
      <c r="W1112">
        <v>1648746000</v>
      </c>
      <c r="X1112">
        <v>1672419600</v>
      </c>
      <c r="Y1112" t="s">
        <v>1438</v>
      </c>
      <c r="Z1112" t="s">
        <v>1458</v>
      </c>
      <c r="AC1112" t="s">
        <v>1629</v>
      </c>
      <c r="AE1112" t="s">
        <v>1630</v>
      </c>
      <c r="AF1112" t="s">
        <v>1631</v>
      </c>
      <c r="AG1112" t="s">
        <v>1631</v>
      </c>
      <c r="AH1112" t="s">
        <v>1630</v>
      </c>
      <c r="AJ1112" t="s">
        <v>99</v>
      </c>
    </row>
    <row r="1113" spans="1:36" x14ac:dyDescent="0.2">
      <c r="A1113">
        <v>23031</v>
      </c>
      <c r="B1113" t="s">
        <v>1520</v>
      </c>
      <c r="C1113" t="s">
        <v>1632</v>
      </c>
      <c r="D1113" t="s">
        <v>996</v>
      </c>
      <c r="E1113" t="s">
        <v>1632</v>
      </c>
      <c r="F1113" t="s">
        <v>692</v>
      </c>
      <c r="G1113" t="s">
        <v>1633</v>
      </c>
      <c r="H1113" t="s">
        <v>1448</v>
      </c>
      <c r="I1113" t="s">
        <v>1469</v>
      </c>
      <c r="J1113" t="s">
        <v>1448</v>
      </c>
      <c r="K1113" t="s">
        <v>1470</v>
      </c>
      <c r="L1113" t="s">
        <v>1634</v>
      </c>
      <c r="M1113" t="s">
        <v>1635</v>
      </c>
      <c r="N1113" t="s">
        <v>1473</v>
      </c>
      <c r="O1113" t="s">
        <v>1474</v>
      </c>
      <c r="P1113" t="s">
        <v>1513</v>
      </c>
      <c r="Q1113" t="s">
        <v>287</v>
      </c>
      <c r="R1113" t="s">
        <v>1636</v>
      </c>
      <c r="S1113" t="s">
        <v>1500</v>
      </c>
      <c r="T1113" t="s">
        <v>1477</v>
      </c>
      <c r="U1113" t="s">
        <v>1637</v>
      </c>
      <c r="V1113" t="s">
        <v>1638</v>
      </c>
      <c r="W1113">
        <v>1648746000</v>
      </c>
      <c r="X1113">
        <v>1672419600</v>
      </c>
      <c r="Y1113" t="s">
        <v>1438</v>
      </c>
      <c r="Z1113" t="s">
        <v>1439</v>
      </c>
      <c r="AC1113" t="s">
        <v>1639</v>
      </c>
      <c r="AE1113" t="s">
        <v>1640</v>
      </c>
      <c r="AF1113" t="s">
        <v>1641</v>
      </c>
      <c r="AG1113" t="s">
        <v>1641</v>
      </c>
      <c r="AH1113" t="s">
        <v>1642</v>
      </c>
      <c r="AI1113" t="s">
        <v>1464</v>
      </c>
      <c r="AJ1113" t="s">
        <v>100</v>
      </c>
    </row>
    <row r="1114" spans="1:36" x14ac:dyDescent="0.2">
      <c r="A1114">
        <v>23032</v>
      </c>
      <c r="B1114" t="s">
        <v>1485</v>
      </c>
      <c r="C1114" t="s">
        <v>997</v>
      </c>
      <c r="D1114" t="s">
        <v>997</v>
      </c>
      <c r="E1114" t="s">
        <v>997</v>
      </c>
      <c r="F1114" t="s">
        <v>480</v>
      </c>
      <c r="G1114" t="s">
        <v>1643</v>
      </c>
      <c r="H1114" t="s">
        <v>1448</v>
      </c>
      <c r="I1114" t="s">
        <v>1644</v>
      </c>
      <c r="J1114" t="s">
        <v>1448</v>
      </c>
      <c r="K1114" t="s">
        <v>1470</v>
      </c>
      <c r="L1114" t="s">
        <v>1471</v>
      </c>
      <c r="M1114" t="s">
        <v>1511</v>
      </c>
      <c r="N1114" t="s">
        <v>1473</v>
      </c>
      <c r="O1114" t="s">
        <v>1645</v>
      </c>
      <c r="P1114" t="s">
        <v>1646</v>
      </c>
      <c r="Q1114" t="s">
        <v>292</v>
      </c>
      <c r="R1114" t="s">
        <v>1647</v>
      </c>
      <c r="S1114" t="s">
        <v>1500</v>
      </c>
      <c r="T1114" t="s">
        <v>1477</v>
      </c>
      <c r="U1114" t="e" cm="1">
        <f t="array" ref="U1114">- MOS: Provide the ongoing enhancement and support of the Material Optimization Suite (MOS) tool. This includes application monitoring and support (AMS) in addition to agile software Development to execute on User stories that are documented by a GE Product owner.</f>
        <v>#NAME?</v>
      </c>
    </row>
    <row r="1115" spans="1:36" x14ac:dyDescent="0.2">
      <c r="A1115" t="s">
        <v>1648</v>
      </c>
    </row>
    <row r="1116" spans="1:36" x14ac:dyDescent="0.2">
      <c r="A1116" t="e" cm="1">
        <f t="array" ref="A1116">- SCOTT: ongoing Development based on a Product backlog defined by a GE Product owner.</f>
        <v>#NAME?</v>
      </c>
    </row>
    <row r="1117" spans="1:36" x14ac:dyDescent="0.2">
      <c r="A1117" t="s">
        <v>1649</v>
      </c>
    </row>
    <row r="1118" spans="1:36" x14ac:dyDescent="0.2">
      <c r="A1118" t="s">
        <v>1650</v>
      </c>
      <c r="B1118" t="s">
        <v>1651</v>
      </c>
      <c r="C1118">
        <v>1648746000</v>
      </c>
      <c r="D1118">
        <v>1681405200</v>
      </c>
      <c r="E1118" t="s">
        <v>1438</v>
      </c>
      <c r="F1118" t="s">
        <v>1568</v>
      </c>
      <c r="I1118" t="s">
        <v>1652</v>
      </c>
      <c r="K1118" t="s">
        <v>1653</v>
      </c>
      <c r="L1118" t="s">
        <v>1654</v>
      </c>
      <c r="M1118" t="s">
        <v>1654</v>
      </c>
      <c r="N1118" t="s">
        <v>1464</v>
      </c>
      <c r="O1118" t="s">
        <v>1655</v>
      </c>
      <c r="P1118" t="s">
        <v>102</v>
      </c>
    </row>
    <row r="1119" spans="1:36" x14ac:dyDescent="0.2">
      <c r="A1119">
        <v>23035</v>
      </c>
      <c r="B1119" t="s">
        <v>1466</v>
      </c>
      <c r="C1119" t="s">
        <v>1656</v>
      </c>
      <c r="D1119" t="s">
        <v>998</v>
      </c>
      <c r="E1119" t="s">
        <v>1656</v>
      </c>
      <c r="F1119" t="s">
        <v>297</v>
      </c>
      <c r="G1119" t="s">
        <v>1563</v>
      </c>
      <c r="H1119" t="s">
        <v>1448</v>
      </c>
      <c r="I1119" t="s">
        <v>1644</v>
      </c>
      <c r="J1119" t="s">
        <v>1448</v>
      </c>
      <c r="K1119" t="s">
        <v>1450</v>
      </c>
      <c r="L1119" t="s">
        <v>1471</v>
      </c>
      <c r="M1119" t="s">
        <v>1511</v>
      </c>
      <c r="N1119" t="s">
        <v>1512</v>
      </c>
      <c r="O1119" t="s">
        <v>1474</v>
      </c>
      <c r="P1119" t="s">
        <v>1564</v>
      </c>
      <c r="Q1119" t="s">
        <v>292</v>
      </c>
      <c r="R1119" t="s">
        <v>1565</v>
      </c>
      <c r="S1119" t="s">
        <v>1454</v>
      </c>
      <c r="T1119" t="s">
        <v>1477</v>
      </c>
      <c r="U1119" t="s">
        <v>1657</v>
      </c>
      <c r="V1119" t="s">
        <v>1658</v>
      </c>
      <c r="W1119">
        <v>1648746000</v>
      </c>
      <c r="X1119">
        <v>1672419600</v>
      </c>
      <c r="Y1119" t="s">
        <v>1438</v>
      </c>
      <c r="Z1119" t="s">
        <v>1568</v>
      </c>
      <c r="AC1119" t="s">
        <v>1659</v>
      </c>
      <c r="AE1119" t="s">
        <v>1660</v>
      </c>
      <c r="AF1119" t="s">
        <v>1661</v>
      </c>
      <c r="AG1119" t="s">
        <v>1661</v>
      </c>
      <c r="AH1119" t="s">
        <v>1662</v>
      </c>
      <c r="AI1119" t="s">
        <v>1663</v>
      </c>
      <c r="AJ1119" t="s">
        <v>102</v>
      </c>
    </row>
    <row r="1120" spans="1:36" x14ac:dyDescent="0.2">
      <c r="A1120">
        <v>23036</v>
      </c>
      <c r="B1120" t="s">
        <v>1466</v>
      </c>
      <c r="C1120" t="s">
        <v>999</v>
      </c>
      <c r="D1120" t="s">
        <v>999</v>
      </c>
      <c r="E1120" t="s">
        <v>999</v>
      </c>
      <c r="F1120" t="s">
        <v>297</v>
      </c>
      <c r="G1120" t="s">
        <v>1664</v>
      </c>
      <c r="H1120" t="s">
        <v>1448</v>
      </c>
      <c r="I1120" t="s">
        <v>1469</v>
      </c>
      <c r="J1120" t="s">
        <v>1448</v>
      </c>
      <c r="K1120" t="s">
        <v>1470</v>
      </c>
      <c r="L1120" t="s">
        <v>1451</v>
      </c>
      <c r="M1120" t="s">
        <v>1451</v>
      </c>
      <c r="N1120" t="s">
        <v>1451</v>
      </c>
      <c r="O1120" t="s">
        <v>1451</v>
      </c>
      <c r="P1120" t="s">
        <v>1665</v>
      </c>
      <c r="Q1120" t="s">
        <v>287</v>
      </c>
      <c r="R1120" t="s">
        <v>1666</v>
      </c>
      <c r="S1120" t="s">
        <v>1488</v>
      </c>
      <c r="T1120" t="s">
        <v>1477</v>
      </c>
      <c r="U1120" t="s">
        <v>1667</v>
      </c>
      <c r="V1120" t="s">
        <v>1668</v>
      </c>
      <c r="W1120">
        <v>1648746000</v>
      </c>
      <c r="X1120">
        <v>1680282000</v>
      </c>
      <c r="Y1120" t="s">
        <v>1438</v>
      </c>
      <c r="Z1120" t="s">
        <v>1491</v>
      </c>
      <c r="AC1120" t="s">
        <v>1669</v>
      </c>
      <c r="AE1120" t="s">
        <v>1670</v>
      </c>
      <c r="AF1120" t="s">
        <v>1671</v>
      </c>
      <c r="AG1120" t="s">
        <v>1671</v>
      </c>
      <c r="AH1120" t="s">
        <v>1672</v>
      </c>
      <c r="AJ1120" t="s">
        <v>102</v>
      </c>
    </row>
    <row r="1121" spans="1:36" x14ac:dyDescent="0.2">
      <c r="A1121">
        <v>23037</v>
      </c>
      <c r="B1121" t="s">
        <v>1445</v>
      </c>
      <c r="C1121" t="s">
        <v>1673</v>
      </c>
      <c r="D1121" t="s">
        <v>1000</v>
      </c>
      <c r="E1121" t="s">
        <v>1673</v>
      </c>
      <c r="F1121" t="s">
        <v>465</v>
      </c>
      <c r="G1121" t="s">
        <v>1674</v>
      </c>
      <c r="H1121" t="s">
        <v>1448</v>
      </c>
      <c r="I1121" t="s">
        <v>1469</v>
      </c>
      <c r="J1121" t="s">
        <v>1448</v>
      </c>
      <c r="K1121" t="s">
        <v>1450</v>
      </c>
      <c r="L1121" t="s">
        <v>1675</v>
      </c>
      <c r="M1121" t="s">
        <v>1676</v>
      </c>
      <c r="N1121" t="s">
        <v>1473</v>
      </c>
      <c r="O1121" t="s">
        <v>1474</v>
      </c>
      <c r="P1121" t="s">
        <v>1677</v>
      </c>
      <c r="Q1121" t="s">
        <v>287</v>
      </c>
      <c r="R1121" t="s">
        <v>1678</v>
      </c>
      <c r="S1121" t="s">
        <v>1454</v>
      </c>
      <c r="T1121" t="s">
        <v>1455</v>
      </c>
      <c r="U1121" t="s">
        <v>1679</v>
      </c>
    </row>
    <row r="1122" spans="1:36" x14ac:dyDescent="0.2">
      <c r="A1122" t="s">
        <v>1680</v>
      </c>
    </row>
    <row r="1123" spans="1:36" x14ac:dyDescent="0.2">
      <c r="A1123" t="s">
        <v>1681</v>
      </c>
      <c r="B1123" t="s">
        <v>1682</v>
      </c>
      <c r="C1123">
        <v>1648746000</v>
      </c>
      <c r="D1123">
        <v>1665507600</v>
      </c>
      <c r="E1123" t="s">
        <v>1438</v>
      </c>
      <c r="F1123" t="s">
        <v>1568</v>
      </c>
      <c r="H1123" t="s">
        <v>1460</v>
      </c>
      <c r="I1123" t="s">
        <v>1683</v>
      </c>
      <c r="K1123" t="s">
        <v>1684</v>
      </c>
      <c r="L1123" t="s">
        <v>1685</v>
      </c>
      <c r="M1123" t="s">
        <v>1685</v>
      </c>
      <c r="N1123" t="s">
        <v>1464</v>
      </c>
      <c r="O1123" t="s">
        <v>1686</v>
      </c>
      <c r="P1123" t="s">
        <v>101</v>
      </c>
    </row>
    <row r="1124" spans="1:36" x14ac:dyDescent="0.2">
      <c r="A1124">
        <v>23044</v>
      </c>
      <c r="B1124" t="s">
        <v>1485</v>
      </c>
      <c r="C1124" t="s">
        <v>1687</v>
      </c>
      <c r="D1124" t="s">
        <v>1001</v>
      </c>
      <c r="E1124" t="s">
        <v>1687</v>
      </c>
      <c r="F1124" t="s">
        <v>315</v>
      </c>
      <c r="G1124" t="s">
        <v>1688</v>
      </c>
      <c r="H1124" t="s">
        <v>1689</v>
      </c>
      <c r="I1124" t="s">
        <v>1449</v>
      </c>
      <c r="J1124" t="s">
        <v>1689</v>
      </c>
      <c r="K1124" t="s">
        <v>1470</v>
      </c>
      <c r="L1124" t="s">
        <v>1451</v>
      </c>
      <c r="M1124" t="s">
        <v>1451</v>
      </c>
      <c r="N1124" t="s">
        <v>1451</v>
      </c>
      <c r="O1124" t="s">
        <v>1451</v>
      </c>
      <c r="P1124" t="s">
        <v>1690</v>
      </c>
      <c r="Q1124" t="s">
        <v>287</v>
      </c>
      <c r="R1124" t="s">
        <v>1691</v>
      </c>
      <c r="T1124" t="s">
        <v>1455</v>
      </c>
      <c r="U1124" t="s">
        <v>1692</v>
      </c>
    </row>
    <row r="1125" spans="1:36" x14ac:dyDescent="0.2">
      <c r="A1125" t="s">
        <v>1693</v>
      </c>
      <c r="B1125" t="s">
        <v>1694</v>
      </c>
      <c r="C1125">
        <v>1648746000</v>
      </c>
      <c r="D1125">
        <v>1667149200</v>
      </c>
      <c r="E1125" t="s">
        <v>1438</v>
      </c>
      <c r="F1125" t="s">
        <v>1458</v>
      </c>
      <c r="I1125" t="s">
        <v>1695</v>
      </c>
      <c r="K1125" t="s">
        <v>1696</v>
      </c>
      <c r="L1125" t="s">
        <v>1697</v>
      </c>
      <c r="M1125" t="s">
        <v>1697</v>
      </c>
      <c r="N1125" t="s">
        <v>1464</v>
      </c>
      <c r="O1125" t="s">
        <v>1698</v>
      </c>
      <c r="P1125" t="s">
        <v>101</v>
      </c>
    </row>
    <row r="1126" spans="1:36" x14ac:dyDescent="0.2">
      <c r="A1126">
        <v>23048</v>
      </c>
      <c r="B1126" t="s">
        <v>1445</v>
      </c>
      <c r="C1126" t="s">
        <v>1002</v>
      </c>
      <c r="D1126" t="s">
        <v>1002</v>
      </c>
      <c r="E1126" t="s">
        <v>1002</v>
      </c>
      <c r="F1126" t="s">
        <v>321</v>
      </c>
      <c r="G1126" t="s">
        <v>1699</v>
      </c>
      <c r="H1126" t="s">
        <v>1448</v>
      </c>
      <c r="I1126" t="s">
        <v>1449</v>
      </c>
      <c r="J1126" t="s">
        <v>1448</v>
      </c>
      <c r="K1126" t="s">
        <v>1470</v>
      </c>
      <c r="L1126" t="s">
        <v>1700</v>
      </c>
      <c r="M1126" t="s">
        <v>1700</v>
      </c>
      <c r="N1126" t="s">
        <v>1512</v>
      </c>
      <c r="O1126" t="s">
        <v>1474</v>
      </c>
      <c r="P1126" t="s">
        <v>1701</v>
      </c>
      <c r="Q1126" t="s">
        <v>323</v>
      </c>
      <c r="R1126" t="s">
        <v>1565</v>
      </c>
      <c r="S1126" t="s">
        <v>1454</v>
      </c>
      <c r="T1126" t="s">
        <v>1477</v>
      </c>
      <c r="U1126" t="s">
        <v>1702</v>
      </c>
      <c r="V1126" t="s">
        <v>1703</v>
      </c>
      <c r="W1126">
        <v>1648746000</v>
      </c>
      <c r="X1126">
        <v>1669741200</v>
      </c>
      <c r="Y1126" t="s">
        <v>1438</v>
      </c>
      <c r="Z1126" t="s">
        <v>1568</v>
      </c>
      <c r="AC1126" t="s">
        <v>1704</v>
      </c>
      <c r="AE1126" t="s">
        <v>1705</v>
      </c>
      <c r="AF1126" t="s">
        <v>1706</v>
      </c>
      <c r="AG1126" t="s">
        <v>1706</v>
      </c>
      <c r="AH1126" t="s">
        <v>1707</v>
      </c>
      <c r="AI1126" t="s">
        <v>1708</v>
      </c>
      <c r="AJ1126" t="s">
        <v>102</v>
      </c>
    </row>
    <row r="1127" spans="1:36" x14ac:dyDescent="0.2">
      <c r="A1127">
        <v>23049</v>
      </c>
      <c r="B1127" t="s">
        <v>1466</v>
      </c>
      <c r="C1127" t="s">
        <v>1003</v>
      </c>
      <c r="D1127" t="s">
        <v>1003</v>
      </c>
      <c r="E1127" t="s">
        <v>1003</v>
      </c>
      <c r="F1127" t="s">
        <v>302</v>
      </c>
      <c r="G1127" t="s">
        <v>1709</v>
      </c>
      <c r="H1127" t="s">
        <v>1448</v>
      </c>
      <c r="I1127" t="s">
        <v>1469</v>
      </c>
      <c r="J1127" t="s">
        <v>1448</v>
      </c>
      <c r="K1127" t="s">
        <v>203</v>
      </c>
      <c r="L1127" t="s">
        <v>1451</v>
      </c>
      <c r="M1127" t="s">
        <v>1451</v>
      </c>
      <c r="N1127" t="s">
        <v>1451</v>
      </c>
      <c r="O1127" t="s">
        <v>1451</v>
      </c>
      <c r="P1127" t="s">
        <v>1710</v>
      </c>
      <c r="Q1127" t="s">
        <v>287</v>
      </c>
      <c r="R1127" t="s">
        <v>1453</v>
      </c>
      <c r="S1127" t="s">
        <v>1454</v>
      </c>
      <c r="T1127" t="s">
        <v>1455</v>
      </c>
      <c r="U1127" t="s">
        <v>1711</v>
      </c>
      <c r="V1127" t="s">
        <v>1712</v>
      </c>
      <c r="W1127">
        <v>1648746000</v>
      </c>
      <c r="X1127">
        <v>1663174800</v>
      </c>
      <c r="Y1127" t="s">
        <v>1438</v>
      </c>
      <c r="Z1127" t="s">
        <v>1568</v>
      </c>
      <c r="AB1127" t="s">
        <v>1713</v>
      </c>
      <c r="AC1127" t="s">
        <v>1714</v>
      </c>
      <c r="AE1127" t="s">
        <v>1715</v>
      </c>
      <c r="AF1127" t="s">
        <v>1716</v>
      </c>
      <c r="AG1127" t="s">
        <v>1717</v>
      </c>
      <c r="AH1127" t="s">
        <v>1718</v>
      </c>
      <c r="AI1127" t="s">
        <v>1719</v>
      </c>
      <c r="AJ1127" t="s">
        <v>100</v>
      </c>
    </row>
    <row r="1128" spans="1:36" x14ac:dyDescent="0.2">
      <c r="A1128">
        <v>23051</v>
      </c>
      <c r="B1128" t="s">
        <v>1445</v>
      </c>
      <c r="C1128" t="s">
        <v>1720</v>
      </c>
      <c r="D1128" t="s">
        <v>1004</v>
      </c>
      <c r="E1128" t="s">
        <v>1720</v>
      </c>
      <c r="F1128" t="s">
        <v>354</v>
      </c>
      <c r="G1128" t="s">
        <v>1625</v>
      </c>
      <c r="H1128" t="s">
        <v>1448</v>
      </c>
      <c r="I1128" t="s">
        <v>1469</v>
      </c>
      <c r="J1128" t="s">
        <v>1448</v>
      </c>
      <c r="K1128" t="s">
        <v>1470</v>
      </c>
      <c r="L1128" t="s">
        <v>1471</v>
      </c>
      <c r="M1128" t="s">
        <v>1721</v>
      </c>
      <c r="N1128" t="s">
        <v>1473</v>
      </c>
      <c r="O1128" t="s">
        <v>1474</v>
      </c>
      <c r="P1128" t="s">
        <v>1722</v>
      </c>
      <c r="Q1128" t="s">
        <v>287</v>
      </c>
      <c r="R1128" t="s">
        <v>1543</v>
      </c>
      <c r="S1128" t="s">
        <v>1500</v>
      </c>
      <c r="T1128" t="s">
        <v>1477</v>
      </c>
      <c r="U1128" t="s">
        <v>1723</v>
      </c>
    </row>
    <row r="1129" spans="1:36" x14ac:dyDescent="0.2">
      <c r="A1129" t="s">
        <v>124</v>
      </c>
    </row>
    <row r="1130" spans="1:36" x14ac:dyDescent="0.2">
      <c r="A1130" t="s">
        <v>1724</v>
      </c>
      <c r="B1130" t="s">
        <v>1725</v>
      </c>
      <c r="C1130">
        <v>1648746000</v>
      </c>
      <c r="D1130">
        <v>1672419600</v>
      </c>
      <c r="E1130" t="s">
        <v>1438</v>
      </c>
      <c r="F1130" t="s">
        <v>1439</v>
      </c>
      <c r="I1130" t="s">
        <v>1726</v>
      </c>
      <c r="K1130" t="s">
        <v>1727</v>
      </c>
      <c r="L1130" t="s">
        <v>1728</v>
      </c>
      <c r="M1130" t="s">
        <v>1729</v>
      </c>
      <c r="N1130" t="s">
        <v>1730</v>
      </c>
      <c r="O1130" t="s">
        <v>1731</v>
      </c>
      <c r="P1130" t="s">
        <v>98</v>
      </c>
    </row>
    <row r="1131" spans="1:36" x14ac:dyDescent="0.2">
      <c r="A1131">
        <v>23052</v>
      </c>
      <c r="B1131" t="s">
        <v>1466</v>
      </c>
      <c r="C1131" t="s">
        <v>1732</v>
      </c>
      <c r="D1131" t="s">
        <v>1005</v>
      </c>
      <c r="E1131" t="s">
        <v>1732</v>
      </c>
      <c r="F1131" t="s">
        <v>474</v>
      </c>
      <c r="G1131" t="s">
        <v>1733</v>
      </c>
      <c r="H1131" t="s">
        <v>1448</v>
      </c>
      <c r="I1131" t="s">
        <v>1449</v>
      </c>
      <c r="J1131" t="s">
        <v>1448</v>
      </c>
      <c r="K1131" t="s">
        <v>1470</v>
      </c>
      <c r="L1131" t="s">
        <v>1471</v>
      </c>
      <c r="M1131" t="s">
        <v>1472</v>
      </c>
      <c r="N1131" t="s">
        <v>1473</v>
      </c>
      <c r="O1131" t="s">
        <v>1474</v>
      </c>
      <c r="P1131" t="s">
        <v>1734</v>
      </c>
      <c r="Q1131" t="s">
        <v>287</v>
      </c>
      <c r="R1131" t="s">
        <v>84</v>
      </c>
      <c r="S1131" t="s">
        <v>1488</v>
      </c>
      <c r="T1131" t="s">
        <v>1455</v>
      </c>
      <c r="U1131" t="s">
        <v>1735</v>
      </c>
    </row>
    <row r="1132" spans="1:36" x14ac:dyDescent="0.2">
      <c r="A1132" t="s">
        <v>1736</v>
      </c>
      <c r="B1132" t="s">
        <v>1737</v>
      </c>
      <c r="C1132">
        <v>1648746000</v>
      </c>
      <c r="D1132">
        <v>1664125200</v>
      </c>
      <c r="E1132" t="s">
        <v>1438</v>
      </c>
      <c r="F1132" t="s">
        <v>1439</v>
      </c>
      <c r="H1132" t="s">
        <v>1738</v>
      </c>
      <c r="I1132" t="s">
        <v>1739</v>
      </c>
      <c r="K1132" t="s">
        <v>1740</v>
      </c>
      <c r="L1132" t="s">
        <v>1741</v>
      </c>
      <c r="M1132" t="s">
        <v>1742</v>
      </c>
      <c r="N1132" t="s">
        <v>1561</v>
      </c>
      <c r="O1132" t="s">
        <v>1743</v>
      </c>
      <c r="P1132" t="s">
        <v>102</v>
      </c>
    </row>
    <row r="1133" spans="1:36" x14ac:dyDescent="0.2">
      <c r="A1133">
        <v>23054</v>
      </c>
      <c r="B1133" t="s">
        <v>1485</v>
      </c>
      <c r="C1133" t="s">
        <v>1744</v>
      </c>
      <c r="D1133" t="s">
        <v>1006</v>
      </c>
      <c r="E1133" t="s">
        <v>1744</v>
      </c>
      <c r="F1133" t="s">
        <v>441</v>
      </c>
      <c r="G1133" t="s">
        <v>1745</v>
      </c>
      <c r="H1133" t="s">
        <v>1448</v>
      </c>
      <c r="I1133" t="s">
        <v>1449</v>
      </c>
      <c r="J1133" t="s">
        <v>1448</v>
      </c>
      <c r="K1133" t="s">
        <v>1470</v>
      </c>
      <c r="L1133" t="s">
        <v>1746</v>
      </c>
      <c r="M1133" t="s">
        <v>1747</v>
      </c>
      <c r="N1133" t="s">
        <v>1473</v>
      </c>
      <c r="O1133" t="s">
        <v>1474</v>
      </c>
      <c r="P1133" t="s">
        <v>1748</v>
      </c>
      <c r="Q1133" t="s">
        <v>287</v>
      </c>
      <c r="R1133" t="s">
        <v>84</v>
      </c>
      <c r="S1133" t="s">
        <v>1488</v>
      </c>
      <c r="T1133" t="s">
        <v>1477</v>
      </c>
      <c r="U1133" t="s">
        <v>1749</v>
      </c>
      <c r="V1133" t="s">
        <v>1750</v>
      </c>
      <c r="W1133">
        <v>1648746000</v>
      </c>
      <c r="X1133">
        <v>1672333200</v>
      </c>
      <c r="Y1133" t="s">
        <v>1438</v>
      </c>
      <c r="Z1133" t="s">
        <v>1458</v>
      </c>
      <c r="AC1133" t="s">
        <v>1751</v>
      </c>
      <c r="AE1133" t="s">
        <v>1752</v>
      </c>
      <c r="AF1133" t="s">
        <v>1753</v>
      </c>
      <c r="AG1133" t="s">
        <v>1753</v>
      </c>
      <c r="AH1133" t="s">
        <v>1754</v>
      </c>
      <c r="AJ1133" t="s">
        <v>95</v>
      </c>
    </row>
    <row r="1134" spans="1:36" x14ac:dyDescent="0.2">
      <c r="A1134">
        <v>23065</v>
      </c>
      <c r="B1134" t="s">
        <v>1466</v>
      </c>
      <c r="C1134" t="s">
        <v>1007</v>
      </c>
      <c r="D1134" t="s">
        <v>1007</v>
      </c>
      <c r="E1134" t="s">
        <v>1007</v>
      </c>
      <c r="F1134" t="s">
        <v>302</v>
      </c>
      <c r="G1134" t="s">
        <v>1755</v>
      </c>
      <c r="H1134" t="s">
        <v>1448</v>
      </c>
      <c r="I1134" t="s">
        <v>1449</v>
      </c>
      <c r="J1134" t="s">
        <v>1448</v>
      </c>
      <c r="K1134" t="s">
        <v>203</v>
      </c>
      <c r="L1134" t="s">
        <v>1451</v>
      </c>
      <c r="M1134" t="s">
        <v>1451</v>
      </c>
      <c r="N1134" t="s">
        <v>1451</v>
      </c>
      <c r="O1134" t="s">
        <v>1451</v>
      </c>
      <c r="P1134" t="s">
        <v>1451</v>
      </c>
      <c r="Q1134" t="s">
        <v>292</v>
      </c>
      <c r="R1134" t="s">
        <v>1581</v>
      </c>
      <c r="S1134" t="s">
        <v>1454</v>
      </c>
      <c r="T1134" t="s">
        <v>1477</v>
      </c>
      <c r="U1134" t="s">
        <v>1756</v>
      </c>
      <c r="V1134" t="s">
        <v>1757</v>
      </c>
      <c r="W1134">
        <v>1648746000</v>
      </c>
      <c r="X1134">
        <v>1669741200</v>
      </c>
      <c r="Y1134" t="s">
        <v>1438</v>
      </c>
      <c r="Z1134" t="s">
        <v>1491</v>
      </c>
      <c r="AC1134" t="s">
        <v>1758</v>
      </c>
      <c r="AE1134" t="s">
        <v>1759</v>
      </c>
      <c r="AF1134" t="s">
        <v>1760</v>
      </c>
      <c r="AG1134" t="s">
        <v>1761</v>
      </c>
      <c r="AH1134" t="s">
        <v>1762</v>
      </c>
      <c r="AI1134" t="s">
        <v>1763</v>
      </c>
      <c r="AJ1134" t="s">
        <v>100</v>
      </c>
    </row>
    <row r="1135" spans="1:36" x14ac:dyDescent="0.2">
      <c r="A1135">
        <v>23070</v>
      </c>
      <c r="B1135" t="s">
        <v>1485</v>
      </c>
      <c r="C1135" t="s">
        <v>1764</v>
      </c>
      <c r="D1135" t="s">
        <v>1008</v>
      </c>
      <c r="E1135" t="s">
        <v>1764</v>
      </c>
      <c r="F1135" t="s">
        <v>590</v>
      </c>
      <c r="G1135" t="s">
        <v>1765</v>
      </c>
      <c r="H1135" t="s">
        <v>1448</v>
      </c>
      <c r="I1135" t="s">
        <v>1469</v>
      </c>
      <c r="J1135" t="s">
        <v>1448</v>
      </c>
      <c r="K1135" t="s">
        <v>1470</v>
      </c>
      <c r="L1135" t="s">
        <v>1553</v>
      </c>
      <c r="M1135" t="s">
        <v>1553</v>
      </c>
      <c r="N1135" t="s">
        <v>1473</v>
      </c>
      <c r="O1135" t="s">
        <v>1474</v>
      </c>
      <c r="P1135" t="s">
        <v>1766</v>
      </c>
      <c r="Q1135" t="s">
        <v>287</v>
      </c>
      <c r="R1135" t="s">
        <v>1453</v>
      </c>
      <c r="S1135" t="s">
        <v>1500</v>
      </c>
      <c r="T1135" t="s">
        <v>1455</v>
      </c>
      <c r="U1135" t="s">
        <v>1767</v>
      </c>
    </row>
    <row r="1136" spans="1:36" x14ac:dyDescent="0.2">
      <c r="A1136" t="s">
        <v>1768</v>
      </c>
    </row>
    <row r="1137" spans="1:36" x14ac:dyDescent="0.2">
      <c r="A1137" t="s">
        <v>1769</v>
      </c>
      <c r="B1137" t="s">
        <v>1770</v>
      </c>
      <c r="C1137">
        <v>1648746000</v>
      </c>
      <c r="D1137">
        <v>1664470800</v>
      </c>
      <c r="E1137" t="s">
        <v>1438</v>
      </c>
      <c r="F1137" t="s">
        <v>1439</v>
      </c>
      <c r="G1137" t="s">
        <v>1569</v>
      </c>
      <c r="I1137" t="s">
        <v>1771</v>
      </c>
      <c r="K1137" t="s">
        <v>1772</v>
      </c>
      <c r="L1137" t="s">
        <v>1773</v>
      </c>
      <c r="M1137" t="s">
        <v>1773</v>
      </c>
      <c r="N1137" t="s">
        <v>1774</v>
      </c>
      <c r="O1137" t="s">
        <v>1773</v>
      </c>
      <c r="P1137" t="s">
        <v>99</v>
      </c>
    </row>
    <row r="1138" spans="1:36" x14ac:dyDescent="0.2">
      <c r="A1138">
        <v>23071</v>
      </c>
      <c r="B1138" t="s">
        <v>1485</v>
      </c>
      <c r="C1138" t="s">
        <v>1775</v>
      </c>
      <c r="D1138" t="s">
        <v>1009</v>
      </c>
      <c r="E1138" t="s">
        <v>1775</v>
      </c>
      <c r="F1138" t="s">
        <v>590</v>
      </c>
      <c r="G1138" t="s">
        <v>1765</v>
      </c>
      <c r="H1138" t="s">
        <v>1448</v>
      </c>
      <c r="I1138" t="s">
        <v>1469</v>
      </c>
      <c r="J1138" t="s">
        <v>1448</v>
      </c>
      <c r="K1138" t="s">
        <v>1470</v>
      </c>
      <c r="L1138" t="s">
        <v>1553</v>
      </c>
      <c r="M1138" t="s">
        <v>1553</v>
      </c>
      <c r="N1138" t="s">
        <v>1473</v>
      </c>
      <c r="O1138" t="s">
        <v>1474</v>
      </c>
      <c r="P1138" t="s">
        <v>1513</v>
      </c>
      <c r="Q1138" t="s">
        <v>287</v>
      </c>
      <c r="R1138" t="s">
        <v>1581</v>
      </c>
      <c r="S1138" t="s">
        <v>1500</v>
      </c>
      <c r="T1138" t="s">
        <v>1477</v>
      </c>
      <c r="U1138" t="s">
        <v>1776</v>
      </c>
      <c r="V1138" t="s">
        <v>1777</v>
      </c>
      <c r="W1138">
        <v>1648746000</v>
      </c>
      <c r="X1138">
        <v>1680195600</v>
      </c>
      <c r="Y1138" t="s">
        <v>1438</v>
      </c>
      <c r="Z1138" t="s">
        <v>1439</v>
      </c>
      <c r="AC1138" t="s">
        <v>1778</v>
      </c>
      <c r="AE1138" t="s">
        <v>1779</v>
      </c>
      <c r="AF1138" t="s">
        <v>1780</v>
      </c>
      <c r="AG1138" t="s">
        <v>1780</v>
      </c>
      <c r="AH1138" t="s">
        <v>1464</v>
      </c>
      <c r="AJ1138" t="s">
        <v>99</v>
      </c>
    </row>
    <row r="1139" spans="1:36" x14ac:dyDescent="0.2">
      <c r="A1139">
        <v>23072</v>
      </c>
      <c r="B1139" t="s">
        <v>1485</v>
      </c>
      <c r="C1139" t="s">
        <v>1781</v>
      </c>
      <c r="D1139" t="s">
        <v>1010</v>
      </c>
      <c r="E1139" t="s">
        <v>1781</v>
      </c>
      <c r="F1139" t="s">
        <v>590</v>
      </c>
      <c r="G1139" t="s">
        <v>1765</v>
      </c>
      <c r="H1139" t="s">
        <v>1448</v>
      </c>
      <c r="I1139" t="s">
        <v>1469</v>
      </c>
      <c r="J1139" t="s">
        <v>1448</v>
      </c>
      <c r="K1139" t="s">
        <v>1470</v>
      </c>
      <c r="L1139" t="s">
        <v>1553</v>
      </c>
      <c r="M1139" t="s">
        <v>1553</v>
      </c>
      <c r="N1139" t="s">
        <v>1473</v>
      </c>
      <c r="O1139" t="s">
        <v>1474</v>
      </c>
      <c r="P1139" t="s">
        <v>1782</v>
      </c>
      <c r="Q1139" t="s">
        <v>287</v>
      </c>
      <c r="R1139" t="s">
        <v>1453</v>
      </c>
      <c r="S1139" t="s">
        <v>1500</v>
      </c>
      <c r="T1139" t="s">
        <v>1477</v>
      </c>
      <c r="U1139" t="s">
        <v>1767</v>
      </c>
      <c r="V1139" t="s">
        <v>1783</v>
      </c>
      <c r="W1139">
        <v>1648746000</v>
      </c>
      <c r="X1139">
        <v>1680195600</v>
      </c>
      <c r="Y1139" t="s">
        <v>1438</v>
      </c>
      <c r="Z1139" t="s">
        <v>1439</v>
      </c>
      <c r="AC1139" t="s">
        <v>1784</v>
      </c>
      <c r="AE1139" t="s">
        <v>1785</v>
      </c>
      <c r="AF1139" t="s">
        <v>1786</v>
      </c>
      <c r="AG1139" t="s">
        <v>1786</v>
      </c>
      <c r="AH1139" t="s">
        <v>1464</v>
      </c>
      <c r="AJ1139" t="s">
        <v>99</v>
      </c>
    </row>
    <row r="1140" spans="1:36" x14ac:dyDescent="0.2">
      <c r="A1140">
        <v>23074</v>
      </c>
      <c r="B1140" t="s">
        <v>1445</v>
      </c>
      <c r="C1140" t="s">
        <v>1787</v>
      </c>
      <c r="D1140" t="s">
        <v>1011</v>
      </c>
      <c r="E1140" t="s">
        <v>1787</v>
      </c>
      <c r="F1140" t="s">
        <v>465</v>
      </c>
      <c r="G1140" t="s">
        <v>1674</v>
      </c>
      <c r="H1140" t="s">
        <v>1448</v>
      </c>
      <c r="I1140" t="s">
        <v>1469</v>
      </c>
      <c r="J1140" t="s">
        <v>1448</v>
      </c>
      <c r="K1140" t="s">
        <v>1450</v>
      </c>
      <c r="L1140" t="s">
        <v>1788</v>
      </c>
      <c r="M1140" t="s">
        <v>1789</v>
      </c>
      <c r="N1140" t="s">
        <v>1473</v>
      </c>
      <c r="O1140" t="s">
        <v>1474</v>
      </c>
      <c r="P1140" t="s">
        <v>1790</v>
      </c>
      <c r="Q1140" t="s">
        <v>287</v>
      </c>
      <c r="R1140" t="s">
        <v>1791</v>
      </c>
      <c r="S1140" t="s">
        <v>1454</v>
      </c>
      <c r="T1140" t="s">
        <v>1455</v>
      </c>
      <c r="U1140" t="s">
        <v>1792</v>
      </c>
    </row>
    <row r="1142" spans="1:36" x14ac:dyDescent="0.2">
      <c r="A1142" t="s">
        <v>1793</v>
      </c>
    </row>
    <row r="1144" spans="1:36" x14ac:dyDescent="0.2">
      <c r="A1144" t="s">
        <v>1794</v>
      </c>
    </row>
    <row r="1146" spans="1:36" x14ac:dyDescent="0.2">
      <c r="A1146" t="s">
        <v>1795</v>
      </c>
    </row>
    <row r="1148" spans="1:36" x14ac:dyDescent="0.2">
      <c r="A1148" t="s">
        <v>1796</v>
      </c>
    </row>
    <row r="1150" spans="1:36" x14ac:dyDescent="0.2">
      <c r="A1150" t="s">
        <v>1797</v>
      </c>
    </row>
    <row r="1152" spans="1:36" x14ac:dyDescent="0.2">
      <c r="A1152" t="s">
        <v>124</v>
      </c>
    </row>
    <row r="1154" spans="1:36" x14ac:dyDescent="0.2">
      <c r="A1154" t="s">
        <v>1798</v>
      </c>
    </row>
    <row r="1156" spans="1:36" x14ac:dyDescent="0.2">
      <c r="A1156" t="s">
        <v>1799</v>
      </c>
    </row>
    <row r="1158" spans="1:36" x14ac:dyDescent="0.2">
      <c r="A1158" t="s">
        <v>1800</v>
      </c>
    </row>
    <row r="1160" spans="1:36" x14ac:dyDescent="0.2">
      <c r="A1160" t="s">
        <v>1801</v>
      </c>
      <c r="B1160" t="s">
        <v>1802</v>
      </c>
      <c r="C1160">
        <v>1648746000</v>
      </c>
      <c r="D1160">
        <v>1664470800</v>
      </c>
      <c r="E1160" t="s">
        <v>1438</v>
      </c>
      <c r="F1160" t="s">
        <v>1568</v>
      </c>
      <c r="H1160" t="s">
        <v>1803</v>
      </c>
      <c r="I1160" t="s">
        <v>1804</v>
      </c>
      <c r="K1160" t="s">
        <v>1805</v>
      </c>
      <c r="L1160" t="s">
        <v>1806</v>
      </c>
      <c r="M1160" t="s">
        <v>1806</v>
      </c>
      <c r="N1160" t="s">
        <v>1464</v>
      </c>
      <c r="O1160" t="s">
        <v>1807</v>
      </c>
      <c r="P1160" t="s">
        <v>101</v>
      </c>
    </row>
    <row r="1161" spans="1:36" x14ac:dyDescent="0.2">
      <c r="A1161">
        <v>23088</v>
      </c>
      <c r="B1161" t="s">
        <v>1520</v>
      </c>
      <c r="C1161" t="s">
        <v>1808</v>
      </c>
      <c r="D1161" t="s">
        <v>1012</v>
      </c>
      <c r="E1161" t="s">
        <v>1808</v>
      </c>
      <c r="F1161" t="s">
        <v>565</v>
      </c>
      <c r="G1161" t="s">
        <v>1808</v>
      </c>
      <c r="H1161" t="s">
        <v>1448</v>
      </c>
      <c r="I1161" t="s">
        <v>1449</v>
      </c>
      <c r="J1161" t="s">
        <v>1448</v>
      </c>
      <c r="K1161" t="s">
        <v>1470</v>
      </c>
      <c r="L1161" t="s">
        <v>1451</v>
      </c>
      <c r="M1161" t="s">
        <v>1451</v>
      </c>
      <c r="N1161" t="s">
        <v>1451</v>
      </c>
      <c r="O1161" t="s">
        <v>1451</v>
      </c>
      <c r="P1161" t="s">
        <v>1809</v>
      </c>
      <c r="Q1161" t="s">
        <v>292</v>
      </c>
      <c r="R1161" t="s">
        <v>84</v>
      </c>
      <c r="S1161" t="s">
        <v>1488</v>
      </c>
      <c r="T1161" t="s">
        <v>1477</v>
      </c>
      <c r="U1161" t="s">
        <v>1810</v>
      </c>
      <c r="V1161" t="s">
        <v>1811</v>
      </c>
      <c r="W1161">
        <v>1648746000</v>
      </c>
      <c r="X1161">
        <v>1672419600</v>
      </c>
      <c r="Y1161" t="s">
        <v>1438</v>
      </c>
      <c r="Z1161" t="s">
        <v>1458</v>
      </c>
      <c r="AC1161" t="s">
        <v>1812</v>
      </c>
      <c r="AE1161" t="s">
        <v>1813</v>
      </c>
      <c r="AF1161" t="s">
        <v>1814</v>
      </c>
      <c r="AG1161" t="s">
        <v>1815</v>
      </c>
      <c r="AH1161" t="s">
        <v>1816</v>
      </c>
      <c r="AJ1161" t="s">
        <v>101</v>
      </c>
    </row>
    <row r="1162" spans="1:36" x14ac:dyDescent="0.2">
      <c r="A1162">
        <v>23089</v>
      </c>
      <c r="B1162" t="s">
        <v>1520</v>
      </c>
      <c r="C1162" t="s">
        <v>1013</v>
      </c>
      <c r="D1162" t="s">
        <v>1013</v>
      </c>
      <c r="E1162" t="s">
        <v>1013</v>
      </c>
      <c r="F1162" t="s">
        <v>565</v>
      </c>
      <c r="G1162" t="s">
        <v>1817</v>
      </c>
      <c r="H1162" t="s">
        <v>1448</v>
      </c>
      <c r="I1162" t="s">
        <v>1449</v>
      </c>
      <c r="J1162" t="s">
        <v>1448</v>
      </c>
      <c r="K1162" t="s">
        <v>1470</v>
      </c>
      <c r="L1162" t="s">
        <v>1818</v>
      </c>
      <c r="M1162" t="s">
        <v>1819</v>
      </c>
      <c r="N1162" t="s">
        <v>1473</v>
      </c>
      <c r="O1162" t="s">
        <v>1820</v>
      </c>
      <c r="P1162" t="s">
        <v>1821</v>
      </c>
      <c r="Q1162" t="s">
        <v>287</v>
      </c>
      <c r="R1162" t="s">
        <v>1453</v>
      </c>
      <c r="S1162" t="s">
        <v>1488</v>
      </c>
      <c r="T1162" t="s">
        <v>1477</v>
      </c>
      <c r="U1162" t="s">
        <v>1822</v>
      </c>
      <c r="V1162" t="s">
        <v>1823</v>
      </c>
      <c r="W1162">
        <v>1648746000</v>
      </c>
      <c r="X1162">
        <v>1672419600</v>
      </c>
      <c r="Y1162" t="s">
        <v>1438</v>
      </c>
      <c r="Z1162" t="s">
        <v>1439</v>
      </c>
      <c r="AC1162" t="s">
        <v>1824</v>
      </c>
      <c r="AE1162" t="s">
        <v>1825</v>
      </c>
      <c r="AF1162" t="s">
        <v>1826</v>
      </c>
      <c r="AG1162" t="s">
        <v>1826</v>
      </c>
      <c r="AH1162" t="s">
        <v>1464</v>
      </c>
      <c r="AJ1162" t="s">
        <v>101</v>
      </c>
    </row>
    <row r="1163" spans="1:36" x14ac:dyDescent="0.2">
      <c r="A1163">
        <v>23092</v>
      </c>
      <c r="B1163" t="s">
        <v>1520</v>
      </c>
      <c r="C1163" t="s">
        <v>1827</v>
      </c>
      <c r="D1163" t="s">
        <v>1014</v>
      </c>
      <c r="E1163" t="s">
        <v>1827</v>
      </c>
      <c r="F1163" t="s">
        <v>319</v>
      </c>
      <c r="G1163" t="s">
        <v>1828</v>
      </c>
      <c r="H1163" t="s">
        <v>1448</v>
      </c>
      <c r="I1163" t="s">
        <v>1449</v>
      </c>
      <c r="J1163" t="s">
        <v>1448</v>
      </c>
      <c r="K1163" t="s">
        <v>1470</v>
      </c>
      <c r="L1163" t="s">
        <v>1829</v>
      </c>
      <c r="M1163" t="s">
        <v>1829</v>
      </c>
      <c r="N1163" t="s">
        <v>1473</v>
      </c>
      <c r="O1163" t="s">
        <v>1474</v>
      </c>
      <c r="P1163" t="s">
        <v>1513</v>
      </c>
      <c r="Q1163" t="s">
        <v>292</v>
      </c>
      <c r="R1163" t="s">
        <v>1830</v>
      </c>
      <c r="S1163" t="s">
        <v>1488</v>
      </c>
      <c r="T1163" t="s">
        <v>1477</v>
      </c>
      <c r="U1163" t="s">
        <v>1831</v>
      </c>
      <c r="V1163" t="s">
        <v>1832</v>
      </c>
      <c r="W1163">
        <v>1648746000</v>
      </c>
      <c r="X1163">
        <v>1677517200</v>
      </c>
      <c r="Y1163" t="s">
        <v>1438</v>
      </c>
      <c r="Z1163" t="s">
        <v>1458</v>
      </c>
      <c r="AC1163" t="s">
        <v>1833</v>
      </c>
      <c r="AE1163" t="s">
        <v>1834</v>
      </c>
      <c r="AF1163" t="s">
        <v>1835</v>
      </c>
      <c r="AG1163" t="s">
        <v>1835</v>
      </c>
      <c r="AH1163" t="s">
        <v>1836</v>
      </c>
      <c r="AJ1163" t="s">
        <v>100</v>
      </c>
    </row>
    <row r="1164" spans="1:36" x14ac:dyDescent="0.2">
      <c r="A1164">
        <v>23094</v>
      </c>
      <c r="B1164" t="s">
        <v>1485</v>
      </c>
      <c r="C1164" t="s">
        <v>1015</v>
      </c>
      <c r="D1164" t="s">
        <v>1015</v>
      </c>
      <c r="E1164" t="s">
        <v>1015</v>
      </c>
      <c r="F1164" t="s">
        <v>454</v>
      </c>
      <c r="G1164" t="s">
        <v>1837</v>
      </c>
      <c r="H1164" t="s">
        <v>1448</v>
      </c>
      <c r="I1164" t="s">
        <v>1838</v>
      </c>
      <c r="J1164" t="s">
        <v>1448</v>
      </c>
      <c r="K1164" t="s">
        <v>1470</v>
      </c>
      <c r="L1164" t="s">
        <v>1839</v>
      </c>
      <c r="M1164" t="s">
        <v>1839</v>
      </c>
      <c r="N1164" t="s">
        <v>1473</v>
      </c>
      <c r="O1164" t="s">
        <v>1474</v>
      </c>
      <c r="P1164" t="s">
        <v>1677</v>
      </c>
      <c r="Q1164" t="s">
        <v>287</v>
      </c>
      <c r="R1164" t="s">
        <v>1840</v>
      </c>
      <c r="S1164" t="s">
        <v>1454</v>
      </c>
      <c r="T1164" t="s">
        <v>1477</v>
      </c>
      <c r="U1164" t="s">
        <v>1841</v>
      </c>
      <c r="V1164" t="s">
        <v>1842</v>
      </c>
      <c r="W1164">
        <v>1648746000</v>
      </c>
      <c r="X1164">
        <v>1673802000</v>
      </c>
      <c r="Y1164" t="s">
        <v>1438</v>
      </c>
      <c r="Z1164" t="s">
        <v>1568</v>
      </c>
      <c r="AC1164" t="s">
        <v>1843</v>
      </c>
      <c r="AE1164" t="s">
        <v>1844</v>
      </c>
      <c r="AF1164" t="s">
        <v>1845</v>
      </c>
      <c r="AG1164" t="s">
        <v>1846</v>
      </c>
      <c r="AH1164" t="s">
        <v>1847</v>
      </c>
      <c r="AI1164" t="s">
        <v>1848</v>
      </c>
      <c r="AJ1164" t="s">
        <v>99</v>
      </c>
    </row>
    <row r="1165" spans="1:36" x14ac:dyDescent="0.2">
      <c r="A1165">
        <v>23099</v>
      </c>
      <c r="B1165" t="s">
        <v>1466</v>
      </c>
      <c r="C1165" t="s">
        <v>1849</v>
      </c>
      <c r="D1165" t="s">
        <v>1016</v>
      </c>
      <c r="E1165" t="s">
        <v>1849</v>
      </c>
      <c r="F1165" t="s">
        <v>302</v>
      </c>
      <c r="G1165" t="s">
        <v>1850</v>
      </c>
      <c r="H1165" t="s">
        <v>1448</v>
      </c>
      <c r="I1165" t="s">
        <v>1449</v>
      </c>
      <c r="J1165" t="s">
        <v>1448</v>
      </c>
      <c r="K1165" t="s">
        <v>203</v>
      </c>
      <c r="L1165" t="s">
        <v>1471</v>
      </c>
      <c r="M1165" t="s">
        <v>1472</v>
      </c>
      <c r="N1165" t="s">
        <v>1473</v>
      </c>
      <c r="O1165" t="s">
        <v>1474</v>
      </c>
      <c r="P1165" t="s">
        <v>1851</v>
      </c>
      <c r="Q1165" t="s">
        <v>292</v>
      </c>
      <c r="R1165" t="s">
        <v>1852</v>
      </c>
      <c r="S1165" t="s">
        <v>1454</v>
      </c>
      <c r="T1165" t="s">
        <v>1455</v>
      </c>
      <c r="U1165" t="s">
        <v>1853</v>
      </c>
      <c r="V1165" t="s">
        <v>1854</v>
      </c>
      <c r="W1165">
        <v>1648746000</v>
      </c>
      <c r="X1165">
        <v>1661533200</v>
      </c>
      <c r="Y1165" t="s">
        <v>1438</v>
      </c>
      <c r="Z1165" t="s">
        <v>1491</v>
      </c>
      <c r="AB1165" t="s">
        <v>1460</v>
      </c>
      <c r="AC1165" t="s">
        <v>1855</v>
      </c>
      <c r="AE1165" t="s">
        <v>1856</v>
      </c>
      <c r="AF1165" t="s">
        <v>1857</v>
      </c>
      <c r="AG1165" t="s">
        <v>1857</v>
      </c>
      <c r="AH1165" t="s">
        <v>1858</v>
      </c>
      <c r="AI1165" t="s">
        <v>1859</v>
      </c>
      <c r="AJ1165" t="s">
        <v>100</v>
      </c>
    </row>
    <row r="1166" spans="1:36" x14ac:dyDescent="0.2">
      <c r="A1166">
        <v>23100</v>
      </c>
      <c r="B1166" t="s">
        <v>1485</v>
      </c>
      <c r="C1166" t="s">
        <v>1017</v>
      </c>
      <c r="D1166" t="s">
        <v>1017</v>
      </c>
      <c r="E1166" t="s">
        <v>1017</v>
      </c>
      <c r="F1166" t="s">
        <v>344</v>
      </c>
      <c r="G1166" t="s">
        <v>1860</v>
      </c>
      <c r="H1166" t="s">
        <v>1448</v>
      </c>
      <c r="I1166" t="s">
        <v>1469</v>
      </c>
      <c r="J1166" t="s">
        <v>1448</v>
      </c>
      <c r="K1166" t="s">
        <v>1470</v>
      </c>
      <c r="L1166" t="s">
        <v>1861</v>
      </c>
      <c r="M1166" t="s">
        <v>1862</v>
      </c>
      <c r="N1166" t="s">
        <v>1473</v>
      </c>
      <c r="O1166" t="s">
        <v>1474</v>
      </c>
      <c r="P1166" t="s">
        <v>1863</v>
      </c>
      <c r="Q1166" t="s">
        <v>287</v>
      </c>
      <c r="R1166" t="s">
        <v>84</v>
      </c>
      <c r="S1166" t="s">
        <v>1488</v>
      </c>
      <c r="T1166" t="s">
        <v>1477</v>
      </c>
      <c r="U1166" t="s">
        <v>1864</v>
      </c>
      <c r="V1166" t="s">
        <v>1865</v>
      </c>
      <c r="W1166">
        <v>1648746000</v>
      </c>
      <c r="X1166">
        <v>1675098000</v>
      </c>
      <c r="Y1166" t="s">
        <v>1438</v>
      </c>
      <c r="Z1166" t="s">
        <v>1491</v>
      </c>
      <c r="AC1166" t="s">
        <v>1866</v>
      </c>
      <c r="AE1166" t="s">
        <v>1867</v>
      </c>
      <c r="AF1166" t="s">
        <v>1868</v>
      </c>
      <c r="AG1166" t="s">
        <v>1868</v>
      </c>
      <c r="AH1166" t="s">
        <v>1869</v>
      </c>
      <c r="AJ1166" t="s">
        <v>103</v>
      </c>
    </row>
    <row r="1167" spans="1:36" x14ac:dyDescent="0.2">
      <c r="A1167">
        <v>23101</v>
      </c>
      <c r="B1167" t="s">
        <v>1466</v>
      </c>
      <c r="C1167" t="s">
        <v>1870</v>
      </c>
      <c r="D1167" t="s">
        <v>1018</v>
      </c>
      <c r="E1167" t="s">
        <v>1870</v>
      </c>
      <c r="F1167" t="s">
        <v>375</v>
      </c>
      <c r="G1167" t="s">
        <v>1871</v>
      </c>
      <c r="H1167" t="s">
        <v>1448</v>
      </c>
      <c r="I1167" t="s">
        <v>1449</v>
      </c>
      <c r="J1167" t="s">
        <v>1448</v>
      </c>
      <c r="K1167" t="s">
        <v>1470</v>
      </c>
      <c r="L1167" t="s">
        <v>1839</v>
      </c>
      <c r="M1167" t="s">
        <v>1839</v>
      </c>
      <c r="N1167" t="s">
        <v>1473</v>
      </c>
      <c r="O1167" t="s">
        <v>1872</v>
      </c>
      <c r="P1167" t="s">
        <v>1677</v>
      </c>
      <c r="Q1167" t="s">
        <v>287</v>
      </c>
      <c r="R1167" t="s">
        <v>1453</v>
      </c>
      <c r="S1167" t="s">
        <v>1454</v>
      </c>
      <c r="T1167" t="s">
        <v>1477</v>
      </c>
      <c r="U1167" t="s">
        <v>1873</v>
      </c>
      <c r="V1167" t="s">
        <v>1874</v>
      </c>
      <c r="W1167">
        <v>1648746000</v>
      </c>
      <c r="X1167">
        <v>1671037200</v>
      </c>
      <c r="Y1167" t="s">
        <v>1438</v>
      </c>
      <c r="Z1167" t="s">
        <v>1491</v>
      </c>
      <c r="AC1167" t="s">
        <v>1875</v>
      </c>
      <c r="AE1167" t="s">
        <v>1876</v>
      </c>
      <c r="AF1167" t="s">
        <v>1877</v>
      </c>
      <c r="AG1167" t="s">
        <v>1877</v>
      </c>
      <c r="AH1167" t="s">
        <v>1464</v>
      </c>
      <c r="AI1167" t="s">
        <v>1878</v>
      </c>
      <c r="AJ1167" t="s">
        <v>100</v>
      </c>
    </row>
    <row r="1168" spans="1:36" x14ac:dyDescent="0.2">
      <c r="A1168">
        <v>23102</v>
      </c>
      <c r="B1168" t="s">
        <v>1445</v>
      </c>
      <c r="C1168" t="s">
        <v>1879</v>
      </c>
      <c r="D1168" t="s">
        <v>1019</v>
      </c>
      <c r="E1168" t="s">
        <v>1879</v>
      </c>
      <c r="F1168" t="s">
        <v>510</v>
      </c>
      <c r="G1168" t="s">
        <v>1880</v>
      </c>
      <c r="H1168" t="s">
        <v>1448</v>
      </c>
      <c r="I1168" t="s">
        <v>1469</v>
      </c>
      <c r="J1168" t="s">
        <v>1448</v>
      </c>
      <c r="K1168" t="s">
        <v>1470</v>
      </c>
      <c r="L1168" t="s">
        <v>1881</v>
      </c>
      <c r="M1168" t="s">
        <v>1882</v>
      </c>
      <c r="N1168" t="s">
        <v>1473</v>
      </c>
      <c r="O1168" t="s">
        <v>1474</v>
      </c>
      <c r="P1168" t="s">
        <v>1883</v>
      </c>
      <c r="Q1168" t="s">
        <v>292</v>
      </c>
      <c r="R1168" t="s">
        <v>1884</v>
      </c>
      <c r="S1168" t="s">
        <v>1454</v>
      </c>
      <c r="T1168" t="s">
        <v>1477</v>
      </c>
      <c r="U1168" t="s">
        <v>1885</v>
      </c>
    </row>
    <row r="1169" spans="1:36" x14ac:dyDescent="0.2">
      <c r="A1169" t="s">
        <v>1886</v>
      </c>
    </row>
    <row r="1170" spans="1:36" x14ac:dyDescent="0.2">
      <c r="A1170" t="s">
        <v>1887</v>
      </c>
      <c r="B1170" t="s">
        <v>1888</v>
      </c>
      <c r="C1170">
        <v>1648746000</v>
      </c>
      <c r="D1170">
        <v>1668013200</v>
      </c>
      <c r="E1170" t="s">
        <v>1438</v>
      </c>
      <c r="F1170" t="s">
        <v>1568</v>
      </c>
      <c r="I1170" t="s">
        <v>1889</v>
      </c>
      <c r="K1170" t="s">
        <v>1890</v>
      </c>
      <c r="L1170" t="s">
        <v>1891</v>
      </c>
      <c r="M1170" t="s">
        <v>1891</v>
      </c>
      <c r="N1170" t="s">
        <v>1785</v>
      </c>
      <c r="O1170" t="s">
        <v>1892</v>
      </c>
      <c r="P1170" t="s">
        <v>98</v>
      </c>
    </row>
    <row r="1171" spans="1:36" x14ac:dyDescent="0.2">
      <c r="A1171">
        <v>23103</v>
      </c>
      <c r="B1171" t="s">
        <v>1466</v>
      </c>
      <c r="C1171" t="s">
        <v>1893</v>
      </c>
      <c r="D1171" t="s">
        <v>1020</v>
      </c>
      <c r="E1171" t="s">
        <v>1893</v>
      </c>
      <c r="F1171" t="s">
        <v>306</v>
      </c>
      <c r="G1171" t="s">
        <v>1894</v>
      </c>
      <c r="H1171" t="s">
        <v>1448</v>
      </c>
      <c r="I1171" t="s">
        <v>1469</v>
      </c>
      <c r="J1171" t="s">
        <v>1448</v>
      </c>
      <c r="K1171" t="s">
        <v>1450</v>
      </c>
      <c r="L1171" t="s">
        <v>1700</v>
      </c>
      <c r="M1171" t="s">
        <v>1700</v>
      </c>
      <c r="N1171" t="s">
        <v>1895</v>
      </c>
      <c r="O1171" t="s">
        <v>1474</v>
      </c>
      <c r="P1171" t="s">
        <v>1896</v>
      </c>
      <c r="Q1171" t="s">
        <v>287</v>
      </c>
      <c r="R1171" t="s">
        <v>1565</v>
      </c>
      <c r="S1171" t="s">
        <v>1454</v>
      </c>
      <c r="T1171" t="s">
        <v>1477</v>
      </c>
      <c r="U1171" t="s">
        <v>1897</v>
      </c>
      <c r="V1171" t="s">
        <v>1898</v>
      </c>
      <c r="W1171">
        <v>1648746000</v>
      </c>
      <c r="X1171">
        <v>1673802000</v>
      </c>
      <c r="Y1171" t="s">
        <v>1438</v>
      </c>
      <c r="Z1171" t="s">
        <v>1491</v>
      </c>
      <c r="AC1171" t="s">
        <v>1899</v>
      </c>
      <c r="AE1171" t="s">
        <v>1900</v>
      </c>
      <c r="AF1171" t="s">
        <v>1901</v>
      </c>
      <c r="AG1171" t="s">
        <v>1902</v>
      </c>
      <c r="AH1171" t="s">
        <v>1903</v>
      </c>
      <c r="AI1171" t="s">
        <v>1904</v>
      </c>
      <c r="AJ1171" t="s">
        <v>102</v>
      </c>
    </row>
    <row r="1172" spans="1:36" x14ac:dyDescent="0.2">
      <c r="A1172">
        <v>23107</v>
      </c>
      <c r="B1172" t="s">
        <v>1520</v>
      </c>
      <c r="C1172" t="s">
        <v>1905</v>
      </c>
      <c r="D1172" t="s">
        <v>1021</v>
      </c>
      <c r="E1172" t="s">
        <v>1905</v>
      </c>
      <c r="F1172" t="s">
        <v>478</v>
      </c>
      <c r="G1172" t="s">
        <v>1906</v>
      </c>
      <c r="H1172" t="s">
        <v>1448</v>
      </c>
      <c r="I1172" t="s">
        <v>1449</v>
      </c>
      <c r="J1172" t="s">
        <v>1448</v>
      </c>
      <c r="K1172" t="s">
        <v>1470</v>
      </c>
      <c r="L1172" t="s">
        <v>1471</v>
      </c>
      <c r="M1172" t="s">
        <v>1721</v>
      </c>
      <c r="N1172" t="s">
        <v>1473</v>
      </c>
      <c r="O1172" t="s">
        <v>1474</v>
      </c>
      <c r="P1172" t="s">
        <v>1907</v>
      </c>
      <c r="Q1172" t="s">
        <v>287</v>
      </c>
      <c r="R1172" t="s">
        <v>1636</v>
      </c>
      <c r="S1172" t="s">
        <v>1500</v>
      </c>
      <c r="T1172" t="s">
        <v>1477</v>
      </c>
      <c r="U1172" t="s">
        <v>1908</v>
      </c>
      <c r="V1172" t="s">
        <v>1909</v>
      </c>
      <c r="W1172">
        <v>1648746000</v>
      </c>
      <c r="X1172">
        <v>1675098000</v>
      </c>
      <c r="Y1172" t="s">
        <v>1438</v>
      </c>
      <c r="Z1172" t="s">
        <v>1439</v>
      </c>
      <c r="AC1172" t="s">
        <v>1910</v>
      </c>
      <c r="AE1172" t="s">
        <v>1911</v>
      </c>
      <c r="AF1172" t="s">
        <v>1912</v>
      </c>
      <c r="AG1172" t="s">
        <v>1912</v>
      </c>
      <c r="AH1172" t="s">
        <v>1913</v>
      </c>
      <c r="AJ1172" t="s">
        <v>100</v>
      </c>
    </row>
    <row r="1173" spans="1:36" x14ac:dyDescent="0.2">
      <c r="A1173">
        <v>23108</v>
      </c>
      <c r="B1173" t="s">
        <v>1466</v>
      </c>
      <c r="C1173" t="s">
        <v>1914</v>
      </c>
      <c r="D1173" t="s">
        <v>1022</v>
      </c>
      <c r="E1173" t="s">
        <v>1914</v>
      </c>
      <c r="F1173" t="s">
        <v>375</v>
      </c>
      <c r="G1173" t="s">
        <v>1915</v>
      </c>
      <c r="H1173" t="s">
        <v>1448</v>
      </c>
      <c r="I1173" t="s">
        <v>1449</v>
      </c>
      <c r="J1173" t="s">
        <v>1448</v>
      </c>
      <c r="K1173" t="s">
        <v>1470</v>
      </c>
      <c r="L1173" t="s">
        <v>1471</v>
      </c>
      <c r="M1173" t="s">
        <v>1472</v>
      </c>
      <c r="N1173" t="s">
        <v>1473</v>
      </c>
      <c r="O1173" t="s">
        <v>1474</v>
      </c>
      <c r="P1173" t="s">
        <v>1916</v>
      </c>
      <c r="Q1173" t="s">
        <v>287</v>
      </c>
      <c r="R1173" t="s">
        <v>1453</v>
      </c>
      <c r="S1173" t="s">
        <v>1488</v>
      </c>
      <c r="T1173" t="s">
        <v>1455</v>
      </c>
      <c r="U1173" t="s">
        <v>1914</v>
      </c>
      <c r="V1173" t="s">
        <v>1917</v>
      </c>
      <c r="W1173">
        <v>1648746000</v>
      </c>
      <c r="X1173">
        <v>1659027600</v>
      </c>
      <c r="Y1173" t="s">
        <v>1438</v>
      </c>
      <c r="Z1173" t="s">
        <v>1458</v>
      </c>
      <c r="AB1173" t="s">
        <v>1918</v>
      </c>
      <c r="AC1173" t="s">
        <v>1919</v>
      </c>
      <c r="AE1173" t="s">
        <v>1920</v>
      </c>
      <c r="AF1173" t="s">
        <v>1921</v>
      </c>
      <c r="AG1173" t="s">
        <v>1922</v>
      </c>
      <c r="AH1173" t="s">
        <v>1464</v>
      </c>
      <c r="AI1173" t="s">
        <v>1923</v>
      </c>
      <c r="AJ1173" t="s">
        <v>100</v>
      </c>
    </row>
    <row r="1174" spans="1:36" x14ac:dyDescent="0.2">
      <c r="A1174">
        <v>23110</v>
      </c>
      <c r="B1174" t="s">
        <v>1445</v>
      </c>
      <c r="C1174" t="s">
        <v>1924</v>
      </c>
      <c r="D1174" t="s">
        <v>1023</v>
      </c>
      <c r="E1174" t="s">
        <v>1924</v>
      </c>
      <c r="F1174" t="s">
        <v>532</v>
      </c>
      <c r="G1174" t="s">
        <v>1925</v>
      </c>
      <c r="H1174" t="s">
        <v>1448</v>
      </c>
      <c r="I1174" t="s">
        <v>1449</v>
      </c>
      <c r="J1174" t="s">
        <v>1448</v>
      </c>
      <c r="K1174" t="s">
        <v>1470</v>
      </c>
      <c r="L1174" t="s">
        <v>1451</v>
      </c>
      <c r="M1174" t="s">
        <v>1451</v>
      </c>
      <c r="N1174" t="s">
        <v>1451</v>
      </c>
      <c r="O1174" t="s">
        <v>1451</v>
      </c>
      <c r="P1174" t="s">
        <v>1451</v>
      </c>
      <c r="Q1174" t="s">
        <v>287</v>
      </c>
      <c r="R1174" t="s">
        <v>1453</v>
      </c>
      <c r="S1174" t="s">
        <v>1454</v>
      </c>
      <c r="T1174" t="s">
        <v>1477</v>
      </c>
      <c r="U1174" t="s">
        <v>1926</v>
      </c>
      <c r="V1174" t="s">
        <v>1927</v>
      </c>
      <c r="W1174">
        <v>1648746000</v>
      </c>
      <c r="X1174">
        <v>1672419600</v>
      </c>
      <c r="Y1174" t="s">
        <v>1438</v>
      </c>
      <c r="Z1174" t="s">
        <v>1568</v>
      </c>
      <c r="AC1174" t="s">
        <v>1928</v>
      </c>
      <c r="AE1174" t="s">
        <v>1929</v>
      </c>
      <c r="AF1174" t="s">
        <v>1930</v>
      </c>
      <c r="AG1174" t="s">
        <v>1931</v>
      </c>
      <c r="AH1174" t="s">
        <v>1932</v>
      </c>
      <c r="AJ1174" t="s">
        <v>101</v>
      </c>
    </row>
    <row r="1175" spans="1:36" x14ac:dyDescent="0.2">
      <c r="A1175">
        <v>23111</v>
      </c>
      <c r="B1175" t="s">
        <v>1445</v>
      </c>
      <c r="C1175" t="s">
        <v>1933</v>
      </c>
      <c r="D1175" t="s">
        <v>1024</v>
      </c>
      <c r="E1175" t="s">
        <v>1933</v>
      </c>
      <c r="F1175" t="s">
        <v>532</v>
      </c>
      <c r="G1175" t="s">
        <v>1925</v>
      </c>
      <c r="H1175" t="s">
        <v>1448</v>
      </c>
      <c r="I1175" t="s">
        <v>1469</v>
      </c>
      <c r="J1175" t="s">
        <v>1448</v>
      </c>
      <c r="K1175" t="s">
        <v>1450</v>
      </c>
      <c r="L1175" t="s">
        <v>1675</v>
      </c>
      <c r="M1175" t="s">
        <v>1934</v>
      </c>
      <c r="N1175" t="s">
        <v>1473</v>
      </c>
      <c r="O1175" t="s">
        <v>1935</v>
      </c>
      <c r="P1175" t="s">
        <v>1936</v>
      </c>
      <c r="Q1175" t="s">
        <v>287</v>
      </c>
      <c r="R1175" t="s">
        <v>1937</v>
      </c>
      <c r="S1175" t="s">
        <v>1454</v>
      </c>
      <c r="T1175" t="s">
        <v>1477</v>
      </c>
      <c r="U1175" t="s">
        <v>1938</v>
      </c>
      <c r="V1175" t="s">
        <v>1939</v>
      </c>
      <c r="W1175">
        <v>1648746000</v>
      </c>
      <c r="X1175">
        <v>1681405200</v>
      </c>
      <c r="Y1175" t="s">
        <v>1438</v>
      </c>
      <c r="Z1175" t="s">
        <v>1568</v>
      </c>
      <c r="AC1175" t="s">
        <v>1940</v>
      </c>
      <c r="AE1175" t="s">
        <v>1941</v>
      </c>
      <c r="AF1175" t="s">
        <v>1942</v>
      </c>
      <c r="AG1175" t="s">
        <v>1942</v>
      </c>
      <c r="AH1175" t="s">
        <v>1943</v>
      </c>
      <c r="AI1175" t="s">
        <v>1944</v>
      </c>
      <c r="AJ1175" t="s">
        <v>101</v>
      </c>
    </row>
    <row r="1176" spans="1:36" x14ac:dyDescent="0.2">
      <c r="A1176">
        <v>23112</v>
      </c>
      <c r="B1176" t="s">
        <v>1445</v>
      </c>
      <c r="C1176" t="s">
        <v>1945</v>
      </c>
      <c r="D1176" t="s">
        <v>1025</v>
      </c>
      <c r="E1176" t="s">
        <v>1945</v>
      </c>
      <c r="F1176" t="s">
        <v>532</v>
      </c>
      <c r="G1176" t="s">
        <v>1925</v>
      </c>
      <c r="H1176" t="s">
        <v>1448</v>
      </c>
      <c r="I1176" t="s">
        <v>1838</v>
      </c>
      <c r="J1176" t="s">
        <v>1448</v>
      </c>
      <c r="K1176" t="s">
        <v>1470</v>
      </c>
      <c r="L1176" t="s">
        <v>1675</v>
      </c>
      <c r="M1176" t="s">
        <v>1934</v>
      </c>
      <c r="N1176" t="s">
        <v>1473</v>
      </c>
      <c r="O1176" t="s">
        <v>1474</v>
      </c>
      <c r="P1176" t="s">
        <v>1946</v>
      </c>
      <c r="Q1176" t="s">
        <v>287</v>
      </c>
      <c r="R1176" t="s">
        <v>1937</v>
      </c>
      <c r="S1176" t="s">
        <v>1454</v>
      </c>
      <c r="T1176" t="s">
        <v>1477</v>
      </c>
      <c r="U1176" t="s">
        <v>1947</v>
      </c>
      <c r="V1176" t="s">
        <v>1948</v>
      </c>
      <c r="W1176">
        <v>1648746000</v>
      </c>
      <c r="X1176">
        <v>1681405200</v>
      </c>
      <c r="Y1176" t="s">
        <v>1438</v>
      </c>
      <c r="Z1176" t="s">
        <v>1568</v>
      </c>
      <c r="AC1176" t="s">
        <v>1949</v>
      </c>
      <c r="AE1176" t="s">
        <v>1950</v>
      </c>
      <c r="AF1176" t="s">
        <v>1951</v>
      </c>
      <c r="AG1176" t="s">
        <v>1952</v>
      </c>
      <c r="AH1176" t="s">
        <v>1953</v>
      </c>
      <c r="AJ1176" t="s">
        <v>101</v>
      </c>
    </row>
    <row r="1177" spans="1:36" x14ac:dyDescent="0.2">
      <c r="A1177">
        <v>23113</v>
      </c>
      <c r="B1177" t="s">
        <v>1445</v>
      </c>
      <c r="C1177" t="s">
        <v>1954</v>
      </c>
      <c r="D1177" t="s">
        <v>1026</v>
      </c>
      <c r="E1177" t="s">
        <v>1954</v>
      </c>
      <c r="F1177" t="s">
        <v>532</v>
      </c>
      <c r="G1177" t="s">
        <v>1925</v>
      </c>
      <c r="H1177" t="s">
        <v>1448</v>
      </c>
      <c r="I1177" t="s">
        <v>1469</v>
      </c>
      <c r="J1177" t="s">
        <v>1448</v>
      </c>
      <c r="K1177" t="s">
        <v>1470</v>
      </c>
      <c r="L1177" t="s">
        <v>1451</v>
      </c>
      <c r="M1177" t="s">
        <v>1451</v>
      </c>
      <c r="N1177" t="s">
        <v>1451</v>
      </c>
      <c r="O1177" t="s">
        <v>1451</v>
      </c>
      <c r="P1177" t="s">
        <v>1955</v>
      </c>
      <c r="Q1177" t="s">
        <v>287</v>
      </c>
      <c r="R1177" t="s">
        <v>1678</v>
      </c>
      <c r="S1177" t="s">
        <v>1454</v>
      </c>
      <c r="T1177" t="s">
        <v>1455</v>
      </c>
      <c r="U1177" t="s">
        <v>1956</v>
      </c>
      <c r="V1177" t="s">
        <v>1957</v>
      </c>
      <c r="W1177">
        <v>1648746000</v>
      </c>
      <c r="X1177">
        <v>1665594000</v>
      </c>
      <c r="Y1177" t="s">
        <v>1438</v>
      </c>
      <c r="Z1177" t="s">
        <v>1568</v>
      </c>
      <c r="AB1177" t="s">
        <v>1460</v>
      </c>
      <c r="AC1177" t="s">
        <v>1958</v>
      </c>
      <c r="AE1177" t="s">
        <v>1959</v>
      </c>
      <c r="AF1177" t="s">
        <v>1960</v>
      </c>
      <c r="AG1177" t="s">
        <v>1960</v>
      </c>
      <c r="AH1177" t="s">
        <v>1959</v>
      </c>
      <c r="AI1177" t="s">
        <v>1961</v>
      </c>
      <c r="AJ1177" t="s">
        <v>101</v>
      </c>
    </row>
    <row r="1178" spans="1:36" x14ac:dyDescent="0.2">
      <c r="A1178">
        <v>23114</v>
      </c>
      <c r="B1178" t="s">
        <v>1445</v>
      </c>
      <c r="C1178" t="s">
        <v>1962</v>
      </c>
      <c r="D1178" t="s">
        <v>1027</v>
      </c>
      <c r="E1178" t="s">
        <v>1962</v>
      </c>
      <c r="F1178" t="s">
        <v>532</v>
      </c>
      <c r="G1178" t="s">
        <v>1925</v>
      </c>
      <c r="H1178" t="s">
        <v>1448</v>
      </c>
      <c r="I1178" t="s">
        <v>1469</v>
      </c>
      <c r="J1178" t="s">
        <v>1448</v>
      </c>
      <c r="K1178" t="s">
        <v>1450</v>
      </c>
      <c r="L1178" t="s">
        <v>1675</v>
      </c>
      <c r="M1178" t="s">
        <v>1934</v>
      </c>
      <c r="N1178" t="s">
        <v>1473</v>
      </c>
      <c r="O1178" t="s">
        <v>1474</v>
      </c>
      <c r="P1178" t="s">
        <v>1513</v>
      </c>
      <c r="Q1178" t="s">
        <v>287</v>
      </c>
      <c r="R1178" t="s">
        <v>1937</v>
      </c>
      <c r="S1178" t="s">
        <v>1454</v>
      </c>
      <c r="T1178" t="s">
        <v>1455</v>
      </c>
      <c r="U1178" t="s">
        <v>1963</v>
      </c>
    </row>
    <row r="1179" spans="1:36" x14ac:dyDescent="0.2">
      <c r="A1179" t="s">
        <v>1964</v>
      </c>
      <c r="B1179" t="s">
        <v>1965</v>
      </c>
      <c r="C1179">
        <v>1648746000</v>
      </c>
      <c r="D1179">
        <v>1665421200</v>
      </c>
      <c r="E1179" t="s">
        <v>1438</v>
      </c>
      <c r="F1179" t="s">
        <v>1568</v>
      </c>
      <c r="G1179" t="s">
        <v>1459</v>
      </c>
      <c r="H1179" t="s">
        <v>1460</v>
      </c>
      <c r="I1179" t="s">
        <v>1966</v>
      </c>
      <c r="K1179" t="s">
        <v>1967</v>
      </c>
      <c r="L1179" t="s">
        <v>1968</v>
      </c>
      <c r="M1179" t="s">
        <v>1968</v>
      </c>
      <c r="N1179" t="s">
        <v>1969</v>
      </c>
      <c r="O1179" t="s">
        <v>1970</v>
      </c>
      <c r="P1179" t="s">
        <v>101</v>
      </c>
    </row>
    <row r="1180" spans="1:36" x14ac:dyDescent="0.2">
      <c r="A1180">
        <v>23115</v>
      </c>
      <c r="B1180" t="s">
        <v>1520</v>
      </c>
      <c r="C1180" t="s">
        <v>1971</v>
      </c>
      <c r="D1180" t="s">
        <v>1028</v>
      </c>
      <c r="E1180" t="s">
        <v>1971</v>
      </c>
      <c r="F1180" t="s">
        <v>444</v>
      </c>
      <c r="G1180" t="s">
        <v>1972</v>
      </c>
      <c r="H1180" t="s">
        <v>1448</v>
      </c>
      <c r="I1180" t="s">
        <v>1838</v>
      </c>
      <c r="J1180" t="s">
        <v>1448</v>
      </c>
      <c r="K1180" t="s">
        <v>1470</v>
      </c>
      <c r="L1180" t="s">
        <v>1675</v>
      </c>
      <c r="M1180" t="s">
        <v>1676</v>
      </c>
      <c r="N1180" t="s">
        <v>1473</v>
      </c>
      <c r="O1180" t="s">
        <v>1474</v>
      </c>
      <c r="P1180" t="s">
        <v>1973</v>
      </c>
      <c r="Q1180" t="s">
        <v>287</v>
      </c>
      <c r="R1180" t="s">
        <v>1974</v>
      </c>
      <c r="S1180" t="s">
        <v>1488</v>
      </c>
      <c r="T1180" t="s">
        <v>1477</v>
      </c>
      <c r="U1180" t="s">
        <v>1975</v>
      </c>
    </row>
    <row r="1181" spans="1:36" x14ac:dyDescent="0.2">
      <c r="A1181" t="s">
        <v>1976</v>
      </c>
      <c r="B1181" t="s">
        <v>1977</v>
      </c>
      <c r="C1181">
        <v>1648746000</v>
      </c>
      <c r="D1181">
        <v>1672419600</v>
      </c>
      <c r="E1181" t="s">
        <v>1438</v>
      </c>
      <c r="F1181" t="s">
        <v>1439</v>
      </c>
      <c r="I1181" t="s">
        <v>1978</v>
      </c>
      <c r="K1181" t="s">
        <v>1979</v>
      </c>
      <c r="L1181" t="s">
        <v>1980</v>
      </c>
      <c r="M1181" t="s">
        <v>1981</v>
      </c>
      <c r="N1181" t="s">
        <v>1982</v>
      </c>
      <c r="P1181" t="s">
        <v>101</v>
      </c>
    </row>
    <row r="1182" spans="1:36" x14ac:dyDescent="0.2">
      <c r="A1182">
        <v>23116</v>
      </c>
      <c r="B1182" t="s">
        <v>1520</v>
      </c>
      <c r="C1182" t="s">
        <v>1983</v>
      </c>
      <c r="D1182" t="s">
        <v>1029</v>
      </c>
      <c r="E1182" t="s">
        <v>1983</v>
      </c>
      <c r="F1182" t="s">
        <v>308</v>
      </c>
      <c r="G1182" t="s">
        <v>1984</v>
      </c>
      <c r="H1182" t="s">
        <v>1448</v>
      </c>
      <c r="I1182" t="s">
        <v>1449</v>
      </c>
      <c r="J1182" t="s">
        <v>1448</v>
      </c>
      <c r="K1182" t="s">
        <v>1470</v>
      </c>
      <c r="L1182" t="s">
        <v>1471</v>
      </c>
      <c r="M1182" t="s">
        <v>1472</v>
      </c>
      <c r="N1182" t="s">
        <v>1512</v>
      </c>
      <c r="O1182" t="s">
        <v>1474</v>
      </c>
      <c r="P1182" t="s">
        <v>1513</v>
      </c>
      <c r="Q1182" t="s">
        <v>287</v>
      </c>
      <c r="R1182" t="s">
        <v>1985</v>
      </c>
      <c r="S1182" t="s">
        <v>1500</v>
      </c>
      <c r="T1182" t="s">
        <v>1477</v>
      </c>
      <c r="U1182" t="s">
        <v>1986</v>
      </c>
      <c r="V1182" t="s">
        <v>1987</v>
      </c>
      <c r="W1182">
        <v>1648746000</v>
      </c>
      <c r="X1182">
        <v>1672419600</v>
      </c>
      <c r="Y1182" t="s">
        <v>1438</v>
      </c>
      <c r="Z1182" t="s">
        <v>1458</v>
      </c>
      <c r="AC1182" t="s">
        <v>1988</v>
      </c>
      <c r="AE1182" t="s">
        <v>1989</v>
      </c>
      <c r="AF1182" t="s">
        <v>1990</v>
      </c>
      <c r="AG1182" t="s">
        <v>1990</v>
      </c>
      <c r="AH1182" t="s">
        <v>1464</v>
      </c>
      <c r="AJ1182" t="s">
        <v>102</v>
      </c>
    </row>
    <row r="1183" spans="1:36" x14ac:dyDescent="0.2">
      <c r="A1183">
        <v>23117</v>
      </c>
      <c r="B1183" t="s">
        <v>1466</v>
      </c>
      <c r="C1183" t="s">
        <v>1991</v>
      </c>
      <c r="D1183" t="s">
        <v>1030</v>
      </c>
      <c r="E1183" t="s">
        <v>1991</v>
      </c>
      <c r="F1183" t="s">
        <v>474</v>
      </c>
      <c r="G1183" t="s">
        <v>1992</v>
      </c>
      <c r="H1183" t="s">
        <v>1448</v>
      </c>
      <c r="I1183" t="s">
        <v>1469</v>
      </c>
      <c r="J1183" t="s">
        <v>1448</v>
      </c>
      <c r="K1183" t="s">
        <v>1470</v>
      </c>
      <c r="L1183" t="s">
        <v>1471</v>
      </c>
      <c r="M1183" t="s">
        <v>1472</v>
      </c>
      <c r="N1183" t="s">
        <v>1473</v>
      </c>
      <c r="O1183" t="s">
        <v>1474</v>
      </c>
      <c r="P1183" t="s">
        <v>1993</v>
      </c>
      <c r="Q1183" t="s">
        <v>287</v>
      </c>
      <c r="R1183" t="s">
        <v>1678</v>
      </c>
      <c r="S1183" t="s">
        <v>1454</v>
      </c>
      <c r="T1183" t="s">
        <v>1455</v>
      </c>
      <c r="U1183" t="s">
        <v>1994</v>
      </c>
      <c r="V1183" t="s">
        <v>1995</v>
      </c>
      <c r="W1183">
        <v>1648746000</v>
      </c>
      <c r="X1183">
        <v>1664470800</v>
      </c>
      <c r="Y1183" t="s">
        <v>1438</v>
      </c>
      <c r="Z1183" t="s">
        <v>1491</v>
      </c>
      <c r="AB1183" t="s">
        <v>1996</v>
      </c>
      <c r="AC1183" t="s">
        <v>1997</v>
      </c>
      <c r="AE1183" t="s">
        <v>1998</v>
      </c>
      <c r="AF1183" t="s">
        <v>1999</v>
      </c>
      <c r="AG1183" t="s">
        <v>2000</v>
      </c>
      <c r="AH1183" t="s">
        <v>2001</v>
      </c>
      <c r="AI1183" t="s">
        <v>2002</v>
      </c>
      <c r="AJ1183" t="s">
        <v>102</v>
      </c>
    </row>
    <row r="1184" spans="1:36" x14ac:dyDescent="0.2">
      <c r="A1184">
        <v>23118</v>
      </c>
      <c r="B1184" t="s">
        <v>1466</v>
      </c>
      <c r="C1184" t="s">
        <v>2003</v>
      </c>
      <c r="D1184" t="s">
        <v>1031</v>
      </c>
      <c r="E1184" t="s">
        <v>2003</v>
      </c>
      <c r="F1184" t="s">
        <v>302</v>
      </c>
      <c r="G1184" t="s">
        <v>2004</v>
      </c>
      <c r="H1184" t="s">
        <v>1448</v>
      </c>
      <c r="I1184" t="s">
        <v>1838</v>
      </c>
      <c r="J1184" t="s">
        <v>1448</v>
      </c>
      <c r="K1184" t="s">
        <v>203</v>
      </c>
      <c r="L1184" t="s">
        <v>2005</v>
      </c>
      <c r="M1184" t="s">
        <v>2006</v>
      </c>
      <c r="N1184" t="s">
        <v>1473</v>
      </c>
      <c r="O1184" t="s">
        <v>1474</v>
      </c>
      <c r="P1184" t="s">
        <v>2007</v>
      </c>
      <c r="Q1184" t="s">
        <v>292</v>
      </c>
      <c r="R1184" t="s">
        <v>1565</v>
      </c>
      <c r="S1184" t="s">
        <v>1454</v>
      </c>
      <c r="T1184" t="s">
        <v>1477</v>
      </c>
      <c r="U1184" t="s">
        <v>2008</v>
      </c>
    </row>
    <row r="1185" spans="1:36" x14ac:dyDescent="0.2">
      <c r="A1185" t="s">
        <v>2009</v>
      </c>
      <c r="B1185" t="s">
        <v>2010</v>
      </c>
      <c r="C1185">
        <v>1648746000</v>
      </c>
      <c r="D1185">
        <v>1675098000</v>
      </c>
      <c r="E1185" t="s">
        <v>1438</v>
      </c>
      <c r="F1185" t="s">
        <v>1568</v>
      </c>
      <c r="I1185" t="s">
        <v>2011</v>
      </c>
      <c r="K1185" t="s">
        <v>2012</v>
      </c>
      <c r="L1185" t="s">
        <v>2013</v>
      </c>
      <c r="M1185" t="s">
        <v>2014</v>
      </c>
      <c r="N1185" t="s">
        <v>2015</v>
      </c>
      <c r="O1185" t="s">
        <v>2016</v>
      </c>
      <c r="P1185" t="s">
        <v>100</v>
      </c>
    </row>
    <row r="1186" spans="1:36" x14ac:dyDescent="0.2">
      <c r="A1186">
        <v>23119</v>
      </c>
      <c r="B1186" t="s">
        <v>1445</v>
      </c>
      <c r="C1186" t="s">
        <v>1032</v>
      </c>
      <c r="D1186" t="s">
        <v>1032</v>
      </c>
      <c r="E1186" t="s">
        <v>1032</v>
      </c>
      <c r="F1186" t="s">
        <v>321</v>
      </c>
      <c r="G1186" t="s">
        <v>2017</v>
      </c>
      <c r="H1186" t="s">
        <v>1448</v>
      </c>
      <c r="I1186" t="s">
        <v>1469</v>
      </c>
      <c r="J1186" t="s">
        <v>1448</v>
      </c>
      <c r="K1186" t="s">
        <v>1470</v>
      </c>
      <c r="L1186" t="s">
        <v>1839</v>
      </c>
      <c r="M1186" t="s">
        <v>1839</v>
      </c>
      <c r="N1186" t="s">
        <v>1512</v>
      </c>
      <c r="O1186" t="s">
        <v>1474</v>
      </c>
      <c r="P1186" t="s">
        <v>1513</v>
      </c>
      <c r="Q1186" t="s">
        <v>287</v>
      </c>
      <c r="R1186" t="s">
        <v>1453</v>
      </c>
      <c r="S1186" t="s">
        <v>1454</v>
      </c>
      <c r="T1186" t="s">
        <v>1455</v>
      </c>
      <c r="U1186" t="s">
        <v>2018</v>
      </c>
      <c r="V1186" t="s">
        <v>2019</v>
      </c>
      <c r="W1186">
        <v>1648746000</v>
      </c>
      <c r="X1186">
        <v>1665334800</v>
      </c>
      <c r="Y1186" t="s">
        <v>1438</v>
      </c>
      <c r="Z1186" t="s">
        <v>1568</v>
      </c>
      <c r="AB1186" t="s">
        <v>1460</v>
      </c>
      <c r="AC1186" t="s">
        <v>1606</v>
      </c>
      <c r="AE1186" t="s">
        <v>2020</v>
      </c>
      <c r="AF1186" t="s">
        <v>2021</v>
      </c>
      <c r="AG1186" t="s">
        <v>2021</v>
      </c>
      <c r="AH1186" t="s">
        <v>1464</v>
      </c>
      <c r="AI1186" t="s">
        <v>2022</v>
      </c>
      <c r="AJ1186" t="s">
        <v>102</v>
      </c>
    </row>
    <row r="1187" spans="1:36" x14ac:dyDescent="0.2">
      <c r="A1187">
        <v>23120</v>
      </c>
      <c r="B1187" t="s">
        <v>1445</v>
      </c>
      <c r="C1187" t="s">
        <v>1033</v>
      </c>
      <c r="D1187" t="s">
        <v>1033</v>
      </c>
      <c r="E1187" t="s">
        <v>1033</v>
      </c>
      <c r="F1187" t="s">
        <v>306</v>
      </c>
      <c r="G1187" t="s">
        <v>2017</v>
      </c>
      <c r="H1187" t="s">
        <v>1448</v>
      </c>
      <c r="I1187" t="s">
        <v>1449</v>
      </c>
      <c r="J1187" t="s">
        <v>1448</v>
      </c>
      <c r="K1187" t="s">
        <v>1470</v>
      </c>
      <c r="L1187" t="s">
        <v>1839</v>
      </c>
      <c r="M1187" t="s">
        <v>1839</v>
      </c>
      <c r="N1187" t="s">
        <v>1473</v>
      </c>
      <c r="O1187" t="s">
        <v>2023</v>
      </c>
      <c r="P1187" t="s">
        <v>2024</v>
      </c>
      <c r="Q1187" t="s">
        <v>287</v>
      </c>
      <c r="R1187" t="s">
        <v>1453</v>
      </c>
      <c r="S1187" t="s">
        <v>1454</v>
      </c>
      <c r="T1187" t="s">
        <v>1477</v>
      </c>
      <c r="U1187" t="s">
        <v>2025</v>
      </c>
      <c r="V1187" t="s">
        <v>2026</v>
      </c>
      <c r="W1187">
        <v>1648746000</v>
      </c>
      <c r="X1187">
        <v>1672419600</v>
      </c>
      <c r="Y1187" t="s">
        <v>1438</v>
      </c>
      <c r="Z1187" t="s">
        <v>1458</v>
      </c>
      <c r="AC1187" t="s">
        <v>2027</v>
      </c>
      <c r="AE1187" t="s">
        <v>1816</v>
      </c>
      <c r="AF1187" t="s">
        <v>2028</v>
      </c>
      <c r="AG1187" t="s">
        <v>2028</v>
      </c>
      <c r="AH1187" t="s">
        <v>1816</v>
      </c>
      <c r="AI1187" t="s">
        <v>2029</v>
      </c>
      <c r="AJ1187" t="s">
        <v>102</v>
      </c>
    </row>
    <row r="1188" spans="1:36" x14ac:dyDescent="0.2">
      <c r="A1188">
        <v>23121</v>
      </c>
      <c r="B1188" t="s">
        <v>1445</v>
      </c>
      <c r="C1188" t="s">
        <v>2030</v>
      </c>
      <c r="D1188" t="s">
        <v>1034</v>
      </c>
      <c r="E1188" t="s">
        <v>2031</v>
      </c>
      <c r="F1188" t="s">
        <v>379</v>
      </c>
      <c r="G1188" t="s">
        <v>1915</v>
      </c>
      <c r="H1188" t="s">
        <v>1448</v>
      </c>
      <c r="I1188" t="s">
        <v>1449</v>
      </c>
      <c r="J1188" t="s">
        <v>1448</v>
      </c>
      <c r="K1188" t="s">
        <v>1470</v>
      </c>
      <c r="L1188" t="s">
        <v>2032</v>
      </c>
      <c r="M1188" t="s">
        <v>2033</v>
      </c>
      <c r="N1188" t="s">
        <v>1473</v>
      </c>
      <c r="O1188" t="s">
        <v>1474</v>
      </c>
      <c r="P1188" t="s">
        <v>1513</v>
      </c>
      <c r="Q1188" t="s">
        <v>287</v>
      </c>
      <c r="R1188" t="s">
        <v>2034</v>
      </c>
      <c r="S1188" t="s">
        <v>1488</v>
      </c>
      <c r="T1188" t="s">
        <v>1477</v>
      </c>
      <c r="U1188" t="s">
        <v>2035</v>
      </c>
    </row>
    <row r="1189" spans="1:36" x14ac:dyDescent="0.2">
      <c r="A1189" t="s">
        <v>2036</v>
      </c>
    </row>
    <row r="1190" spans="1:36" x14ac:dyDescent="0.2">
      <c r="A1190" t="s">
        <v>2037</v>
      </c>
      <c r="B1190" t="s">
        <v>2038</v>
      </c>
      <c r="C1190">
        <v>1648746000</v>
      </c>
      <c r="D1190">
        <v>1672419600</v>
      </c>
      <c r="E1190" t="s">
        <v>1438</v>
      </c>
      <c r="F1190" t="s">
        <v>1491</v>
      </c>
      <c r="I1190" t="s">
        <v>2039</v>
      </c>
      <c r="K1190" t="s">
        <v>2040</v>
      </c>
      <c r="L1190" t="s">
        <v>2041</v>
      </c>
      <c r="M1190" t="s">
        <v>2042</v>
      </c>
      <c r="N1190" t="s">
        <v>1464</v>
      </c>
      <c r="O1190" t="s">
        <v>2043</v>
      </c>
      <c r="P1190" t="s">
        <v>98</v>
      </c>
    </row>
    <row r="1191" spans="1:36" x14ac:dyDescent="0.2">
      <c r="A1191">
        <v>23122</v>
      </c>
      <c r="B1191" t="s">
        <v>1445</v>
      </c>
      <c r="C1191" t="s">
        <v>2044</v>
      </c>
      <c r="D1191" t="s">
        <v>1035</v>
      </c>
      <c r="E1191" t="s">
        <v>2044</v>
      </c>
      <c r="F1191" t="s">
        <v>510</v>
      </c>
      <c r="G1191" t="s">
        <v>2045</v>
      </c>
      <c r="H1191" t="s">
        <v>1448</v>
      </c>
      <c r="I1191" t="s">
        <v>1449</v>
      </c>
      <c r="J1191" t="s">
        <v>1448</v>
      </c>
      <c r="K1191" t="s">
        <v>1450</v>
      </c>
      <c r="L1191" t="s">
        <v>1553</v>
      </c>
      <c r="M1191" t="s">
        <v>1553</v>
      </c>
      <c r="N1191" t="s">
        <v>1473</v>
      </c>
      <c r="O1191" t="s">
        <v>1474</v>
      </c>
      <c r="P1191" t="s">
        <v>1936</v>
      </c>
      <c r="Q1191" t="s">
        <v>287</v>
      </c>
      <c r="R1191" t="s">
        <v>1581</v>
      </c>
      <c r="S1191" t="s">
        <v>1454</v>
      </c>
      <c r="T1191" t="s">
        <v>1455</v>
      </c>
      <c r="U1191" t="s">
        <v>2046</v>
      </c>
    </row>
    <row r="1192" spans="1:36" x14ac:dyDescent="0.2">
      <c r="A1192" t="s">
        <v>2047</v>
      </c>
    </row>
    <row r="1193" spans="1:36" x14ac:dyDescent="0.2">
      <c r="A1193" t="e" cm="1">
        <f t="array" ref="A1193">- _xlnm.Database Management System (DBMS): Oracle</f>
        <v>#NAME?</v>
      </c>
    </row>
    <row r="1194" spans="1:36" x14ac:dyDescent="0.2">
      <c r="A1194" t="s">
        <v>2048</v>
      </c>
    </row>
    <row r="1195" spans="1:36" x14ac:dyDescent="0.2">
      <c r="A1195" t="e" cm="1">
        <f t="array" ref="A1195">-Programming Language: Java</f>
        <v>#NAME?</v>
      </c>
      <c r="B1195" t="s">
        <v>2049</v>
      </c>
      <c r="C1195">
        <v>1648746000</v>
      </c>
      <c r="D1195">
        <v>1666026000</v>
      </c>
      <c r="E1195" t="s">
        <v>1438</v>
      </c>
      <c r="F1195" t="s">
        <v>1491</v>
      </c>
      <c r="G1195" t="s">
        <v>1589</v>
      </c>
      <c r="H1195" t="s">
        <v>1460</v>
      </c>
      <c r="I1195" t="s">
        <v>2050</v>
      </c>
      <c r="K1195" t="s">
        <v>2051</v>
      </c>
      <c r="L1195" t="s">
        <v>2052</v>
      </c>
      <c r="M1195" t="s">
        <v>2053</v>
      </c>
      <c r="N1195" t="s">
        <v>2054</v>
      </c>
      <c r="O1195" t="s">
        <v>2055</v>
      </c>
      <c r="P1195" t="s">
        <v>98</v>
      </c>
    </row>
    <row r="1196" spans="1:36" x14ac:dyDescent="0.2">
      <c r="A1196">
        <v>23123</v>
      </c>
      <c r="B1196" t="s">
        <v>1445</v>
      </c>
      <c r="C1196" t="s">
        <v>1036</v>
      </c>
      <c r="D1196" t="s">
        <v>1036</v>
      </c>
      <c r="E1196" t="s">
        <v>1036</v>
      </c>
      <c r="F1196" t="s">
        <v>494</v>
      </c>
      <c r="G1196" t="s">
        <v>2056</v>
      </c>
      <c r="H1196" t="s">
        <v>1448</v>
      </c>
      <c r="I1196" t="s">
        <v>1449</v>
      </c>
      <c r="J1196" t="s">
        <v>1448</v>
      </c>
      <c r="K1196" t="s">
        <v>1450</v>
      </c>
      <c r="L1196" t="s">
        <v>1553</v>
      </c>
      <c r="M1196" t="s">
        <v>1553</v>
      </c>
      <c r="N1196" t="s">
        <v>1473</v>
      </c>
      <c r="O1196" t="s">
        <v>1474</v>
      </c>
      <c r="P1196" t="s">
        <v>2057</v>
      </c>
      <c r="Q1196" t="s">
        <v>287</v>
      </c>
      <c r="R1196" t="s">
        <v>2034</v>
      </c>
      <c r="S1196" t="s">
        <v>1454</v>
      </c>
      <c r="T1196" t="s">
        <v>1455</v>
      </c>
      <c r="U1196" t="s">
        <v>2058</v>
      </c>
      <c r="V1196" t="s">
        <v>2059</v>
      </c>
      <c r="W1196">
        <v>1648746000</v>
      </c>
      <c r="X1196">
        <v>1666198800</v>
      </c>
      <c r="Y1196" t="s">
        <v>1438</v>
      </c>
      <c r="Z1196" t="s">
        <v>1491</v>
      </c>
      <c r="AA1196" t="s">
        <v>1459</v>
      </c>
      <c r="AB1196" t="s">
        <v>2060</v>
      </c>
      <c r="AC1196" t="s">
        <v>2061</v>
      </c>
      <c r="AE1196" t="s">
        <v>2062</v>
      </c>
      <c r="AF1196" t="s">
        <v>2063</v>
      </c>
      <c r="AG1196" t="s">
        <v>2063</v>
      </c>
      <c r="AH1196" t="s">
        <v>2064</v>
      </c>
      <c r="AI1196" t="s">
        <v>2065</v>
      </c>
      <c r="AJ1196" t="s">
        <v>98</v>
      </c>
    </row>
    <row r="1197" spans="1:36" x14ac:dyDescent="0.2">
      <c r="A1197">
        <v>23124</v>
      </c>
      <c r="B1197" t="s">
        <v>1445</v>
      </c>
      <c r="C1197" t="s">
        <v>1037</v>
      </c>
      <c r="D1197" t="s">
        <v>1037</v>
      </c>
      <c r="E1197" t="s">
        <v>1037</v>
      </c>
      <c r="F1197" t="s">
        <v>494</v>
      </c>
      <c r="G1197" t="s">
        <v>2056</v>
      </c>
      <c r="H1197" t="s">
        <v>1448</v>
      </c>
      <c r="I1197" t="s">
        <v>1449</v>
      </c>
      <c r="J1197" t="s">
        <v>1448</v>
      </c>
      <c r="K1197" t="s">
        <v>1450</v>
      </c>
      <c r="L1197" t="s">
        <v>1553</v>
      </c>
      <c r="M1197" t="s">
        <v>1553</v>
      </c>
      <c r="N1197" t="s">
        <v>1473</v>
      </c>
      <c r="O1197" t="s">
        <v>1474</v>
      </c>
      <c r="P1197" t="s">
        <v>1513</v>
      </c>
      <c r="Q1197" t="s">
        <v>287</v>
      </c>
      <c r="R1197" t="s">
        <v>1791</v>
      </c>
      <c r="S1197" t="s">
        <v>1454</v>
      </c>
      <c r="T1197" t="s">
        <v>1455</v>
      </c>
      <c r="U1197" t="s">
        <v>2066</v>
      </c>
      <c r="V1197" t="s">
        <v>2067</v>
      </c>
      <c r="W1197">
        <v>1648746000</v>
      </c>
      <c r="X1197">
        <v>1663174800</v>
      </c>
      <c r="Y1197" t="s">
        <v>1438</v>
      </c>
      <c r="Z1197" t="s">
        <v>1491</v>
      </c>
      <c r="AA1197" t="s">
        <v>2068</v>
      </c>
      <c r="AB1197" t="s">
        <v>2069</v>
      </c>
      <c r="AC1197" t="s">
        <v>2070</v>
      </c>
      <c r="AE1197" t="s">
        <v>2071</v>
      </c>
      <c r="AF1197" t="s">
        <v>2072</v>
      </c>
      <c r="AG1197" t="s">
        <v>2072</v>
      </c>
      <c r="AH1197" t="s">
        <v>2073</v>
      </c>
      <c r="AI1197" t="s">
        <v>2074</v>
      </c>
      <c r="AJ1197" t="s">
        <v>98</v>
      </c>
    </row>
    <row r="1198" spans="1:36" x14ac:dyDescent="0.2">
      <c r="A1198">
        <v>23125</v>
      </c>
      <c r="B1198" t="s">
        <v>1466</v>
      </c>
      <c r="C1198" t="s">
        <v>2075</v>
      </c>
      <c r="D1198" t="s">
        <v>1038</v>
      </c>
      <c r="E1198" t="s">
        <v>2075</v>
      </c>
      <c r="F1198" t="s">
        <v>297</v>
      </c>
      <c r="G1198" t="s">
        <v>1563</v>
      </c>
      <c r="H1198" t="s">
        <v>1448</v>
      </c>
      <c r="I1198" t="s">
        <v>1469</v>
      </c>
      <c r="J1198" t="s">
        <v>1448</v>
      </c>
      <c r="K1198" t="s">
        <v>1470</v>
      </c>
      <c r="L1198" t="s">
        <v>1471</v>
      </c>
      <c r="M1198" t="s">
        <v>1511</v>
      </c>
      <c r="N1198" t="s">
        <v>2076</v>
      </c>
      <c r="O1198" t="s">
        <v>2077</v>
      </c>
      <c r="P1198" t="s">
        <v>1564</v>
      </c>
      <c r="Q1198" t="s">
        <v>292</v>
      </c>
      <c r="R1198" t="s">
        <v>1791</v>
      </c>
      <c r="S1198" t="s">
        <v>1454</v>
      </c>
      <c r="T1198" t="s">
        <v>1477</v>
      </c>
      <c r="U1198" t="s">
        <v>2078</v>
      </c>
      <c r="V1198" t="s">
        <v>2079</v>
      </c>
      <c r="W1198">
        <v>1648746000</v>
      </c>
      <c r="X1198">
        <v>1672419600</v>
      </c>
      <c r="Y1198" t="s">
        <v>1438</v>
      </c>
      <c r="Z1198" t="s">
        <v>1439</v>
      </c>
      <c r="AC1198" t="s">
        <v>2080</v>
      </c>
      <c r="AE1198" t="s">
        <v>2081</v>
      </c>
      <c r="AF1198" t="s">
        <v>2082</v>
      </c>
      <c r="AG1198" t="s">
        <v>2083</v>
      </c>
      <c r="AH1198" t="s">
        <v>2084</v>
      </c>
      <c r="AI1198" t="s">
        <v>2085</v>
      </c>
      <c r="AJ1198" t="s">
        <v>102</v>
      </c>
    </row>
    <row r="1199" spans="1:36" x14ac:dyDescent="0.2">
      <c r="A1199">
        <v>23126</v>
      </c>
      <c r="B1199" t="s">
        <v>1520</v>
      </c>
      <c r="C1199" t="s">
        <v>2086</v>
      </c>
      <c r="D1199" t="s">
        <v>1039</v>
      </c>
      <c r="E1199" t="s">
        <v>2086</v>
      </c>
      <c r="F1199" t="s">
        <v>471</v>
      </c>
      <c r="G1199" t="s">
        <v>2087</v>
      </c>
      <c r="H1199" t="s">
        <v>1448</v>
      </c>
      <c r="I1199" t="s">
        <v>1469</v>
      </c>
      <c r="J1199" t="s">
        <v>1448</v>
      </c>
      <c r="K1199" t="s">
        <v>1470</v>
      </c>
      <c r="L1199" t="s">
        <v>2088</v>
      </c>
      <c r="M1199" t="s">
        <v>2089</v>
      </c>
      <c r="N1199" t="s">
        <v>1473</v>
      </c>
      <c r="O1199" t="s">
        <v>1872</v>
      </c>
      <c r="P1199" t="s">
        <v>2090</v>
      </c>
      <c r="Q1199" t="s">
        <v>287</v>
      </c>
      <c r="R1199" t="s">
        <v>1852</v>
      </c>
      <c r="S1199" t="s">
        <v>1488</v>
      </c>
      <c r="T1199" t="s">
        <v>1477</v>
      </c>
      <c r="U1199" t="s">
        <v>2091</v>
      </c>
      <c r="V1199" t="s">
        <v>2092</v>
      </c>
      <c r="W1199">
        <v>1648746000</v>
      </c>
      <c r="X1199">
        <v>1676394000</v>
      </c>
      <c r="Y1199" t="s">
        <v>1438</v>
      </c>
      <c r="Z1199" t="s">
        <v>1491</v>
      </c>
      <c r="AC1199" t="s">
        <v>2093</v>
      </c>
      <c r="AE1199" t="s">
        <v>2094</v>
      </c>
      <c r="AF1199" t="s">
        <v>2095</v>
      </c>
      <c r="AG1199" t="s">
        <v>2096</v>
      </c>
      <c r="AH1199" t="s">
        <v>2097</v>
      </c>
      <c r="AI1199" t="s">
        <v>2098</v>
      </c>
      <c r="AJ1199" t="s">
        <v>100</v>
      </c>
    </row>
    <row r="1200" spans="1:36" x14ac:dyDescent="0.2">
      <c r="A1200">
        <v>23127</v>
      </c>
      <c r="B1200" t="s">
        <v>1520</v>
      </c>
      <c r="C1200" t="s">
        <v>2099</v>
      </c>
      <c r="D1200" t="s">
        <v>1040</v>
      </c>
      <c r="E1200" t="s">
        <v>2099</v>
      </c>
      <c r="F1200" t="s">
        <v>471</v>
      </c>
      <c r="G1200" t="s">
        <v>2087</v>
      </c>
      <c r="H1200" t="s">
        <v>1448</v>
      </c>
      <c r="I1200" t="s">
        <v>1838</v>
      </c>
      <c r="J1200" t="s">
        <v>1448</v>
      </c>
      <c r="K1200" t="s">
        <v>1470</v>
      </c>
      <c r="L1200" t="s">
        <v>2088</v>
      </c>
      <c r="M1200" t="s">
        <v>2100</v>
      </c>
      <c r="N1200" t="s">
        <v>1473</v>
      </c>
      <c r="O1200" t="s">
        <v>1645</v>
      </c>
      <c r="P1200" t="s">
        <v>2101</v>
      </c>
      <c r="Q1200" t="s">
        <v>287</v>
      </c>
      <c r="R1200" t="s">
        <v>1543</v>
      </c>
      <c r="S1200" t="s">
        <v>1488</v>
      </c>
      <c r="T1200" t="s">
        <v>1455</v>
      </c>
      <c r="U1200" t="s">
        <v>2102</v>
      </c>
      <c r="V1200" t="s">
        <v>2103</v>
      </c>
      <c r="W1200">
        <v>1648746000</v>
      </c>
      <c r="X1200">
        <v>1666285200</v>
      </c>
      <c r="Y1200" t="s">
        <v>1438</v>
      </c>
      <c r="Z1200" t="s">
        <v>1439</v>
      </c>
      <c r="AA1200" t="s">
        <v>1569</v>
      </c>
      <c r="AB1200" t="s">
        <v>1460</v>
      </c>
      <c r="AC1200" t="s">
        <v>2104</v>
      </c>
      <c r="AE1200" t="s">
        <v>2105</v>
      </c>
      <c r="AF1200" t="s">
        <v>2106</v>
      </c>
      <c r="AG1200" t="s">
        <v>2106</v>
      </c>
      <c r="AH1200" t="s">
        <v>2107</v>
      </c>
      <c r="AI1200" t="s">
        <v>2108</v>
      </c>
      <c r="AJ1200" t="s">
        <v>100</v>
      </c>
    </row>
    <row r="1201" spans="1:36" x14ac:dyDescent="0.2">
      <c r="A1201">
        <v>23128</v>
      </c>
      <c r="B1201" t="s">
        <v>1485</v>
      </c>
      <c r="C1201" t="s">
        <v>2109</v>
      </c>
      <c r="D1201" t="s">
        <v>1041</v>
      </c>
      <c r="E1201" t="s">
        <v>2109</v>
      </c>
      <c r="F1201" t="s">
        <v>352</v>
      </c>
      <c r="G1201" t="s">
        <v>1597</v>
      </c>
      <c r="H1201" t="s">
        <v>1448</v>
      </c>
      <c r="I1201" t="s">
        <v>1469</v>
      </c>
      <c r="J1201" t="s">
        <v>1448</v>
      </c>
      <c r="K1201" t="s">
        <v>1470</v>
      </c>
      <c r="L1201" t="s">
        <v>2110</v>
      </c>
      <c r="M1201" t="s">
        <v>2110</v>
      </c>
      <c r="N1201" t="s">
        <v>1473</v>
      </c>
      <c r="O1201" t="s">
        <v>1474</v>
      </c>
      <c r="P1201" t="s">
        <v>2111</v>
      </c>
      <c r="Q1201" t="s">
        <v>287</v>
      </c>
      <c r="R1201" t="s">
        <v>1453</v>
      </c>
      <c r="S1201" t="s">
        <v>1488</v>
      </c>
      <c r="T1201" t="s">
        <v>1477</v>
      </c>
      <c r="U1201" t="s">
        <v>2112</v>
      </c>
      <c r="V1201" t="s">
        <v>2113</v>
      </c>
      <c r="W1201">
        <v>1648746000</v>
      </c>
      <c r="X1201">
        <v>1672333200</v>
      </c>
      <c r="Y1201" t="s">
        <v>1438</v>
      </c>
      <c r="Z1201" t="s">
        <v>1568</v>
      </c>
      <c r="AC1201" t="s">
        <v>2114</v>
      </c>
      <c r="AE1201" t="s">
        <v>2115</v>
      </c>
      <c r="AF1201" t="s">
        <v>2116</v>
      </c>
      <c r="AG1201" t="s">
        <v>2116</v>
      </c>
      <c r="AH1201" t="s">
        <v>2117</v>
      </c>
      <c r="AJ1201" t="s">
        <v>99</v>
      </c>
    </row>
    <row r="1202" spans="1:36" x14ac:dyDescent="0.2">
      <c r="A1202">
        <v>23129</v>
      </c>
      <c r="B1202" t="s">
        <v>1485</v>
      </c>
      <c r="C1202" t="s">
        <v>2118</v>
      </c>
      <c r="D1202" t="s">
        <v>1042</v>
      </c>
      <c r="E1202" t="s">
        <v>2118</v>
      </c>
      <c r="F1202" t="s">
        <v>290</v>
      </c>
      <c r="G1202" t="s">
        <v>2119</v>
      </c>
      <c r="H1202" t="s">
        <v>1448</v>
      </c>
      <c r="I1202" t="s">
        <v>1449</v>
      </c>
      <c r="J1202" t="s">
        <v>1448</v>
      </c>
      <c r="K1202" t="s">
        <v>1470</v>
      </c>
      <c r="L1202" t="s">
        <v>2088</v>
      </c>
      <c r="M1202" t="s">
        <v>2100</v>
      </c>
      <c r="N1202" t="s">
        <v>1473</v>
      </c>
      <c r="O1202" t="s">
        <v>1474</v>
      </c>
      <c r="P1202" t="s">
        <v>2120</v>
      </c>
      <c r="Q1202" t="s">
        <v>287</v>
      </c>
      <c r="R1202" t="s">
        <v>2121</v>
      </c>
      <c r="S1202" t="s">
        <v>1454</v>
      </c>
      <c r="T1202" t="s">
        <v>1477</v>
      </c>
      <c r="U1202" t="s">
        <v>2122</v>
      </c>
    </row>
    <row r="1204" spans="1:36" x14ac:dyDescent="0.2">
      <c r="A1204" t="s">
        <v>2123</v>
      </c>
    </row>
    <row r="1205" spans="1:36" x14ac:dyDescent="0.2">
      <c r="A1205" t="s">
        <v>2124</v>
      </c>
    </row>
    <row r="1207" spans="1:36" x14ac:dyDescent="0.2">
      <c r="A1207" t="s">
        <v>2125</v>
      </c>
      <c r="B1207" t="s">
        <v>2126</v>
      </c>
      <c r="C1207">
        <v>1648746000</v>
      </c>
      <c r="D1207">
        <v>1672333200</v>
      </c>
      <c r="E1207" t="s">
        <v>1438</v>
      </c>
      <c r="F1207" t="s">
        <v>1568</v>
      </c>
      <c r="I1207" t="s">
        <v>2127</v>
      </c>
      <c r="K1207" t="s">
        <v>2128</v>
      </c>
      <c r="L1207" t="s">
        <v>2129</v>
      </c>
      <c r="M1207" t="s">
        <v>2130</v>
      </c>
      <c r="N1207" t="s">
        <v>2131</v>
      </c>
      <c r="O1207" t="s">
        <v>2132</v>
      </c>
      <c r="P1207" t="s">
        <v>99</v>
      </c>
    </row>
    <row r="1208" spans="1:36" x14ac:dyDescent="0.2">
      <c r="A1208">
        <v>23130</v>
      </c>
      <c r="B1208" t="s">
        <v>1485</v>
      </c>
      <c r="C1208" t="s">
        <v>2133</v>
      </c>
      <c r="D1208" t="s">
        <v>1043</v>
      </c>
      <c r="E1208" t="s">
        <v>2133</v>
      </c>
      <c r="F1208" t="s">
        <v>290</v>
      </c>
      <c r="G1208" t="s">
        <v>2119</v>
      </c>
      <c r="H1208" t="s">
        <v>1448</v>
      </c>
      <c r="I1208" t="s">
        <v>1449</v>
      </c>
      <c r="J1208" t="s">
        <v>1448</v>
      </c>
      <c r="K1208" t="s">
        <v>1470</v>
      </c>
      <c r="L1208" t="s">
        <v>1451</v>
      </c>
      <c r="M1208" t="s">
        <v>1451</v>
      </c>
      <c r="N1208" t="s">
        <v>1451</v>
      </c>
      <c r="O1208" t="s">
        <v>1451</v>
      </c>
      <c r="P1208" t="s">
        <v>1451</v>
      </c>
      <c r="Q1208" t="s">
        <v>287</v>
      </c>
      <c r="R1208" t="s">
        <v>2121</v>
      </c>
      <c r="S1208" t="s">
        <v>1454</v>
      </c>
      <c r="T1208" t="s">
        <v>1477</v>
      </c>
      <c r="U1208" t="s">
        <v>2134</v>
      </c>
    </row>
    <row r="1209" spans="1:36" x14ac:dyDescent="0.2">
      <c r="A1209" t="s">
        <v>2135</v>
      </c>
      <c r="B1209" t="s">
        <v>2126</v>
      </c>
      <c r="C1209">
        <v>1648746000</v>
      </c>
      <c r="D1209">
        <v>1672419600</v>
      </c>
      <c r="E1209" t="s">
        <v>1438</v>
      </c>
      <c r="F1209" t="s">
        <v>1458</v>
      </c>
      <c r="I1209" t="s">
        <v>2136</v>
      </c>
      <c r="K1209" t="s">
        <v>2137</v>
      </c>
      <c r="L1209" t="s">
        <v>2138</v>
      </c>
      <c r="M1209" t="s">
        <v>2139</v>
      </c>
      <c r="N1209" t="s">
        <v>1464</v>
      </c>
      <c r="P1209" t="s">
        <v>99</v>
      </c>
    </row>
    <row r="1210" spans="1:36" x14ac:dyDescent="0.2">
      <c r="A1210">
        <v>23133</v>
      </c>
      <c r="B1210" t="s">
        <v>1485</v>
      </c>
      <c r="C1210" t="s">
        <v>1044</v>
      </c>
      <c r="D1210" t="s">
        <v>1044</v>
      </c>
      <c r="E1210" t="s">
        <v>1044</v>
      </c>
      <c r="F1210" t="s">
        <v>480</v>
      </c>
      <c r="G1210" t="s">
        <v>1643</v>
      </c>
      <c r="H1210" t="s">
        <v>1448</v>
      </c>
      <c r="I1210" t="s">
        <v>1644</v>
      </c>
      <c r="J1210" t="s">
        <v>1448</v>
      </c>
      <c r="K1210" t="s">
        <v>1470</v>
      </c>
      <c r="L1210" t="s">
        <v>1471</v>
      </c>
      <c r="M1210" t="s">
        <v>1511</v>
      </c>
      <c r="N1210" t="s">
        <v>1895</v>
      </c>
      <c r="O1210" t="s">
        <v>1474</v>
      </c>
      <c r="P1210" t="s">
        <v>2140</v>
      </c>
      <c r="Q1210" t="s">
        <v>292</v>
      </c>
      <c r="R1210" t="s">
        <v>2141</v>
      </c>
      <c r="S1210" t="s">
        <v>1500</v>
      </c>
      <c r="T1210" t="s">
        <v>1477</v>
      </c>
      <c r="U1210" t="s">
        <v>2142</v>
      </c>
      <c r="V1210" t="s">
        <v>2143</v>
      </c>
      <c r="W1210">
        <v>1648746000</v>
      </c>
      <c r="X1210">
        <v>1680195600</v>
      </c>
      <c r="Y1210" t="s">
        <v>1438</v>
      </c>
      <c r="Z1210" t="s">
        <v>1568</v>
      </c>
      <c r="AC1210" t="s">
        <v>2144</v>
      </c>
      <c r="AE1210" t="s">
        <v>2145</v>
      </c>
      <c r="AF1210" t="s">
        <v>2146</v>
      </c>
      <c r="AG1210" t="s">
        <v>2147</v>
      </c>
      <c r="AH1210" t="s">
        <v>1464</v>
      </c>
      <c r="AI1210" t="s">
        <v>2148</v>
      </c>
      <c r="AJ1210" t="s">
        <v>102</v>
      </c>
    </row>
    <row r="1211" spans="1:36" x14ac:dyDescent="0.2">
      <c r="A1211">
        <v>23138</v>
      </c>
      <c r="B1211" t="s">
        <v>1485</v>
      </c>
      <c r="C1211" t="s">
        <v>2149</v>
      </c>
      <c r="D1211" t="s">
        <v>1045</v>
      </c>
      <c r="E1211" t="s">
        <v>2149</v>
      </c>
      <c r="F1211" t="s">
        <v>441</v>
      </c>
      <c r="G1211" t="s">
        <v>2150</v>
      </c>
      <c r="H1211" t="s">
        <v>1448</v>
      </c>
      <c r="I1211" t="s">
        <v>1449</v>
      </c>
      <c r="J1211" t="s">
        <v>1448</v>
      </c>
      <c r="K1211" t="s">
        <v>1470</v>
      </c>
      <c r="L1211" t="s">
        <v>1451</v>
      </c>
      <c r="M1211" t="s">
        <v>1451</v>
      </c>
      <c r="N1211" t="s">
        <v>1451</v>
      </c>
      <c r="O1211" t="s">
        <v>1451</v>
      </c>
      <c r="P1211" t="s">
        <v>1451</v>
      </c>
      <c r="Q1211" t="s">
        <v>287</v>
      </c>
      <c r="R1211" t="s">
        <v>1565</v>
      </c>
      <c r="S1211" t="s">
        <v>1500</v>
      </c>
      <c r="T1211" t="s">
        <v>1455</v>
      </c>
      <c r="U1211" t="s">
        <v>2151</v>
      </c>
    </row>
    <row r="1212" spans="1:36" x14ac:dyDescent="0.2">
      <c r="A1212" t="s">
        <v>2152</v>
      </c>
      <c r="B1212" t="s">
        <v>2153</v>
      </c>
      <c r="C1212">
        <v>1648746000</v>
      </c>
      <c r="D1212">
        <v>1664470800</v>
      </c>
      <c r="E1212" t="s">
        <v>1438</v>
      </c>
      <c r="F1212" t="s">
        <v>1439</v>
      </c>
      <c r="G1212" t="s">
        <v>1459</v>
      </c>
      <c r="I1212" t="s">
        <v>2154</v>
      </c>
      <c r="K1212" t="s">
        <v>2155</v>
      </c>
      <c r="L1212" t="s">
        <v>2156</v>
      </c>
      <c r="M1212" t="s">
        <v>2156</v>
      </c>
      <c r="N1212" t="s">
        <v>2157</v>
      </c>
      <c r="O1212" t="s">
        <v>2158</v>
      </c>
      <c r="P1212" t="s">
        <v>95</v>
      </c>
    </row>
    <row r="1213" spans="1:36" x14ac:dyDescent="0.2">
      <c r="A1213">
        <v>23143</v>
      </c>
      <c r="B1213" t="s">
        <v>1445</v>
      </c>
      <c r="C1213" t="s">
        <v>2159</v>
      </c>
      <c r="D1213" t="s">
        <v>1046</v>
      </c>
      <c r="E1213" t="s">
        <v>2159</v>
      </c>
      <c r="F1213" t="s">
        <v>494</v>
      </c>
      <c r="G1213" t="s">
        <v>2160</v>
      </c>
      <c r="H1213" t="s">
        <v>1448</v>
      </c>
      <c r="I1213" t="s">
        <v>1449</v>
      </c>
      <c r="J1213" t="s">
        <v>1448</v>
      </c>
      <c r="K1213" t="s">
        <v>1470</v>
      </c>
      <c r="L1213" t="s">
        <v>1553</v>
      </c>
      <c r="M1213" t="s">
        <v>1553</v>
      </c>
      <c r="N1213" t="s">
        <v>1473</v>
      </c>
      <c r="O1213" t="s">
        <v>1474</v>
      </c>
      <c r="P1213" t="s">
        <v>2161</v>
      </c>
      <c r="Q1213" t="s">
        <v>287</v>
      </c>
      <c r="R1213" t="s">
        <v>2162</v>
      </c>
      <c r="S1213" t="s">
        <v>1454</v>
      </c>
      <c r="T1213" t="s">
        <v>1455</v>
      </c>
      <c r="U1213" t="s">
        <v>2163</v>
      </c>
    </row>
    <row r="1214" spans="1:36" x14ac:dyDescent="0.2">
      <c r="A1214" t="s">
        <v>2164</v>
      </c>
    </row>
    <row r="1215" spans="1:36" x14ac:dyDescent="0.2">
      <c r="A1215" t="s">
        <v>2165</v>
      </c>
    </row>
    <row r="1216" spans="1:36" x14ac:dyDescent="0.2">
      <c r="A1216" t="s">
        <v>2166</v>
      </c>
    </row>
    <row r="1217" spans="1:36" x14ac:dyDescent="0.2">
      <c r="A1217" t="s">
        <v>2167</v>
      </c>
      <c r="B1217" t="s">
        <v>2168</v>
      </c>
      <c r="C1217">
        <v>1648746000</v>
      </c>
      <c r="D1217">
        <v>1664470800</v>
      </c>
      <c r="E1217" t="s">
        <v>1438</v>
      </c>
      <c r="F1217" t="s">
        <v>1568</v>
      </c>
      <c r="H1217" t="s">
        <v>1460</v>
      </c>
      <c r="I1217" t="s">
        <v>2169</v>
      </c>
      <c r="K1217" t="s">
        <v>2170</v>
      </c>
      <c r="L1217" t="s">
        <v>2171</v>
      </c>
      <c r="M1217" t="s">
        <v>2171</v>
      </c>
      <c r="N1217" t="s">
        <v>2172</v>
      </c>
      <c r="O1217" t="s">
        <v>2173</v>
      </c>
      <c r="P1217" t="s">
        <v>98</v>
      </c>
    </row>
    <row r="1218" spans="1:36" x14ac:dyDescent="0.2">
      <c r="A1218">
        <v>23149</v>
      </c>
      <c r="B1218" t="s">
        <v>1466</v>
      </c>
      <c r="C1218" t="s">
        <v>1047</v>
      </c>
      <c r="D1218" t="s">
        <v>1047</v>
      </c>
      <c r="E1218" t="s">
        <v>1047</v>
      </c>
      <c r="F1218" t="s">
        <v>375</v>
      </c>
      <c r="G1218" t="s">
        <v>2174</v>
      </c>
      <c r="H1218" t="s">
        <v>1448</v>
      </c>
      <c r="I1218" t="s">
        <v>1838</v>
      </c>
      <c r="J1218" t="s">
        <v>1448</v>
      </c>
      <c r="K1218" t="s">
        <v>1470</v>
      </c>
      <c r="L1218" t="s">
        <v>2175</v>
      </c>
      <c r="M1218" t="s">
        <v>2175</v>
      </c>
      <c r="N1218" t="s">
        <v>1473</v>
      </c>
      <c r="O1218" t="s">
        <v>1474</v>
      </c>
      <c r="P1218" t="s">
        <v>1936</v>
      </c>
      <c r="Q1218" t="s">
        <v>287</v>
      </c>
      <c r="R1218" t="s">
        <v>1937</v>
      </c>
      <c r="S1218" t="s">
        <v>1454</v>
      </c>
      <c r="T1218" t="s">
        <v>1477</v>
      </c>
      <c r="U1218" t="s">
        <v>1047</v>
      </c>
    </row>
    <row r="1219" spans="1:36" x14ac:dyDescent="0.2">
      <c r="A1219" t="s">
        <v>2176</v>
      </c>
    </row>
    <row r="1220" spans="1:36" x14ac:dyDescent="0.2">
      <c r="A1220" t="s">
        <v>2177</v>
      </c>
    </row>
    <row r="1221" spans="1:36" x14ac:dyDescent="0.2">
      <c r="A1221" t="s">
        <v>2178</v>
      </c>
    </row>
    <row r="1222" spans="1:36" x14ac:dyDescent="0.2">
      <c r="B1222" t="s">
        <v>2179</v>
      </c>
      <c r="C1222">
        <v>1648746000</v>
      </c>
      <c r="D1222">
        <v>1668445200</v>
      </c>
      <c r="E1222" t="s">
        <v>1438</v>
      </c>
      <c r="F1222" t="s">
        <v>1491</v>
      </c>
      <c r="H1222" t="s">
        <v>2180</v>
      </c>
      <c r="I1222" t="s">
        <v>2181</v>
      </c>
      <c r="K1222" t="s">
        <v>2182</v>
      </c>
      <c r="L1222" t="s">
        <v>2183</v>
      </c>
      <c r="M1222" t="s">
        <v>2184</v>
      </c>
      <c r="N1222" t="s">
        <v>2185</v>
      </c>
      <c r="O1222" t="s">
        <v>2186</v>
      </c>
      <c r="P1222" t="s">
        <v>100</v>
      </c>
    </row>
    <row r="1223" spans="1:36" x14ac:dyDescent="0.2">
      <c r="A1223">
        <v>23150</v>
      </c>
      <c r="B1223" t="s">
        <v>1466</v>
      </c>
      <c r="C1223" t="s">
        <v>2187</v>
      </c>
      <c r="D1223" t="s">
        <v>1048</v>
      </c>
      <c r="E1223" t="s">
        <v>2187</v>
      </c>
      <c r="F1223" t="s">
        <v>375</v>
      </c>
      <c r="G1223" t="s">
        <v>2174</v>
      </c>
      <c r="H1223" t="s">
        <v>1448</v>
      </c>
      <c r="I1223" t="s">
        <v>1838</v>
      </c>
      <c r="J1223" t="s">
        <v>1448</v>
      </c>
      <c r="K1223" t="s">
        <v>1470</v>
      </c>
      <c r="L1223" t="s">
        <v>1881</v>
      </c>
      <c r="M1223" t="s">
        <v>1882</v>
      </c>
      <c r="N1223" t="s">
        <v>1473</v>
      </c>
      <c r="O1223" t="s">
        <v>1474</v>
      </c>
      <c r="P1223" t="s">
        <v>1513</v>
      </c>
      <c r="Q1223" t="s">
        <v>287</v>
      </c>
      <c r="R1223" t="s">
        <v>2188</v>
      </c>
      <c r="S1223" t="s">
        <v>1454</v>
      </c>
      <c r="T1223" t="s">
        <v>1477</v>
      </c>
      <c r="U1223" t="s">
        <v>2189</v>
      </c>
      <c r="V1223" t="s">
        <v>2190</v>
      </c>
      <c r="W1223">
        <v>1648746000</v>
      </c>
      <c r="X1223">
        <v>1668704400</v>
      </c>
      <c r="Y1223" t="s">
        <v>1438</v>
      </c>
      <c r="Z1223" t="s">
        <v>1568</v>
      </c>
      <c r="AC1223" t="s">
        <v>2191</v>
      </c>
      <c r="AE1223" t="s">
        <v>2192</v>
      </c>
      <c r="AF1223" t="s">
        <v>2193</v>
      </c>
      <c r="AG1223" t="s">
        <v>2194</v>
      </c>
      <c r="AH1223" t="s">
        <v>1464</v>
      </c>
      <c r="AI1223" t="s">
        <v>2195</v>
      </c>
      <c r="AJ1223" t="s">
        <v>100</v>
      </c>
    </row>
    <row r="1224" spans="1:36" x14ac:dyDescent="0.2">
      <c r="A1224">
        <v>23151</v>
      </c>
      <c r="B1224" t="s">
        <v>1445</v>
      </c>
      <c r="C1224" t="s">
        <v>2196</v>
      </c>
      <c r="D1224" t="s">
        <v>1049</v>
      </c>
      <c r="E1224" t="s">
        <v>2196</v>
      </c>
      <c r="F1224" t="s">
        <v>494</v>
      </c>
      <c r="G1224" t="s">
        <v>2197</v>
      </c>
      <c r="H1224" t="s">
        <v>1448</v>
      </c>
      <c r="I1224" t="s">
        <v>1469</v>
      </c>
      <c r="J1224" t="s">
        <v>1448</v>
      </c>
      <c r="K1224" t="s">
        <v>1470</v>
      </c>
      <c r="L1224" t="s">
        <v>1881</v>
      </c>
      <c r="M1224" t="s">
        <v>1882</v>
      </c>
      <c r="N1224" t="s">
        <v>1473</v>
      </c>
      <c r="O1224" t="s">
        <v>1474</v>
      </c>
      <c r="P1224" t="s">
        <v>1513</v>
      </c>
      <c r="Q1224" t="s">
        <v>287</v>
      </c>
      <c r="R1224" t="s">
        <v>1884</v>
      </c>
      <c r="S1224" t="s">
        <v>1454</v>
      </c>
      <c r="T1224" t="s">
        <v>1455</v>
      </c>
      <c r="U1224" t="s">
        <v>2198</v>
      </c>
    </row>
    <row r="1225" spans="1:36" x14ac:dyDescent="0.2">
      <c r="A1225" t="e" cm="1">
        <f t="array" ref="A1225">- OS: Windows server</f>
        <v>#NAME?</v>
      </c>
    </row>
    <row r="1226" spans="1:36" x14ac:dyDescent="0.2">
      <c r="A1226" t="s">
        <v>2199</v>
      </c>
    </row>
    <row r="1227" spans="1:36" x14ac:dyDescent="0.2">
      <c r="A1227" t="e" cm="1">
        <f t="array" ref="A1227">- Ngôn ngữ lập trình: RPA</f>
        <v>#NAME?</v>
      </c>
      <c r="B1227" t="s">
        <v>2200</v>
      </c>
      <c r="C1227">
        <v>1648746000</v>
      </c>
      <c r="D1227">
        <v>1664989200</v>
      </c>
      <c r="E1227" t="s">
        <v>1438</v>
      </c>
      <c r="F1227" t="s">
        <v>1491</v>
      </c>
      <c r="G1227" t="s">
        <v>1569</v>
      </c>
      <c r="H1227" t="s">
        <v>2201</v>
      </c>
      <c r="I1227" t="s">
        <v>2202</v>
      </c>
      <c r="K1227" t="s">
        <v>1772</v>
      </c>
      <c r="L1227" t="s">
        <v>2203</v>
      </c>
      <c r="M1227" t="s">
        <v>2203</v>
      </c>
      <c r="N1227" t="s">
        <v>2204</v>
      </c>
      <c r="O1227" t="s">
        <v>2205</v>
      </c>
      <c r="P1227" t="s">
        <v>98</v>
      </c>
    </row>
    <row r="1228" spans="1:36" x14ac:dyDescent="0.2">
      <c r="A1228">
        <v>23152</v>
      </c>
      <c r="B1228" t="s">
        <v>1445</v>
      </c>
      <c r="C1228" t="s">
        <v>1050</v>
      </c>
      <c r="D1228" t="s">
        <v>1050</v>
      </c>
      <c r="E1228" t="s">
        <v>1050</v>
      </c>
      <c r="F1228" t="s">
        <v>321</v>
      </c>
      <c r="G1228" t="s">
        <v>2206</v>
      </c>
      <c r="H1228" t="s">
        <v>1448</v>
      </c>
      <c r="I1228" t="s">
        <v>1449</v>
      </c>
      <c r="J1228" t="s">
        <v>1448</v>
      </c>
      <c r="K1228" t="s">
        <v>1470</v>
      </c>
      <c r="L1228" t="s">
        <v>1451</v>
      </c>
      <c r="M1228" t="s">
        <v>1451</v>
      </c>
      <c r="N1228" t="s">
        <v>1451</v>
      </c>
      <c r="O1228" t="s">
        <v>1451</v>
      </c>
      <c r="P1228" t="s">
        <v>1451</v>
      </c>
      <c r="Q1228" t="s">
        <v>292</v>
      </c>
      <c r="R1228" t="s">
        <v>1791</v>
      </c>
      <c r="S1228" t="s">
        <v>1454</v>
      </c>
      <c r="T1228" t="s">
        <v>1455</v>
      </c>
      <c r="U1228" t="s">
        <v>2207</v>
      </c>
    </row>
    <row r="1229" spans="1:36" x14ac:dyDescent="0.2">
      <c r="A1229" t="s">
        <v>2208</v>
      </c>
    </row>
    <row r="1230" spans="1:36" x14ac:dyDescent="0.2">
      <c r="A1230" t="s">
        <v>2209</v>
      </c>
      <c r="B1230" t="s">
        <v>2210</v>
      </c>
      <c r="C1230">
        <v>1648746000</v>
      </c>
      <c r="D1230">
        <v>1665334800</v>
      </c>
      <c r="E1230" t="s">
        <v>1438</v>
      </c>
      <c r="F1230" t="s">
        <v>1458</v>
      </c>
      <c r="G1230" t="s">
        <v>1589</v>
      </c>
      <c r="H1230" t="s">
        <v>1460</v>
      </c>
      <c r="I1230" t="s">
        <v>2211</v>
      </c>
      <c r="K1230" t="s">
        <v>2212</v>
      </c>
      <c r="L1230" t="s">
        <v>2213</v>
      </c>
      <c r="M1230" t="s">
        <v>2213</v>
      </c>
      <c r="N1230" t="s">
        <v>1464</v>
      </c>
      <c r="O1230" t="s">
        <v>2214</v>
      </c>
      <c r="P1230" t="s">
        <v>102</v>
      </c>
    </row>
    <row r="1231" spans="1:36" x14ac:dyDescent="0.2">
      <c r="A1231">
        <v>23153</v>
      </c>
      <c r="B1231" t="s">
        <v>1520</v>
      </c>
      <c r="C1231" t="s">
        <v>2215</v>
      </c>
      <c r="D1231" t="s">
        <v>1051</v>
      </c>
      <c r="E1231" t="s">
        <v>2215</v>
      </c>
      <c r="F1231" t="s">
        <v>295</v>
      </c>
      <c r="G1231" t="s">
        <v>2216</v>
      </c>
      <c r="H1231" t="s">
        <v>1448</v>
      </c>
      <c r="I1231" t="s">
        <v>1469</v>
      </c>
      <c r="J1231" t="s">
        <v>1448</v>
      </c>
      <c r="K1231" t="s">
        <v>1470</v>
      </c>
      <c r="L1231" t="s">
        <v>1553</v>
      </c>
      <c r="M1231" t="s">
        <v>1553</v>
      </c>
      <c r="N1231" t="s">
        <v>1473</v>
      </c>
      <c r="O1231" t="s">
        <v>1872</v>
      </c>
      <c r="P1231" t="s">
        <v>1677</v>
      </c>
      <c r="Q1231" t="s">
        <v>287</v>
      </c>
      <c r="R1231" t="s">
        <v>2217</v>
      </c>
      <c r="S1231" t="s">
        <v>1454</v>
      </c>
      <c r="T1231" t="s">
        <v>1477</v>
      </c>
      <c r="U1231" t="s">
        <v>2218</v>
      </c>
      <c r="V1231" t="s">
        <v>2219</v>
      </c>
      <c r="W1231">
        <v>1648746000</v>
      </c>
      <c r="X1231">
        <v>1669741200</v>
      </c>
      <c r="Y1231" t="s">
        <v>1438</v>
      </c>
      <c r="Z1231" t="s">
        <v>1568</v>
      </c>
      <c r="AC1231" t="s">
        <v>2220</v>
      </c>
      <c r="AE1231" t="s">
        <v>2221</v>
      </c>
      <c r="AF1231" t="s">
        <v>2222</v>
      </c>
      <c r="AG1231" t="s">
        <v>2223</v>
      </c>
      <c r="AH1231" t="s">
        <v>1869</v>
      </c>
      <c r="AJ1231" t="s">
        <v>100</v>
      </c>
    </row>
    <row r="1232" spans="1:36" x14ac:dyDescent="0.2">
      <c r="A1232">
        <v>23155</v>
      </c>
      <c r="B1232" t="s">
        <v>1466</v>
      </c>
      <c r="C1232" t="s">
        <v>2224</v>
      </c>
      <c r="D1232" t="s">
        <v>1052</v>
      </c>
      <c r="E1232" t="s">
        <v>2224</v>
      </c>
      <c r="F1232" t="s">
        <v>458</v>
      </c>
      <c r="G1232" t="s">
        <v>2225</v>
      </c>
      <c r="H1232" t="s">
        <v>1448</v>
      </c>
      <c r="I1232" t="s">
        <v>1469</v>
      </c>
      <c r="J1232" t="s">
        <v>1448</v>
      </c>
      <c r="K1232" t="s">
        <v>1470</v>
      </c>
      <c r="L1232" t="s">
        <v>1451</v>
      </c>
      <c r="M1232" t="s">
        <v>1451</v>
      </c>
      <c r="N1232" t="s">
        <v>1451</v>
      </c>
      <c r="O1232" t="s">
        <v>1451</v>
      </c>
      <c r="P1232" t="s">
        <v>1451</v>
      </c>
      <c r="Q1232" t="s">
        <v>287</v>
      </c>
      <c r="R1232" t="s">
        <v>2226</v>
      </c>
      <c r="S1232" t="s">
        <v>1454</v>
      </c>
      <c r="T1232" t="s">
        <v>1455</v>
      </c>
      <c r="U1232" t="s">
        <v>2227</v>
      </c>
      <c r="V1232" t="s">
        <v>2228</v>
      </c>
      <c r="W1232">
        <v>1648746000</v>
      </c>
      <c r="X1232">
        <v>1659286800</v>
      </c>
      <c r="Y1232" t="s">
        <v>1438</v>
      </c>
      <c r="Z1232" t="s">
        <v>1458</v>
      </c>
      <c r="AA1232" t="s">
        <v>2068</v>
      </c>
      <c r="AB1232" t="s">
        <v>1803</v>
      </c>
      <c r="AC1232" t="s">
        <v>2229</v>
      </c>
      <c r="AE1232" t="s">
        <v>2230</v>
      </c>
      <c r="AF1232" t="s">
        <v>2231</v>
      </c>
      <c r="AG1232" t="s">
        <v>2232</v>
      </c>
      <c r="AH1232" t="s">
        <v>2233</v>
      </c>
      <c r="AI1232" t="s">
        <v>2131</v>
      </c>
      <c r="AJ1232" t="s">
        <v>104</v>
      </c>
    </row>
    <row r="1233" spans="1:36" x14ac:dyDescent="0.2">
      <c r="A1233">
        <v>23156</v>
      </c>
      <c r="B1233" t="s">
        <v>1520</v>
      </c>
      <c r="C1233" t="s">
        <v>2234</v>
      </c>
      <c r="D1233" t="s">
        <v>1053</v>
      </c>
      <c r="E1233" t="s">
        <v>2234</v>
      </c>
      <c r="F1233" t="s">
        <v>692</v>
      </c>
      <c r="G1233" t="s">
        <v>2235</v>
      </c>
      <c r="H1233" t="s">
        <v>1448</v>
      </c>
      <c r="I1233" t="s">
        <v>1469</v>
      </c>
      <c r="J1233" t="s">
        <v>1448</v>
      </c>
      <c r="K1233" t="s">
        <v>1470</v>
      </c>
      <c r="L1233" t="s">
        <v>1451</v>
      </c>
      <c r="M1233" t="s">
        <v>1451</v>
      </c>
      <c r="N1233" t="s">
        <v>1451</v>
      </c>
      <c r="O1233" t="s">
        <v>1451</v>
      </c>
      <c r="P1233" t="s">
        <v>1451</v>
      </c>
      <c r="Q1233" t="s">
        <v>287</v>
      </c>
      <c r="R1233" t="s">
        <v>2236</v>
      </c>
      <c r="S1233" t="s">
        <v>1500</v>
      </c>
      <c r="T1233" t="s">
        <v>2237</v>
      </c>
      <c r="U1233" t="s">
        <v>2238</v>
      </c>
      <c r="V1233" t="s">
        <v>2239</v>
      </c>
      <c r="W1233">
        <v>1648746000</v>
      </c>
      <c r="X1233">
        <v>1654448400</v>
      </c>
      <c r="Y1233" t="s">
        <v>1438</v>
      </c>
      <c r="Z1233" t="s">
        <v>1439</v>
      </c>
      <c r="AC1233" t="s">
        <v>2240</v>
      </c>
      <c r="AE1233" t="s">
        <v>2241</v>
      </c>
      <c r="AF1233" t="s">
        <v>2241</v>
      </c>
      <c r="AG1233" t="s">
        <v>2241</v>
      </c>
      <c r="AH1233" t="s">
        <v>1464</v>
      </c>
      <c r="AI1233" t="s">
        <v>2242</v>
      </c>
      <c r="AJ1233" t="s">
        <v>100</v>
      </c>
    </row>
    <row r="1234" spans="1:36" x14ac:dyDescent="0.2">
      <c r="A1234">
        <v>23157</v>
      </c>
      <c r="B1234" t="s">
        <v>1466</v>
      </c>
      <c r="C1234" t="s">
        <v>2243</v>
      </c>
      <c r="D1234" t="s">
        <v>1054</v>
      </c>
      <c r="E1234" t="s">
        <v>2243</v>
      </c>
      <c r="F1234" t="s">
        <v>375</v>
      </c>
      <c r="G1234" t="s">
        <v>2244</v>
      </c>
      <c r="H1234" t="s">
        <v>1448</v>
      </c>
      <c r="I1234" t="s">
        <v>1449</v>
      </c>
      <c r="J1234" t="s">
        <v>1448</v>
      </c>
      <c r="K1234" t="s">
        <v>1470</v>
      </c>
      <c r="L1234" t="s">
        <v>1471</v>
      </c>
      <c r="M1234" t="s">
        <v>1472</v>
      </c>
      <c r="N1234" t="s">
        <v>1473</v>
      </c>
      <c r="O1234" t="s">
        <v>1474</v>
      </c>
      <c r="P1234" t="s">
        <v>2245</v>
      </c>
      <c r="Q1234" t="s">
        <v>292</v>
      </c>
      <c r="R1234" t="s">
        <v>2246</v>
      </c>
      <c r="S1234" t="s">
        <v>1454</v>
      </c>
      <c r="T1234" t="s">
        <v>1477</v>
      </c>
      <c r="U1234" t="s">
        <v>2247</v>
      </c>
      <c r="V1234" t="s">
        <v>2248</v>
      </c>
      <c r="W1234">
        <v>1648746000</v>
      </c>
      <c r="X1234">
        <v>1675098000</v>
      </c>
      <c r="Y1234" t="s">
        <v>1438</v>
      </c>
      <c r="Z1234" t="s">
        <v>1491</v>
      </c>
      <c r="AC1234" t="s">
        <v>2249</v>
      </c>
      <c r="AE1234" t="s">
        <v>2250</v>
      </c>
      <c r="AF1234" t="s">
        <v>2251</v>
      </c>
      <c r="AG1234" t="s">
        <v>2252</v>
      </c>
      <c r="AH1234" t="s">
        <v>2253</v>
      </c>
      <c r="AI1234" t="s">
        <v>2254</v>
      </c>
      <c r="AJ1234" t="s">
        <v>100</v>
      </c>
    </row>
    <row r="1235" spans="1:36" x14ac:dyDescent="0.2">
      <c r="A1235">
        <v>23158</v>
      </c>
      <c r="B1235" t="s">
        <v>1520</v>
      </c>
      <c r="C1235" t="s">
        <v>2255</v>
      </c>
      <c r="D1235" t="s">
        <v>1055</v>
      </c>
      <c r="E1235" t="s">
        <v>2255</v>
      </c>
      <c r="F1235" t="s">
        <v>388</v>
      </c>
      <c r="G1235" t="s">
        <v>2256</v>
      </c>
      <c r="H1235" t="s">
        <v>1448</v>
      </c>
      <c r="I1235" t="s">
        <v>1838</v>
      </c>
      <c r="J1235" t="s">
        <v>1448</v>
      </c>
      <c r="K1235" t="s">
        <v>1470</v>
      </c>
      <c r="L1235" t="s">
        <v>1471</v>
      </c>
      <c r="M1235" t="s">
        <v>1721</v>
      </c>
      <c r="N1235" t="s">
        <v>1512</v>
      </c>
      <c r="O1235" t="s">
        <v>1474</v>
      </c>
      <c r="P1235" t="s">
        <v>1513</v>
      </c>
      <c r="Q1235" t="s">
        <v>287</v>
      </c>
      <c r="R1235" t="s">
        <v>2257</v>
      </c>
      <c r="S1235" t="s">
        <v>1500</v>
      </c>
      <c r="T1235" t="s">
        <v>1477</v>
      </c>
      <c r="U1235" t="s">
        <v>2258</v>
      </c>
      <c r="V1235" t="s">
        <v>2259</v>
      </c>
      <c r="W1235">
        <v>1648746000</v>
      </c>
      <c r="X1235">
        <v>1672419600</v>
      </c>
      <c r="Y1235" t="s">
        <v>1438</v>
      </c>
      <c r="Z1235" t="s">
        <v>1439</v>
      </c>
      <c r="AC1235" t="s">
        <v>2260</v>
      </c>
      <c r="AE1235" t="s">
        <v>2261</v>
      </c>
      <c r="AF1235" t="s">
        <v>2262</v>
      </c>
      <c r="AG1235" t="s">
        <v>2262</v>
      </c>
      <c r="AH1235" t="s">
        <v>2263</v>
      </c>
      <c r="AJ1235" t="s">
        <v>102</v>
      </c>
    </row>
    <row r="1236" spans="1:36" x14ac:dyDescent="0.2">
      <c r="A1236">
        <v>23159</v>
      </c>
      <c r="B1236" t="s">
        <v>1520</v>
      </c>
      <c r="C1236" t="s">
        <v>2264</v>
      </c>
      <c r="D1236" t="s">
        <v>1056</v>
      </c>
      <c r="E1236" t="s">
        <v>2264</v>
      </c>
      <c r="F1236" t="s">
        <v>388</v>
      </c>
      <c r="G1236" t="s">
        <v>2256</v>
      </c>
      <c r="H1236" t="s">
        <v>1448</v>
      </c>
      <c r="I1236" t="s">
        <v>1469</v>
      </c>
      <c r="J1236" t="s">
        <v>1448</v>
      </c>
      <c r="K1236" t="s">
        <v>1470</v>
      </c>
      <c r="L1236" t="s">
        <v>1471</v>
      </c>
      <c r="M1236" t="s">
        <v>1721</v>
      </c>
      <c r="N1236" t="s">
        <v>1512</v>
      </c>
      <c r="O1236" t="s">
        <v>1474</v>
      </c>
      <c r="P1236" t="s">
        <v>2265</v>
      </c>
      <c r="Q1236" t="s">
        <v>287</v>
      </c>
      <c r="R1236" t="s">
        <v>1487</v>
      </c>
      <c r="S1236" t="s">
        <v>1500</v>
      </c>
      <c r="T1236" t="s">
        <v>1477</v>
      </c>
      <c r="U1236" t="s">
        <v>2266</v>
      </c>
      <c r="V1236" t="s">
        <v>2267</v>
      </c>
      <c r="W1236">
        <v>1648746000</v>
      </c>
      <c r="X1236">
        <v>1672419600</v>
      </c>
      <c r="Y1236" t="s">
        <v>1438</v>
      </c>
      <c r="Z1236" t="s">
        <v>1491</v>
      </c>
      <c r="AC1236" t="s">
        <v>2268</v>
      </c>
      <c r="AE1236" t="s">
        <v>2269</v>
      </c>
      <c r="AF1236" t="s">
        <v>2270</v>
      </c>
      <c r="AG1236" t="s">
        <v>2270</v>
      </c>
      <c r="AH1236" t="s">
        <v>2271</v>
      </c>
      <c r="AI1236" t="s">
        <v>2272</v>
      </c>
      <c r="AJ1236" t="s">
        <v>102</v>
      </c>
    </row>
    <row r="1237" spans="1:36" x14ac:dyDescent="0.2">
      <c r="A1237">
        <v>23162</v>
      </c>
      <c r="B1237" t="s">
        <v>1445</v>
      </c>
      <c r="C1237" t="s">
        <v>1057</v>
      </c>
      <c r="D1237" t="s">
        <v>1057</v>
      </c>
      <c r="E1237" t="s">
        <v>1057</v>
      </c>
      <c r="F1237" t="s">
        <v>494</v>
      </c>
      <c r="G1237" t="s">
        <v>2160</v>
      </c>
      <c r="H1237" t="s">
        <v>1448</v>
      </c>
      <c r="I1237" t="s">
        <v>1469</v>
      </c>
      <c r="J1237" t="s">
        <v>1448</v>
      </c>
      <c r="K1237" t="s">
        <v>1470</v>
      </c>
      <c r="L1237" t="s">
        <v>1553</v>
      </c>
      <c r="M1237" t="s">
        <v>1553</v>
      </c>
      <c r="N1237" t="s">
        <v>1473</v>
      </c>
      <c r="O1237" t="s">
        <v>1474</v>
      </c>
      <c r="P1237" t="s">
        <v>2273</v>
      </c>
      <c r="Q1237" t="s">
        <v>287</v>
      </c>
      <c r="R1237" t="s">
        <v>2274</v>
      </c>
      <c r="S1237" t="s">
        <v>1454</v>
      </c>
      <c r="T1237" t="s">
        <v>1455</v>
      </c>
      <c r="U1237" t="e" cm="1">
        <f t="array" ref="U1237">+ Thực hiện define yêu cầu các chức năng được hỗ trợ trên intramart</f>
        <v>#NAME?</v>
      </c>
    </row>
    <row r="1238" spans="1:36" x14ac:dyDescent="0.2">
      <c r="A1238" t="s">
        <v>2275</v>
      </c>
    </row>
    <row r="1239" spans="1:36" x14ac:dyDescent="0.2">
      <c r="A1239" t="s">
        <v>2276</v>
      </c>
      <c r="B1239" t="s">
        <v>2277</v>
      </c>
      <c r="C1239">
        <v>1648746000</v>
      </c>
      <c r="D1239">
        <v>1666112400</v>
      </c>
      <c r="E1239" t="s">
        <v>1438</v>
      </c>
      <c r="F1239" t="s">
        <v>1439</v>
      </c>
      <c r="G1239" t="s">
        <v>1459</v>
      </c>
      <c r="H1239" t="s">
        <v>2278</v>
      </c>
      <c r="I1239" t="s">
        <v>2279</v>
      </c>
      <c r="K1239" t="s">
        <v>2280</v>
      </c>
      <c r="L1239" t="s">
        <v>2281</v>
      </c>
      <c r="M1239" t="s">
        <v>2281</v>
      </c>
      <c r="N1239" t="s">
        <v>1464</v>
      </c>
      <c r="O1239" t="s">
        <v>2282</v>
      </c>
      <c r="P1239" t="s">
        <v>98</v>
      </c>
    </row>
    <row r="1240" spans="1:36" x14ac:dyDescent="0.2">
      <c r="A1240">
        <v>23163</v>
      </c>
      <c r="B1240" t="s">
        <v>1445</v>
      </c>
      <c r="C1240" t="s">
        <v>1058</v>
      </c>
      <c r="D1240" t="s">
        <v>1058</v>
      </c>
      <c r="E1240" t="s">
        <v>1058</v>
      </c>
      <c r="F1240" t="s">
        <v>333</v>
      </c>
      <c r="G1240" t="s">
        <v>2283</v>
      </c>
      <c r="H1240" t="s">
        <v>1448</v>
      </c>
      <c r="I1240" t="s">
        <v>1469</v>
      </c>
      <c r="J1240" t="s">
        <v>1448</v>
      </c>
      <c r="K1240" t="s">
        <v>1450</v>
      </c>
      <c r="L1240" t="s">
        <v>1675</v>
      </c>
      <c r="M1240" t="s">
        <v>1934</v>
      </c>
      <c r="N1240" t="s">
        <v>1473</v>
      </c>
      <c r="O1240" t="s">
        <v>1474</v>
      </c>
      <c r="P1240" t="s">
        <v>2284</v>
      </c>
      <c r="Q1240" t="s">
        <v>292</v>
      </c>
      <c r="R1240" t="s">
        <v>1453</v>
      </c>
      <c r="S1240" t="s">
        <v>1454</v>
      </c>
      <c r="T1240" t="s">
        <v>1455</v>
      </c>
      <c r="U1240" t="s">
        <v>2285</v>
      </c>
      <c r="V1240" t="s">
        <v>2286</v>
      </c>
      <c r="W1240">
        <v>1648746000</v>
      </c>
      <c r="X1240">
        <v>1657818000</v>
      </c>
      <c r="Y1240" t="s">
        <v>1438</v>
      </c>
      <c r="Z1240" t="s">
        <v>1568</v>
      </c>
      <c r="AA1240" t="s">
        <v>2068</v>
      </c>
      <c r="AB1240" t="s">
        <v>2201</v>
      </c>
      <c r="AC1240" t="s">
        <v>2287</v>
      </c>
      <c r="AE1240" t="s">
        <v>2288</v>
      </c>
      <c r="AF1240" t="s">
        <v>2289</v>
      </c>
      <c r="AG1240" t="s">
        <v>2289</v>
      </c>
      <c r="AH1240" t="s">
        <v>1464</v>
      </c>
      <c r="AI1240" t="s">
        <v>1825</v>
      </c>
      <c r="AJ1240" t="s">
        <v>98</v>
      </c>
    </row>
    <row r="1241" spans="1:36" x14ac:dyDescent="0.2">
      <c r="A1241">
        <v>23164</v>
      </c>
      <c r="B1241" t="s">
        <v>1445</v>
      </c>
      <c r="C1241" t="s">
        <v>1059</v>
      </c>
      <c r="D1241" t="s">
        <v>1059</v>
      </c>
      <c r="E1241" t="s">
        <v>1059</v>
      </c>
      <c r="F1241" t="s">
        <v>335</v>
      </c>
      <c r="G1241" t="s">
        <v>2225</v>
      </c>
      <c r="H1241" t="s">
        <v>1448</v>
      </c>
      <c r="I1241" t="s">
        <v>1469</v>
      </c>
      <c r="J1241" t="s">
        <v>1448</v>
      </c>
      <c r="K1241" t="s">
        <v>203</v>
      </c>
      <c r="L1241" t="s">
        <v>2290</v>
      </c>
      <c r="M1241" t="s">
        <v>2291</v>
      </c>
      <c r="N1241" t="s">
        <v>1473</v>
      </c>
      <c r="O1241" t="s">
        <v>1474</v>
      </c>
      <c r="P1241" t="s">
        <v>1677</v>
      </c>
      <c r="Q1241" t="s">
        <v>287</v>
      </c>
      <c r="R1241" t="s">
        <v>1453</v>
      </c>
      <c r="S1241" t="s">
        <v>1454</v>
      </c>
      <c r="T1241" t="s">
        <v>1455</v>
      </c>
      <c r="U1241" t="s">
        <v>2292</v>
      </c>
      <c r="V1241" t="s">
        <v>2293</v>
      </c>
      <c r="W1241">
        <v>1648746000</v>
      </c>
      <c r="X1241">
        <v>1657818000</v>
      </c>
      <c r="Y1241" t="s">
        <v>1438</v>
      </c>
      <c r="Z1241" t="s">
        <v>1568</v>
      </c>
      <c r="AB1241" t="s">
        <v>1460</v>
      </c>
      <c r="AC1241" t="s">
        <v>2294</v>
      </c>
      <c r="AE1241" t="s">
        <v>2295</v>
      </c>
      <c r="AF1241" t="s">
        <v>2296</v>
      </c>
      <c r="AG1241" t="s">
        <v>2296</v>
      </c>
      <c r="AH1241" t="s">
        <v>2297</v>
      </c>
      <c r="AI1241" t="s">
        <v>2298</v>
      </c>
      <c r="AJ1241" t="s">
        <v>98</v>
      </c>
    </row>
    <row r="1242" spans="1:36" x14ac:dyDescent="0.2">
      <c r="A1242">
        <v>23167</v>
      </c>
      <c r="B1242" t="s">
        <v>1445</v>
      </c>
      <c r="C1242" t="s">
        <v>1060</v>
      </c>
      <c r="D1242" t="s">
        <v>1060</v>
      </c>
      <c r="E1242" t="s">
        <v>1060</v>
      </c>
      <c r="F1242" t="s">
        <v>312</v>
      </c>
      <c r="G1242" t="s">
        <v>2299</v>
      </c>
      <c r="H1242" t="s">
        <v>1448</v>
      </c>
      <c r="I1242" t="s">
        <v>1838</v>
      </c>
      <c r="J1242" t="s">
        <v>1448</v>
      </c>
      <c r="K1242" t="s">
        <v>1470</v>
      </c>
      <c r="L1242" t="s">
        <v>1634</v>
      </c>
      <c r="M1242" t="s">
        <v>2300</v>
      </c>
      <c r="N1242" t="s">
        <v>1473</v>
      </c>
      <c r="O1242" t="s">
        <v>1474</v>
      </c>
      <c r="P1242" t="s">
        <v>2301</v>
      </c>
      <c r="Q1242" t="s">
        <v>287</v>
      </c>
      <c r="R1242" t="s">
        <v>2302</v>
      </c>
      <c r="S1242" t="s">
        <v>1488</v>
      </c>
      <c r="T1242" t="s">
        <v>1477</v>
      </c>
      <c r="U1242" t="s">
        <v>2303</v>
      </c>
    </row>
    <row r="1243" spans="1:36" x14ac:dyDescent="0.2">
      <c r="A1243" t="s">
        <v>2304</v>
      </c>
    </row>
    <row r="1244" spans="1:36" x14ac:dyDescent="0.2">
      <c r="A1244" t="s">
        <v>2305</v>
      </c>
    </row>
    <row r="1245" spans="1:36" x14ac:dyDescent="0.2">
      <c r="A1245" t="s">
        <v>2306</v>
      </c>
    </row>
    <row r="1246" spans="1:36" x14ac:dyDescent="0.2">
      <c r="A1246" t="s">
        <v>2307</v>
      </c>
    </row>
    <row r="1247" spans="1:36" x14ac:dyDescent="0.2">
      <c r="A1247" t="s">
        <v>2308</v>
      </c>
      <c r="B1247" t="s">
        <v>2309</v>
      </c>
      <c r="C1247">
        <v>1648746000</v>
      </c>
      <c r="D1247">
        <v>1680195600</v>
      </c>
      <c r="E1247" t="s">
        <v>1438</v>
      </c>
      <c r="F1247" t="s">
        <v>1568</v>
      </c>
      <c r="I1247" t="s">
        <v>2310</v>
      </c>
      <c r="K1247" t="s">
        <v>2311</v>
      </c>
      <c r="L1247" t="s">
        <v>2312</v>
      </c>
      <c r="M1247" t="s">
        <v>2313</v>
      </c>
      <c r="N1247" t="s">
        <v>2314</v>
      </c>
      <c r="P1247" t="s">
        <v>98</v>
      </c>
    </row>
    <row r="1248" spans="1:36" x14ac:dyDescent="0.2">
      <c r="A1248">
        <v>23170</v>
      </c>
      <c r="B1248" t="s">
        <v>1520</v>
      </c>
      <c r="C1248" t="s">
        <v>2315</v>
      </c>
      <c r="D1248" t="s">
        <v>1061</v>
      </c>
      <c r="E1248" t="s">
        <v>2315</v>
      </c>
      <c r="F1248" t="s">
        <v>295</v>
      </c>
      <c r="G1248" t="s">
        <v>2216</v>
      </c>
      <c r="H1248" t="s">
        <v>1448</v>
      </c>
      <c r="I1248" t="s">
        <v>1469</v>
      </c>
      <c r="J1248" t="s">
        <v>1448</v>
      </c>
      <c r="K1248" t="s">
        <v>1450</v>
      </c>
      <c r="L1248" t="s">
        <v>1553</v>
      </c>
      <c r="M1248" t="s">
        <v>1553</v>
      </c>
      <c r="N1248" t="s">
        <v>1473</v>
      </c>
      <c r="O1248" t="s">
        <v>1872</v>
      </c>
      <c r="P1248" t="s">
        <v>2316</v>
      </c>
      <c r="Q1248" t="s">
        <v>287</v>
      </c>
      <c r="R1248" t="s">
        <v>2034</v>
      </c>
      <c r="S1248" t="s">
        <v>1454</v>
      </c>
      <c r="T1248" t="s">
        <v>1477</v>
      </c>
      <c r="U1248" t="s">
        <v>2317</v>
      </c>
      <c r="V1248" t="s">
        <v>2318</v>
      </c>
      <c r="W1248">
        <v>1648746000</v>
      </c>
      <c r="X1248">
        <v>1680195600</v>
      </c>
      <c r="Y1248" t="s">
        <v>1438</v>
      </c>
      <c r="Z1248" t="s">
        <v>1568</v>
      </c>
      <c r="AC1248" t="s">
        <v>2319</v>
      </c>
      <c r="AE1248" t="s">
        <v>2320</v>
      </c>
      <c r="AF1248" t="s">
        <v>2321</v>
      </c>
      <c r="AG1248" t="s">
        <v>2322</v>
      </c>
      <c r="AH1248" t="s">
        <v>1464</v>
      </c>
      <c r="AJ1248" t="s">
        <v>100</v>
      </c>
    </row>
    <row r="1249" spans="1:36" x14ac:dyDescent="0.2">
      <c r="A1249">
        <v>23171</v>
      </c>
      <c r="B1249" t="s">
        <v>1445</v>
      </c>
      <c r="C1249" t="s">
        <v>2323</v>
      </c>
      <c r="D1249" t="s">
        <v>1062</v>
      </c>
      <c r="E1249" t="s">
        <v>2323</v>
      </c>
      <c r="F1249" t="s">
        <v>312</v>
      </c>
      <c r="G1249" t="s">
        <v>2324</v>
      </c>
      <c r="H1249" t="s">
        <v>1448</v>
      </c>
      <c r="I1249" t="s">
        <v>1469</v>
      </c>
      <c r="J1249" t="s">
        <v>1448</v>
      </c>
      <c r="K1249" t="s">
        <v>1470</v>
      </c>
      <c r="L1249" t="s">
        <v>1451</v>
      </c>
      <c r="M1249" t="s">
        <v>1451</v>
      </c>
      <c r="N1249" t="s">
        <v>1451</v>
      </c>
      <c r="O1249" t="s">
        <v>1451</v>
      </c>
      <c r="P1249" t="s">
        <v>1451</v>
      </c>
      <c r="Q1249" t="s">
        <v>287</v>
      </c>
      <c r="R1249" t="s">
        <v>1453</v>
      </c>
      <c r="S1249" t="s">
        <v>1500</v>
      </c>
      <c r="T1249" t="s">
        <v>1477</v>
      </c>
      <c r="U1249" t="s">
        <v>2325</v>
      </c>
      <c r="V1249" t="s">
        <v>2326</v>
      </c>
      <c r="W1249">
        <v>1648746000</v>
      </c>
      <c r="X1249">
        <v>1680282000</v>
      </c>
      <c r="Y1249" t="s">
        <v>1438</v>
      </c>
      <c r="Z1249" t="s">
        <v>1491</v>
      </c>
      <c r="AC1249" t="s">
        <v>2327</v>
      </c>
      <c r="AE1249" t="s">
        <v>2328</v>
      </c>
      <c r="AF1249" t="s">
        <v>2329</v>
      </c>
      <c r="AG1249" t="s">
        <v>2330</v>
      </c>
      <c r="AH1249" t="s">
        <v>1464</v>
      </c>
      <c r="AJ1249" t="s">
        <v>98</v>
      </c>
    </row>
    <row r="1250" spans="1:36" x14ac:dyDescent="0.2">
      <c r="A1250">
        <v>23172</v>
      </c>
      <c r="B1250" t="s">
        <v>1466</v>
      </c>
      <c r="C1250" t="s">
        <v>2331</v>
      </c>
      <c r="D1250" t="s">
        <v>1063</v>
      </c>
      <c r="E1250" t="s">
        <v>2331</v>
      </c>
      <c r="F1250" t="s">
        <v>306</v>
      </c>
      <c r="G1250" t="s">
        <v>2332</v>
      </c>
      <c r="H1250" t="s">
        <v>1448</v>
      </c>
      <c r="I1250" t="s">
        <v>1449</v>
      </c>
      <c r="J1250" t="s">
        <v>1448</v>
      </c>
      <c r="K1250" t="s">
        <v>1470</v>
      </c>
      <c r="L1250" t="s">
        <v>1471</v>
      </c>
      <c r="M1250" t="s">
        <v>1721</v>
      </c>
      <c r="N1250" t="s">
        <v>1895</v>
      </c>
      <c r="O1250" t="s">
        <v>1474</v>
      </c>
      <c r="P1250" t="s">
        <v>2333</v>
      </c>
      <c r="Q1250" t="s">
        <v>287</v>
      </c>
      <c r="R1250" t="s">
        <v>2334</v>
      </c>
      <c r="S1250" t="s">
        <v>1454</v>
      </c>
      <c r="T1250" t="s">
        <v>1477</v>
      </c>
      <c r="U1250" t="s">
        <v>2335</v>
      </c>
      <c r="V1250" t="s">
        <v>2336</v>
      </c>
      <c r="W1250">
        <v>1648746000</v>
      </c>
      <c r="X1250">
        <v>1674147600</v>
      </c>
      <c r="Y1250" t="s">
        <v>1438</v>
      </c>
      <c r="Z1250" t="s">
        <v>1491</v>
      </c>
      <c r="AC1250" t="s">
        <v>2337</v>
      </c>
      <c r="AE1250" t="s">
        <v>2338</v>
      </c>
      <c r="AF1250" t="s">
        <v>2339</v>
      </c>
      <c r="AG1250" t="s">
        <v>2340</v>
      </c>
      <c r="AH1250" t="s">
        <v>2341</v>
      </c>
      <c r="AI1250" t="s">
        <v>2342</v>
      </c>
      <c r="AJ1250" t="s">
        <v>102</v>
      </c>
    </row>
    <row r="1251" spans="1:36" x14ac:dyDescent="0.2">
      <c r="A1251">
        <v>23174</v>
      </c>
      <c r="B1251" t="s">
        <v>1520</v>
      </c>
      <c r="C1251" t="s">
        <v>2343</v>
      </c>
      <c r="D1251" t="s">
        <v>1064</v>
      </c>
      <c r="E1251" t="s">
        <v>2343</v>
      </c>
      <c r="F1251" t="s">
        <v>692</v>
      </c>
      <c r="G1251" t="s">
        <v>2344</v>
      </c>
      <c r="H1251" t="s">
        <v>1448</v>
      </c>
      <c r="I1251" t="s">
        <v>1449</v>
      </c>
      <c r="J1251" t="s">
        <v>1448</v>
      </c>
      <c r="K1251" t="s">
        <v>1450</v>
      </c>
      <c r="L1251" t="s">
        <v>1634</v>
      </c>
      <c r="M1251" t="s">
        <v>1635</v>
      </c>
      <c r="N1251" t="s">
        <v>1473</v>
      </c>
      <c r="O1251" t="s">
        <v>1935</v>
      </c>
      <c r="P1251" t="s">
        <v>1907</v>
      </c>
      <c r="Q1251" t="s">
        <v>287</v>
      </c>
      <c r="R1251" t="s">
        <v>1636</v>
      </c>
      <c r="S1251" t="s">
        <v>1500</v>
      </c>
      <c r="T1251" t="s">
        <v>1455</v>
      </c>
      <c r="U1251" t="s">
        <v>2345</v>
      </c>
      <c r="V1251" t="s">
        <v>2346</v>
      </c>
      <c r="W1251">
        <v>1648746000</v>
      </c>
      <c r="X1251">
        <v>1666630800</v>
      </c>
      <c r="Y1251" t="s">
        <v>1438</v>
      </c>
      <c r="Z1251" t="s">
        <v>1439</v>
      </c>
      <c r="AA1251" t="s">
        <v>1569</v>
      </c>
      <c r="AB1251" t="s">
        <v>2347</v>
      </c>
      <c r="AC1251" t="s">
        <v>2348</v>
      </c>
      <c r="AE1251" t="s">
        <v>2349</v>
      </c>
      <c r="AF1251" t="s">
        <v>2350</v>
      </c>
      <c r="AG1251" t="s">
        <v>2350</v>
      </c>
      <c r="AH1251" t="s">
        <v>2351</v>
      </c>
      <c r="AI1251" t="s">
        <v>2352</v>
      </c>
      <c r="AJ1251" t="s">
        <v>100</v>
      </c>
    </row>
    <row r="1252" spans="1:36" x14ac:dyDescent="0.2">
      <c r="A1252">
        <v>23175</v>
      </c>
      <c r="B1252" t="s">
        <v>1445</v>
      </c>
      <c r="C1252" t="s">
        <v>1065</v>
      </c>
      <c r="D1252" t="s">
        <v>1065</v>
      </c>
      <c r="E1252" t="s">
        <v>1065</v>
      </c>
      <c r="F1252" t="s">
        <v>306</v>
      </c>
      <c r="G1252" t="s">
        <v>2353</v>
      </c>
      <c r="H1252" t="s">
        <v>1448</v>
      </c>
      <c r="I1252" t="s">
        <v>1469</v>
      </c>
      <c r="J1252" t="s">
        <v>1448</v>
      </c>
      <c r="K1252" t="s">
        <v>1470</v>
      </c>
      <c r="L1252" t="s">
        <v>1553</v>
      </c>
      <c r="M1252" t="s">
        <v>1553</v>
      </c>
      <c r="N1252" t="s">
        <v>1512</v>
      </c>
      <c r="O1252" t="s">
        <v>1474</v>
      </c>
      <c r="P1252" t="s">
        <v>2354</v>
      </c>
      <c r="Q1252" t="s">
        <v>292</v>
      </c>
      <c r="R1252" t="s">
        <v>1581</v>
      </c>
      <c r="S1252" t="s">
        <v>1454</v>
      </c>
      <c r="T1252" t="s">
        <v>1477</v>
      </c>
      <c r="U1252" t="s">
        <v>2355</v>
      </c>
      <c r="V1252" t="s">
        <v>2356</v>
      </c>
      <c r="W1252">
        <v>1648746000</v>
      </c>
      <c r="X1252">
        <v>1672333200</v>
      </c>
      <c r="Y1252" t="s">
        <v>1438</v>
      </c>
      <c r="Z1252" t="s">
        <v>1568</v>
      </c>
      <c r="AC1252" t="s">
        <v>2357</v>
      </c>
      <c r="AE1252" t="s">
        <v>2358</v>
      </c>
      <c r="AF1252" t="s">
        <v>2359</v>
      </c>
      <c r="AG1252" t="s">
        <v>2359</v>
      </c>
      <c r="AH1252" t="s">
        <v>1464</v>
      </c>
      <c r="AI1252" t="s">
        <v>2360</v>
      </c>
      <c r="AJ1252" t="s">
        <v>102</v>
      </c>
    </row>
    <row r="1253" spans="1:36" x14ac:dyDescent="0.2">
      <c r="A1253">
        <v>23177</v>
      </c>
      <c r="B1253" t="s">
        <v>1466</v>
      </c>
      <c r="C1253" t="s">
        <v>1066</v>
      </c>
      <c r="D1253" t="s">
        <v>1066</v>
      </c>
      <c r="E1253" t="s">
        <v>1066</v>
      </c>
      <c r="F1253" t="s">
        <v>302</v>
      </c>
      <c r="G1253" t="s">
        <v>2361</v>
      </c>
      <c r="H1253" t="s">
        <v>1448</v>
      </c>
      <c r="I1253" t="s">
        <v>1449</v>
      </c>
      <c r="J1253" t="s">
        <v>1448</v>
      </c>
      <c r="K1253" t="s">
        <v>1470</v>
      </c>
      <c r="L1253" t="s">
        <v>1881</v>
      </c>
      <c r="M1253" t="s">
        <v>1882</v>
      </c>
      <c r="N1253" t="s">
        <v>1473</v>
      </c>
      <c r="O1253" t="s">
        <v>1474</v>
      </c>
      <c r="P1253" t="s">
        <v>1677</v>
      </c>
      <c r="Q1253" t="s">
        <v>292</v>
      </c>
      <c r="R1253" t="s">
        <v>2362</v>
      </c>
      <c r="S1253" t="s">
        <v>1488</v>
      </c>
      <c r="T1253" t="s">
        <v>1477</v>
      </c>
      <c r="U1253" t="s">
        <v>2363</v>
      </c>
      <c r="V1253" t="s">
        <v>2364</v>
      </c>
      <c r="W1253">
        <v>1648746000</v>
      </c>
      <c r="X1253">
        <v>1671037200</v>
      </c>
      <c r="Y1253" t="s">
        <v>1438</v>
      </c>
      <c r="Z1253" t="s">
        <v>1491</v>
      </c>
      <c r="AC1253" t="s">
        <v>2365</v>
      </c>
      <c r="AE1253" t="s">
        <v>2366</v>
      </c>
      <c r="AF1253" t="s">
        <v>2367</v>
      </c>
      <c r="AG1253" t="s">
        <v>2368</v>
      </c>
      <c r="AH1253" t="s">
        <v>1464</v>
      </c>
      <c r="AI1253" t="s">
        <v>2369</v>
      </c>
      <c r="AJ1253" t="s">
        <v>100</v>
      </c>
    </row>
    <row r="1254" spans="1:36" x14ac:dyDescent="0.2">
      <c r="A1254">
        <v>23178</v>
      </c>
      <c r="B1254" t="s">
        <v>1520</v>
      </c>
      <c r="C1254" t="s">
        <v>2370</v>
      </c>
      <c r="D1254" t="s">
        <v>1067</v>
      </c>
      <c r="E1254" t="s">
        <v>2370</v>
      </c>
      <c r="F1254" t="s">
        <v>302</v>
      </c>
      <c r="G1254" t="s">
        <v>2361</v>
      </c>
      <c r="H1254" t="s">
        <v>1448</v>
      </c>
      <c r="I1254" t="s">
        <v>1449</v>
      </c>
      <c r="J1254" t="s">
        <v>1448</v>
      </c>
      <c r="K1254" t="s">
        <v>1470</v>
      </c>
      <c r="L1254" t="s">
        <v>1881</v>
      </c>
      <c r="M1254" t="s">
        <v>1882</v>
      </c>
      <c r="N1254" t="s">
        <v>1473</v>
      </c>
      <c r="O1254" t="s">
        <v>1474</v>
      </c>
      <c r="P1254" t="s">
        <v>1677</v>
      </c>
      <c r="Q1254" t="s">
        <v>292</v>
      </c>
      <c r="R1254" t="s">
        <v>2371</v>
      </c>
      <c r="S1254" t="s">
        <v>1488</v>
      </c>
      <c r="T1254" t="s">
        <v>1477</v>
      </c>
      <c r="U1254" t="s">
        <v>2372</v>
      </c>
      <c r="V1254" t="s">
        <v>2373</v>
      </c>
      <c r="W1254">
        <v>1648746000</v>
      </c>
      <c r="X1254">
        <v>1671037200</v>
      </c>
      <c r="Y1254" t="s">
        <v>1438</v>
      </c>
      <c r="Z1254" t="s">
        <v>1458</v>
      </c>
      <c r="AC1254" t="s">
        <v>2374</v>
      </c>
      <c r="AE1254" t="s">
        <v>2375</v>
      </c>
      <c r="AF1254" t="s">
        <v>2376</v>
      </c>
      <c r="AG1254" t="s">
        <v>2376</v>
      </c>
      <c r="AH1254" t="s">
        <v>1630</v>
      </c>
      <c r="AI1254" t="s">
        <v>2377</v>
      </c>
      <c r="AJ1254" t="s">
        <v>100</v>
      </c>
    </row>
    <row r="1255" spans="1:36" x14ac:dyDescent="0.2">
      <c r="A1255">
        <v>23179</v>
      </c>
      <c r="B1255" t="s">
        <v>1466</v>
      </c>
      <c r="C1255" t="s">
        <v>2378</v>
      </c>
      <c r="D1255" t="s">
        <v>1068</v>
      </c>
      <c r="E1255" t="s">
        <v>2379</v>
      </c>
      <c r="F1255" t="s">
        <v>469</v>
      </c>
      <c r="G1255" t="s">
        <v>2380</v>
      </c>
      <c r="H1255" t="s">
        <v>1448</v>
      </c>
      <c r="I1255" t="s">
        <v>1644</v>
      </c>
      <c r="J1255" t="s">
        <v>1448</v>
      </c>
      <c r="K1255" t="s">
        <v>1470</v>
      </c>
      <c r="L1255" t="s">
        <v>1451</v>
      </c>
      <c r="M1255" t="s">
        <v>1451</v>
      </c>
      <c r="N1255" t="s">
        <v>1451</v>
      </c>
      <c r="O1255" t="s">
        <v>1451</v>
      </c>
      <c r="P1255" t="s">
        <v>2381</v>
      </c>
      <c r="Q1255" t="s">
        <v>292</v>
      </c>
      <c r="R1255" t="s">
        <v>2382</v>
      </c>
      <c r="S1255" t="s">
        <v>1488</v>
      </c>
      <c r="T1255" t="s">
        <v>1455</v>
      </c>
      <c r="U1255" t="s">
        <v>2383</v>
      </c>
      <c r="V1255" t="s">
        <v>2384</v>
      </c>
      <c r="W1255">
        <v>1648746000</v>
      </c>
      <c r="X1255">
        <v>1656522000</v>
      </c>
      <c r="Y1255" t="s">
        <v>1438</v>
      </c>
      <c r="Z1255" t="s">
        <v>1439</v>
      </c>
      <c r="AC1255" t="s">
        <v>2385</v>
      </c>
      <c r="AE1255" t="s">
        <v>2386</v>
      </c>
      <c r="AF1255" t="s">
        <v>2387</v>
      </c>
      <c r="AG1255" t="s">
        <v>2388</v>
      </c>
      <c r="AH1255" t="s">
        <v>1464</v>
      </c>
      <c r="AI1255" t="s">
        <v>2389</v>
      </c>
      <c r="AJ1255" t="s">
        <v>103</v>
      </c>
    </row>
    <row r="1256" spans="1:36" x14ac:dyDescent="0.2">
      <c r="A1256">
        <v>23182</v>
      </c>
      <c r="B1256" t="s">
        <v>1485</v>
      </c>
      <c r="C1256" t="s">
        <v>2390</v>
      </c>
      <c r="D1256" t="s">
        <v>1069</v>
      </c>
      <c r="E1256" t="s">
        <v>2390</v>
      </c>
      <c r="F1256" t="s">
        <v>348</v>
      </c>
      <c r="G1256" t="s">
        <v>2391</v>
      </c>
      <c r="H1256" t="s">
        <v>1448</v>
      </c>
      <c r="I1256" t="s">
        <v>1469</v>
      </c>
      <c r="J1256" t="s">
        <v>1448</v>
      </c>
      <c r="K1256" t="s">
        <v>1470</v>
      </c>
      <c r="L1256" t="s">
        <v>1839</v>
      </c>
      <c r="M1256" t="s">
        <v>1839</v>
      </c>
      <c r="N1256" t="s">
        <v>1473</v>
      </c>
      <c r="O1256" t="s">
        <v>1474</v>
      </c>
      <c r="P1256" t="s">
        <v>2392</v>
      </c>
      <c r="Q1256" t="s">
        <v>287</v>
      </c>
      <c r="R1256" t="s">
        <v>1581</v>
      </c>
      <c r="S1256" t="s">
        <v>1454</v>
      </c>
      <c r="T1256" t="s">
        <v>1455</v>
      </c>
      <c r="U1256" t="s">
        <v>2393</v>
      </c>
      <c r="V1256" t="s">
        <v>2394</v>
      </c>
      <c r="W1256">
        <v>1648746000</v>
      </c>
      <c r="X1256">
        <v>1665680400</v>
      </c>
      <c r="Y1256" t="s">
        <v>1438</v>
      </c>
      <c r="Z1256" t="s">
        <v>1491</v>
      </c>
      <c r="AA1256" t="s">
        <v>1569</v>
      </c>
      <c r="AB1256" t="s">
        <v>1460</v>
      </c>
      <c r="AC1256" t="s">
        <v>2395</v>
      </c>
      <c r="AE1256" t="s">
        <v>2396</v>
      </c>
      <c r="AF1256" t="s">
        <v>2397</v>
      </c>
      <c r="AG1256" t="s">
        <v>2397</v>
      </c>
      <c r="AH1256" t="s">
        <v>1464</v>
      </c>
      <c r="AI1256" t="s">
        <v>2398</v>
      </c>
      <c r="AJ1256" t="s">
        <v>99</v>
      </c>
    </row>
    <row r="1257" spans="1:36" x14ac:dyDescent="0.2">
      <c r="A1257">
        <v>23183</v>
      </c>
      <c r="B1257" t="s">
        <v>1445</v>
      </c>
      <c r="C1257" t="s">
        <v>2399</v>
      </c>
      <c r="D1257" t="s">
        <v>1070</v>
      </c>
      <c r="E1257" t="s">
        <v>2399</v>
      </c>
      <c r="F1257" t="s">
        <v>510</v>
      </c>
      <c r="G1257" t="s">
        <v>1880</v>
      </c>
      <c r="H1257" t="s">
        <v>1448</v>
      </c>
      <c r="I1257" t="s">
        <v>1469</v>
      </c>
      <c r="J1257" t="s">
        <v>1448</v>
      </c>
      <c r="K1257" t="s">
        <v>1470</v>
      </c>
      <c r="L1257" t="s">
        <v>1553</v>
      </c>
      <c r="M1257" t="s">
        <v>1553</v>
      </c>
      <c r="N1257" t="s">
        <v>1473</v>
      </c>
      <c r="O1257" t="s">
        <v>1872</v>
      </c>
      <c r="P1257" t="s">
        <v>1677</v>
      </c>
      <c r="Q1257" t="s">
        <v>287</v>
      </c>
      <c r="R1257" t="s">
        <v>2400</v>
      </c>
      <c r="S1257" t="s">
        <v>1454</v>
      </c>
      <c r="T1257" t="s">
        <v>1477</v>
      </c>
      <c r="U1257" t="s">
        <v>2401</v>
      </c>
    </row>
    <row r="1258" spans="1:36" x14ac:dyDescent="0.2">
      <c r="A1258" t="s">
        <v>2402</v>
      </c>
    </row>
    <row r="1259" spans="1:36" x14ac:dyDescent="0.2">
      <c r="A1259" t="s">
        <v>2403</v>
      </c>
    </row>
    <row r="1260" spans="1:36" x14ac:dyDescent="0.2">
      <c r="A1260" t="s">
        <v>2404</v>
      </c>
      <c r="B1260" t="s">
        <v>2405</v>
      </c>
      <c r="C1260">
        <v>1648746000</v>
      </c>
      <c r="D1260">
        <v>1673542800</v>
      </c>
      <c r="E1260" t="s">
        <v>1438</v>
      </c>
      <c r="F1260" t="s">
        <v>1568</v>
      </c>
      <c r="I1260" t="s">
        <v>2406</v>
      </c>
      <c r="K1260" t="s">
        <v>2407</v>
      </c>
      <c r="L1260" t="s">
        <v>2408</v>
      </c>
      <c r="M1260" t="s">
        <v>2408</v>
      </c>
      <c r="N1260" t="s">
        <v>2409</v>
      </c>
      <c r="O1260" t="s">
        <v>2410</v>
      </c>
      <c r="P1260" t="s">
        <v>98</v>
      </c>
    </row>
    <row r="1261" spans="1:36" x14ac:dyDescent="0.2">
      <c r="A1261">
        <v>23184</v>
      </c>
      <c r="B1261" t="s">
        <v>1520</v>
      </c>
      <c r="C1261" t="s">
        <v>2411</v>
      </c>
      <c r="D1261" t="s">
        <v>1071</v>
      </c>
      <c r="E1261" t="s">
        <v>2411</v>
      </c>
      <c r="F1261" t="s">
        <v>297</v>
      </c>
      <c r="G1261" t="s">
        <v>2412</v>
      </c>
      <c r="H1261" t="s">
        <v>1448</v>
      </c>
      <c r="I1261" t="s">
        <v>1838</v>
      </c>
      <c r="J1261" t="s">
        <v>1448</v>
      </c>
      <c r="K1261" t="s">
        <v>1470</v>
      </c>
      <c r="L1261" t="s">
        <v>1471</v>
      </c>
      <c r="M1261" t="s">
        <v>1511</v>
      </c>
      <c r="N1261" t="s">
        <v>1512</v>
      </c>
      <c r="O1261" t="s">
        <v>1474</v>
      </c>
      <c r="P1261" t="s">
        <v>1564</v>
      </c>
      <c r="Q1261" t="s">
        <v>287</v>
      </c>
      <c r="R1261" t="s">
        <v>84</v>
      </c>
      <c r="S1261" t="s">
        <v>1488</v>
      </c>
      <c r="T1261" t="s">
        <v>1477</v>
      </c>
      <c r="U1261" t="s">
        <v>2413</v>
      </c>
      <c r="V1261" t="s">
        <v>2414</v>
      </c>
      <c r="W1261">
        <v>1648746000</v>
      </c>
      <c r="X1261">
        <v>1668358800</v>
      </c>
      <c r="Y1261" t="s">
        <v>1438</v>
      </c>
      <c r="Z1261" t="s">
        <v>1439</v>
      </c>
      <c r="AB1261" t="s">
        <v>2278</v>
      </c>
      <c r="AC1261" t="s">
        <v>2415</v>
      </c>
      <c r="AE1261" t="s">
        <v>2416</v>
      </c>
      <c r="AF1261" t="s">
        <v>2417</v>
      </c>
      <c r="AG1261" t="s">
        <v>2418</v>
      </c>
      <c r="AH1261" t="s">
        <v>2419</v>
      </c>
      <c r="AI1261" t="s">
        <v>2420</v>
      </c>
      <c r="AJ1261" t="s">
        <v>102</v>
      </c>
    </row>
    <row r="1262" spans="1:36" x14ac:dyDescent="0.2">
      <c r="A1262">
        <v>23185</v>
      </c>
      <c r="B1262" t="s">
        <v>1485</v>
      </c>
      <c r="C1262" t="s">
        <v>2421</v>
      </c>
      <c r="D1262" t="s">
        <v>1072</v>
      </c>
      <c r="E1262" t="s">
        <v>2421</v>
      </c>
      <c r="F1262" t="s">
        <v>290</v>
      </c>
      <c r="G1262" t="s">
        <v>2422</v>
      </c>
      <c r="H1262" t="s">
        <v>1448</v>
      </c>
      <c r="I1262" t="s">
        <v>1469</v>
      </c>
      <c r="J1262" t="s">
        <v>1448</v>
      </c>
      <c r="K1262" t="s">
        <v>1470</v>
      </c>
      <c r="L1262" t="s">
        <v>2088</v>
      </c>
      <c r="M1262" t="s">
        <v>2423</v>
      </c>
      <c r="N1262" t="s">
        <v>1473</v>
      </c>
      <c r="O1262" t="s">
        <v>1474</v>
      </c>
      <c r="P1262" t="s">
        <v>2424</v>
      </c>
      <c r="Q1262" t="s">
        <v>287</v>
      </c>
      <c r="R1262" t="s">
        <v>2425</v>
      </c>
      <c r="S1262" t="s">
        <v>1454</v>
      </c>
      <c r="T1262" t="s">
        <v>1455</v>
      </c>
      <c r="U1262" t="s">
        <v>2426</v>
      </c>
      <c r="V1262" t="s">
        <v>2427</v>
      </c>
      <c r="W1262">
        <v>1648746000</v>
      </c>
      <c r="X1262">
        <v>1664470800</v>
      </c>
      <c r="Y1262" t="s">
        <v>1438</v>
      </c>
      <c r="Z1262" t="s">
        <v>1568</v>
      </c>
      <c r="AA1262" t="s">
        <v>1569</v>
      </c>
      <c r="AB1262" t="s">
        <v>2428</v>
      </c>
      <c r="AC1262" t="s">
        <v>2429</v>
      </c>
      <c r="AE1262" t="s">
        <v>2430</v>
      </c>
      <c r="AF1262" t="s">
        <v>2431</v>
      </c>
      <c r="AG1262" t="s">
        <v>2432</v>
      </c>
      <c r="AH1262" t="s">
        <v>2433</v>
      </c>
      <c r="AI1262" t="s">
        <v>2434</v>
      </c>
      <c r="AJ1262" t="s">
        <v>99</v>
      </c>
    </row>
    <row r="1263" spans="1:36" x14ac:dyDescent="0.2">
      <c r="A1263">
        <v>23187</v>
      </c>
      <c r="B1263" t="s">
        <v>1466</v>
      </c>
      <c r="C1263" t="s">
        <v>1073</v>
      </c>
      <c r="D1263" t="s">
        <v>1073</v>
      </c>
      <c r="E1263" t="s">
        <v>1073</v>
      </c>
      <c r="F1263" t="s">
        <v>474</v>
      </c>
      <c r="G1263" t="s">
        <v>1992</v>
      </c>
      <c r="H1263" t="s">
        <v>1448</v>
      </c>
      <c r="I1263" t="s">
        <v>1449</v>
      </c>
      <c r="J1263" t="s">
        <v>1448</v>
      </c>
      <c r="K1263" t="s">
        <v>1470</v>
      </c>
      <c r="L1263" t="s">
        <v>1471</v>
      </c>
      <c r="M1263" t="s">
        <v>1472</v>
      </c>
      <c r="N1263" t="s">
        <v>1473</v>
      </c>
      <c r="O1263" t="s">
        <v>1474</v>
      </c>
      <c r="P1263" t="s">
        <v>1513</v>
      </c>
      <c r="Q1263" t="s">
        <v>287</v>
      </c>
      <c r="R1263" t="s">
        <v>1565</v>
      </c>
      <c r="S1263" t="s">
        <v>1454</v>
      </c>
      <c r="T1263" t="s">
        <v>1477</v>
      </c>
      <c r="U1263" t="s">
        <v>2435</v>
      </c>
      <c r="V1263" t="s">
        <v>2436</v>
      </c>
      <c r="W1263">
        <v>1648746000</v>
      </c>
      <c r="X1263">
        <v>1675098000</v>
      </c>
      <c r="Y1263" t="s">
        <v>1438</v>
      </c>
      <c r="Z1263" t="s">
        <v>1491</v>
      </c>
      <c r="AC1263" t="s">
        <v>1978</v>
      </c>
      <c r="AE1263" t="s">
        <v>2437</v>
      </c>
      <c r="AF1263" t="s">
        <v>2438</v>
      </c>
      <c r="AG1263" t="s">
        <v>2439</v>
      </c>
      <c r="AH1263" t="s">
        <v>2440</v>
      </c>
      <c r="AI1263" t="s">
        <v>2441</v>
      </c>
      <c r="AJ1263" t="s">
        <v>102</v>
      </c>
    </row>
    <row r="1264" spans="1:36" x14ac:dyDescent="0.2">
      <c r="A1264">
        <v>23188</v>
      </c>
      <c r="B1264" t="s">
        <v>1485</v>
      </c>
      <c r="C1264" t="s">
        <v>2442</v>
      </c>
      <c r="D1264" t="s">
        <v>1074</v>
      </c>
      <c r="E1264" t="s">
        <v>2442</v>
      </c>
      <c r="F1264" t="s">
        <v>290</v>
      </c>
      <c r="G1264" t="s">
        <v>2443</v>
      </c>
      <c r="H1264" t="s">
        <v>1448</v>
      </c>
      <c r="I1264" t="s">
        <v>1449</v>
      </c>
      <c r="J1264" t="s">
        <v>1448</v>
      </c>
      <c r="K1264" t="s">
        <v>1470</v>
      </c>
      <c r="L1264" t="s">
        <v>2088</v>
      </c>
      <c r="M1264" t="s">
        <v>2444</v>
      </c>
      <c r="N1264" t="s">
        <v>1473</v>
      </c>
      <c r="O1264" t="s">
        <v>1474</v>
      </c>
      <c r="P1264" t="s">
        <v>2445</v>
      </c>
      <c r="Q1264" t="s">
        <v>287</v>
      </c>
      <c r="R1264" t="s">
        <v>1852</v>
      </c>
      <c r="S1264" t="s">
        <v>1488</v>
      </c>
      <c r="T1264" t="s">
        <v>1455</v>
      </c>
      <c r="U1264" t="s">
        <v>2446</v>
      </c>
      <c r="V1264" t="s">
        <v>2447</v>
      </c>
      <c r="W1264">
        <v>1648746000</v>
      </c>
      <c r="X1264">
        <v>1660150800</v>
      </c>
      <c r="Y1264" t="s">
        <v>1438</v>
      </c>
      <c r="Z1264" t="s">
        <v>1439</v>
      </c>
      <c r="AA1264" t="s">
        <v>1459</v>
      </c>
      <c r="AC1264" t="s">
        <v>2448</v>
      </c>
      <c r="AE1264" t="s">
        <v>2449</v>
      </c>
      <c r="AF1264" t="s">
        <v>2450</v>
      </c>
      <c r="AG1264" t="s">
        <v>2450</v>
      </c>
      <c r="AH1264" t="s">
        <v>2451</v>
      </c>
      <c r="AI1264" t="s">
        <v>2452</v>
      </c>
      <c r="AJ1264" t="s">
        <v>99</v>
      </c>
    </row>
    <row r="1265" spans="1:36" x14ac:dyDescent="0.2">
      <c r="A1265">
        <v>23189</v>
      </c>
      <c r="B1265" t="s">
        <v>1466</v>
      </c>
      <c r="C1265" t="s">
        <v>2453</v>
      </c>
      <c r="D1265" t="s">
        <v>1075</v>
      </c>
      <c r="E1265" t="s">
        <v>2453</v>
      </c>
      <c r="F1265" t="s">
        <v>372</v>
      </c>
      <c r="G1265" t="s">
        <v>1510</v>
      </c>
      <c r="H1265" t="s">
        <v>1448</v>
      </c>
      <c r="I1265" t="s">
        <v>1644</v>
      </c>
      <c r="J1265" t="s">
        <v>1448</v>
      </c>
      <c r="K1265" t="s">
        <v>1470</v>
      </c>
      <c r="L1265" t="s">
        <v>1471</v>
      </c>
      <c r="M1265" t="s">
        <v>1511</v>
      </c>
      <c r="N1265" t="s">
        <v>1895</v>
      </c>
      <c r="O1265" t="s">
        <v>1474</v>
      </c>
      <c r="P1265" t="s">
        <v>2454</v>
      </c>
      <c r="Q1265" t="s">
        <v>287</v>
      </c>
      <c r="R1265" t="s">
        <v>2334</v>
      </c>
      <c r="S1265" t="s">
        <v>1454</v>
      </c>
      <c r="T1265" t="s">
        <v>1477</v>
      </c>
      <c r="U1265" t="s">
        <v>1515</v>
      </c>
      <c r="V1265" t="s">
        <v>2455</v>
      </c>
      <c r="W1265">
        <v>1648659600</v>
      </c>
      <c r="X1265">
        <v>1669741200</v>
      </c>
      <c r="Y1265" t="s">
        <v>1438</v>
      </c>
      <c r="Z1265" t="s">
        <v>1568</v>
      </c>
      <c r="AC1265" t="s">
        <v>2456</v>
      </c>
      <c r="AE1265" t="s">
        <v>2457</v>
      </c>
      <c r="AF1265" t="s">
        <v>2458</v>
      </c>
      <c r="AG1265" t="s">
        <v>2459</v>
      </c>
      <c r="AH1265" t="s">
        <v>1464</v>
      </c>
      <c r="AI1265" t="s">
        <v>2460</v>
      </c>
      <c r="AJ1265" t="s">
        <v>103</v>
      </c>
    </row>
    <row r="1266" spans="1:36" x14ac:dyDescent="0.2">
      <c r="A1266">
        <v>23193</v>
      </c>
      <c r="B1266" t="s">
        <v>1485</v>
      </c>
      <c r="C1266" t="s">
        <v>2461</v>
      </c>
      <c r="D1266" t="s">
        <v>1076</v>
      </c>
      <c r="E1266" t="s">
        <v>2461</v>
      </c>
      <c r="F1266" t="s">
        <v>348</v>
      </c>
      <c r="G1266" t="s">
        <v>2462</v>
      </c>
      <c r="H1266" t="s">
        <v>1448</v>
      </c>
      <c r="I1266" t="s">
        <v>1838</v>
      </c>
      <c r="J1266" t="s">
        <v>1448</v>
      </c>
      <c r="K1266" t="s">
        <v>1450</v>
      </c>
      <c r="L1266" t="s">
        <v>2463</v>
      </c>
      <c r="M1266" t="s">
        <v>2464</v>
      </c>
      <c r="N1266" t="s">
        <v>1473</v>
      </c>
      <c r="O1266" t="s">
        <v>1474</v>
      </c>
      <c r="P1266" t="s">
        <v>2465</v>
      </c>
      <c r="Q1266" t="s">
        <v>287</v>
      </c>
      <c r="R1266" t="s">
        <v>2121</v>
      </c>
      <c r="S1266" t="s">
        <v>1488</v>
      </c>
      <c r="T1266" t="s">
        <v>1455</v>
      </c>
      <c r="U1266" t="s">
        <v>2466</v>
      </c>
      <c r="V1266" t="s">
        <v>2467</v>
      </c>
      <c r="W1266">
        <v>1648486800</v>
      </c>
      <c r="X1266">
        <v>1665594000</v>
      </c>
      <c r="Y1266" t="s">
        <v>1438</v>
      </c>
      <c r="Z1266" t="s">
        <v>1439</v>
      </c>
      <c r="AB1266" t="s">
        <v>2468</v>
      </c>
      <c r="AC1266" t="s">
        <v>2469</v>
      </c>
      <c r="AE1266" t="s">
        <v>2470</v>
      </c>
      <c r="AF1266" t="s">
        <v>2471</v>
      </c>
      <c r="AG1266" t="s">
        <v>2471</v>
      </c>
      <c r="AH1266" t="s">
        <v>2472</v>
      </c>
      <c r="AI1266" t="s">
        <v>2473</v>
      </c>
      <c r="AJ1266" t="s">
        <v>99</v>
      </c>
    </row>
    <row r="1267" spans="1:36" x14ac:dyDescent="0.2">
      <c r="A1267">
        <v>23194</v>
      </c>
      <c r="B1267" t="s">
        <v>1445</v>
      </c>
      <c r="C1267" t="s">
        <v>1077</v>
      </c>
      <c r="D1267" t="s">
        <v>1077</v>
      </c>
      <c r="E1267" t="s">
        <v>1077</v>
      </c>
      <c r="F1267" t="s">
        <v>321</v>
      </c>
      <c r="G1267" t="s">
        <v>2474</v>
      </c>
      <c r="H1267" t="s">
        <v>1448</v>
      </c>
      <c r="I1267" t="s">
        <v>1449</v>
      </c>
      <c r="J1267" t="s">
        <v>1448</v>
      </c>
      <c r="K1267" t="s">
        <v>203</v>
      </c>
      <c r="L1267" t="s">
        <v>1471</v>
      </c>
      <c r="M1267" t="s">
        <v>1472</v>
      </c>
      <c r="N1267" t="s">
        <v>1512</v>
      </c>
      <c r="O1267" t="s">
        <v>1474</v>
      </c>
      <c r="P1267" t="s">
        <v>2475</v>
      </c>
      <c r="Q1267" t="s">
        <v>292</v>
      </c>
      <c r="R1267" t="s">
        <v>2476</v>
      </c>
      <c r="S1267" t="s">
        <v>1454</v>
      </c>
      <c r="T1267" t="s">
        <v>1455</v>
      </c>
      <c r="U1267" t="s">
        <v>2477</v>
      </c>
      <c r="V1267" t="s">
        <v>2478</v>
      </c>
      <c r="W1267">
        <v>1648400400</v>
      </c>
      <c r="X1267">
        <v>1658854800</v>
      </c>
      <c r="Y1267" t="s">
        <v>1438</v>
      </c>
      <c r="Z1267" t="s">
        <v>1491</v>
      </c>
      <c r="AA1267" t="s">
        <v>1459</v>
      </c>
      <c r="AB1267" t="s">
        <v>2479</v>
      </c>
      <c r="AC1267" t="s">
        <v>2480</v>
      </c>
      <c r="AE1267" t="s">
        <v>2481</v>
      </c>
      <c r="AF1267" t="s">
        <v>2482</v>
      </c>
      <c r="AG1267" t="s">
        <v>2483</v>
      </c>
      <c r="AH1267" t="s">
        <v>2484</v>
      </c>
      <c r="AI1267" t="s">
        <v>2485</v>
      </c>
      <c r="AJ1267" t="s">
        <v>102</v>
      </c>
    </row>
    <row r="1268" spans="1:36" x14ac:dyDescent="0.2">
      <c r="A1268">
        <v>23195</v>
      </c>
      <c r="B1268" t="s">
        <v>1445</v>
      </c>
      <c r="C1268" t="s">
        <v>1078</v>
      </c>
      <c r="D1268" t="s">
        <v>1078</v>
      </c>
      <c r="E1268" t="s">
        <v>1078</v>
      </c>
      <c r="F1268" t="s">
        <v>510</v>
      </c>
      <c r="G1268" t="s">
        <v>2486</v>
      </c>
      <c r="H1268" t="s">
        <v>1448</v>
      </c>
      <c r="I1268" t="s">
        <v>1449</v>
      </c>
      <c r="J1268" t="s">
        <v>1448</v>
      </c>
      <c r="K1268" t="s">
        <v>1450</v>
      </c>
      <c r="L1268" t="s">
        <v>1553</v>
      </c>
      <c r="M1268" t="s">
        <v>1553</v>
      </c>
      <c r="N1268" t="s">
        <v>1473</v>
      </c>
      <c r="O1268" t="s">
        <v>1872</v>
      </c>
      <c r="P1268" t="s">
        <v>2392</v>
      </c>
      <c r="Q1268" t="s">
        <v>287</v>
      </c>
      <c r="R1268" t="s">
        <v>2487</v>
      </c>
      <c r="S1268" t="s">
        <v>1454</v>
      </c>
      <c r="T1268" t="s">
        <v>1455</v>
      </c>
      <c r="U1268" t="s">
        <v>2488</v>
      </c>
    </row>
    <row r="1269" spans="1:36" x14ac:dyDescent="0.2">
      <c r="A1269" t="s">
        <v>2489</v>
      </c>
    </row>
    <row r="1270" spans="1:36" x14ac:dyDescent="0.2">
      <c r="A1270" t="s">
        <v>2490</v>
      </c>
    </row>
    <row r="1271" spans="1:36" x14ac:dyDescent="0.2">
      <c r="A1271" t="s">
        <v>2491</v>
      </c>
      <c r="B1271" t="s">
        <v>2492</v>
      </c>
      <c r="C1271">
        <v>1648400400</v>
      </c>
      <c r="D1271">
        <v>1658336400</v>
      </c>
      <c r="E1271" t="s">
        <v>1438</v>
      </c>
      <c r="F1271" t="s">
        <v>1458</v>
      </c>
      <c r="G1271" t="s">
        <v>1459</v>
      </c>
      <c r="H1271" t="s">
        <v>2493</v>
      </c>
      <c r="I1271" t="s">
        <v>2494</v>
      </c>
      <c r="K1271" t="s">
        <v>2495</v>
      </c>
      <c r="L1271" t="s">
        <v>2496</v>
      </c>
      <c r="M1271" t="s">
        <v>2496</v>
      </c>
      <c r="N1271" t="s">
        <v>1507</v>
      </c>
      <c r="O1271" t="s">
        <v>2497</v>
      </c>
      <c r="P1271" t="s">
        <v>98</v>
      </c>
    </row>
    <row r="1272" spans="1:36" x14ac:dyDescent="0.2">
      <c r="A1272">
        <v>23197</v>
      </c>
      <c r="B1272" t="s">
        <v>1485</v>
      </c>
      <c r="C1272" t="s">
        <v>1079</v>
      </c>
      <c r="D1272" t="s">
        <v>1079</v>
      </c>
      <c r="E1272" t="s">
        <v>1079</v>
      </c>
      <c r="F1272" t="s">
        <v>480</v>
      </c>
      <c r="G1272" t="s">
        <v>2498</v>
      </c>
      <c r="H1272" t="s">
        <v>1448</v>
      </c>
      <c r="I1272" t="s">
        <v>1449</v>
      </c>
      <c r="J1272" t="s">
        <v>1448</v>
      </c>
      <c r="K1272" t="s">
        <v>1470</v>
      </c>
      <c r="L1272" t="s">
        <v>1451</v>
      </c>
      <c r="M1272" t="s">
        <v>1451</v>
      </c>
      <c r="N1272" t="s">
        <v>1451</v>
      </c>
      <c r="O1272" t="s">
        <v>1451</v>
      </c>
      <c r="P1272" t="s">
        <v>1451</v>
      </c>
      <c r="Q1272" t="s">
        <v>292</v>
      </c>
      <c r="R1272" t="s">
        <v>2499</v>
      </c>
      <c r="S1272" t="s">
        <v>1500</v>
      </c>
      <c r="T1272" t="s">
        <v>1477</v>
      </c>
      <c r="U1272" t="s">
        <v>2500</v>
      </c>
      <c r="V1272" t="s">
        <v>2501</v>
      </c>
      <c r="W1272">
        <v>1647968400</v>
      </c>
      <c r="X1272">
        <v>1669309200</v>
      </c>
      <c r="Y1272" t="s">
        <v>1438</v>
      </c>
      <c r="Z1272" t="s">
        <v>1491</v>
      </c>
      <c r="AC1272" t="s">
        <v>2502</v>
      </c>
      <c r="AE1272" t="s">
        <v>2503</v>
      </c>
      <c r="AF1272" t="s">
        <v>2504</v>
      </c>
      <c r="AG1272" t="s">
        <v>2505</v>
      </c>
      <c r="AH1272" t="s">
        <v>2506</v>
      </c>
      <c r="AI1272" t="s">
        <v>2507</v>
      </c>
      <c r="AJ1272" t="s">
        <v>102</v>
      </c>
    </row>
    <row r="1273" spans="1:36" x14ac:dyDescent="0.2">
      <c r="A1273">
        <v>23199</v>
      </c>
      <c r="B1273" t="s">
        <v>1466</v>
      </c>
      <c r="C1273" t="s">
        <v>2508</v>
      </c>
      <c r="D1273" t="s">
        <v>1080</v>
      </c>
      <c r="E1273" t="s">
        <v>2508</v>
      </c>
      <c r="F1273" t="s">
        <v>458</v>
      </c>
      <c r="G1273" t="s">
        <v>2509</v>
      </c>
      <c r="H1273" t="s">
        <v>1448</v>
      </c>
      <c r="I1273" t="s">
        <v>1469</v>
      </c>
      <c r="J1273" t="s">
        <v>1448</v>
      </c>
      <c r="K1273" t="s">
        <v>1470</v>
      </c>
      <c r="L1273" t="s">
        <v>2290</v>
      </c>
      <c r="M1273" t="s">
        <v>2291</v>
      </c>
      <c r="N1273" t="s">
        <v>1895</v>
      </c>
      <c r="O1273" t="s">
        <v>1474</v>
      </c>
      <c r="P1273" t="s">
        <v>2510</v>
      </c>
      <c r="Q1273" t="s">
        <v>292</v>
      </c>
      <c r="R1273" t="s">
        <v>1543</v>
      </c>
      <c r="S1273" t="s">
        <v>1454</v>
      </c>
      <c r="T1273" t="s">
        <v>1477</v>
      </c>
      <c r="U1273" t="s">
        <v>2511</v>
      </c>
      <c r="V1273" t="s">
        <v>2512</v>
      </c>
      <c r="W1273">
        <v>1647882000</v>
      </c>
      <c r="X1273">
        <v>1673542800</v>
      </c>
      <c r="Y1273" t="s">
        <v>1438</v>
      </c>
      <c r="Z1273" t="s">
        <v>1458</v>
      </c>
      <c r="AC1273" t="s">
        <v>2513</v>
      </c>
      <c r="AE1273" t="s">
        <v>2514</v>
      </c>
      <c r="AF1273" t="s">
        <v>2515</v>
      </c>
      <c r="AG1273" t="s">
        <v>2515</v>
      </c>
      <c r="AH1273" t="s">
        <v>2516</v>
      </c>
      <c r="AI1273" t="s">
        <v>2517</v>
      </c>
      <c r="AJ1273" t="s">
        <v>104</v>
      </c>
    </row>
    <row r="1274" spans="1:36" x14ac:dyDescent="0.2">
      <c r="A1274">
        <v>23201</v>
      </c>
      <c r="B1274" t="s">
        <v>1466</v>
      </c>
      <c r="C1274" t="s">
        <v>2518</v>
      </c>
      <c r="D1274" t="s">
        <v>1081</v>
      </c>
      <c r="E1274" t="s">
        <v>2518</v>
      </c>
      <c r="F1274" t="s">
        <v>297</v>
      </c>
      <c r="G1274" t="s">
        <v>1563</v>
      </c>
      <c r="H1274" t="s">
        <v>1448</v>
      </c>
      <c r="I1274" t="s">
        <v>1838</v>
      </c>
      <c r="J1274" t="s">
        <v>1448</v>
      </c>
      <c r="K1274" t="s">
        <v>1470</v>
      </c>
      <c r="L1274" t="s">
        <v>1471</v>
      </c>
      <c r="M1274" t="s">
        <v>1511</v>
      </c>
      <c r="N1274" t="s">
        <v>1512</v>
      </c>
      <c r="O1274" t="s">
        <v>1474</v>
      </c>
      <c r="P1274" t="s">
        <v>1564</v>
      </c>
      <c r="Q1274" t="s">
        <v>292</v>
      </c>
      <c r="R1274" t="s">
        <v>1678</v>
      </c>
      <c r="S1274" t="s">
        <v>1454</v>
      </c>
      <c r="T1274" t="s">
        <v>1455</v>
      </c>
      <c r="U1274" t="s">
        <v>2519</v>
      </c>
      <c r="V1274" t="s">
        <v>2520</v>
      </c>
      <c r="W1274">
        <v>1647795600</v>
      </c>
      <c r="X1274">
        <v>1664470800</v>
      </c>
      <c r="Y1274" t="s">
        <v>1438</v>
      </c>
      <c r="Z1274" t="s">
        <v>1439</v>
      </c>
      <c r="AA1274" t="s">
        <v>1459</v>
      </c>
      <c r="AB1274" t="s">
        <v>2521</v>
      </c>
      <c r="AC1274" t="s">
        <v>2522</v>
      </c>
      <c r="AE1274" t="s">
        <v>2523</v>
      </c>
      <c r="AF1274" t="s">
        <v>2524</v>
      </c>
      <c r="AG1274" t="s">
        <v>2524</v>
      </c>
      <c r="AH1274" t="s">
        <v>2525</v>
      </c>
      <c r="AI1274" t="s">
        <v>2526</v>
      </c>
      <c r="AJ1274" t="s">
        <v>102</v>
      </c>
    </row>
    <row r="1275" spans="1:36" x14ac:dyDescent="0.2">
      <c r="A1275">
        <v>23203</v>
      </c>
      <c r="B1275" t="s">
        <v>1485</v>
      </c>
      <c r="C1275" t="s">
        <v>2527</v>
      </c>
      <c r="D1275" t="s">
        <v>1082</v>
      </c>
      <c r="E1275" t="s">
        <v>2527</v>
      </c>
      <c r="F1275" t="s">
        <v>290</v>
      </c>
      <c r="G1275" t="s">
        <v>2528</v>
      </c>
      <c r="H1275" t="s">
        <v>1448</v>
      </c>
      <c r="I1275" t="s">
        <v>1838</v>
      </c>
      <c r="J1275" t="s">
        <v>1448</v>
      </c>
      <c r="K1275" t="s">
        <v>1470</v>
      </c>
      <c r="L1275" t="s">
        <v>2088</v>
      </c>
      <c r="M1275" t="s">
        <v>2423</v>
      </c>
      <c r="N1275" t="s">
        <v>1473</v>
      </c>
      <c r="O1275" t="s">
        <v>1474</v>
      </c>
      <c r="P1275" t="s">
        <v>1564</v>
      </c>
      <c r="Q1275" t="s">
        <v>292</v>
      </c>
      <c r="R1275" t="s">
        <v>1565</v>
      </c>
      <c r="S1275" t="s">
        <v>1454</v>
      </c>
      <c r="T1275" t="s">
        <v>1455</v>
      </c>
      <c r="U1275" t="s">
        <v>2529</v>
      </c>
      <c r="V1275" t="s">
        <v>2530</v>
      </c>
      <c r="W1275">
        <v>1647795600</v>
      </c>
      <c r="X1275">
        <v>1666026000</v>
      </c>
      <c r="Y1275" t="s">
        <v>1438</v>
      </c>
      <c r="Z1275" t="s">
        <v>1568</v>
      </c>
      <c r="AA1275" t="s">
        <v>1569</v>
      </c>
      <c r="AB1275" t="s">
        <v>2531</v>
      </c>
      <c r="AC1275" t="s">
        <v>2532</v>
      </c>
      <c r="AE1275" t="s">
        <v>2533</v>
      </c>
      <c r="AF1275" t="s">
        <v>2534</v>
      </c>
      <c r="AG1275" t="s">
        <v>2535</v>
      </c>
      <c r="AH1275" t="s">
        <v>2536</v>
      </c>
      <c r="AI1275" t="s">
        <v>2408</v>
      </c>
      <c r="AJ1275" t="s">
        <v>99</v>
      </c>
    </row>
    <row r="1276" spans="1:36" x14ac:dyDescent="0.2">
      <c r="A1276">
        <v>23205</v>
      </c>
      <c r="B1276" t="s">
        <v>1445</v>
      </c>
      <c r="C1276" t="s">
        <v>2537</v>
      </c>
      <c r="D1276" t="s">
        <v>1083</v>
      </c>
      <c r="E1276" t="s">
        <v>2537</v>
      </c>
      <c r="F1276" t="s">
        <v>297</v>
      </c>
      <c r="G1276" t="s">
        <v>1563</v>
      </c>
      <c r="H1276" t="s">
        <v>1448</v>
      </c>
      <c r="I1276" t="s">
        <v>1469</v>
      </c>
      <c r="J1276" t="s">
        <v>1448</v>
      </c>
      <c r="K1276" t="s">
        <v>1450</v>
      </c>
      <c r="L1276" t="s">
        <v>1451</v>
      </c>
      <c r="M1276" t="s">
        <v>1451</v>
      </c>
      <c r="N1276" t="s">
        <v>1451</v>
      </c>
      <c r="O1276" t="s">
        <v>1451</v>
      </c>
      <c r="P1276" t="s">
        <v>1451</v>
      </c>
      <c r="Q1276" t="s">
        <v>292</v>
      </c>
      <c r="R1276" t="s">
        <v>1884</v>
      </c>
      <c r="S1276" t="s">
        <v>1454</v>
      </c>
      <c r="T1276" t="s">
        <v>1455</v>
      </c>
      <c r="U1276" t="s">
        <v>2538</v>
      </c>
      <c r="V1276" t="s">
        <v>2539</v>
      </c>
      <c r="W1276">
        <v>1647795600</v>
      </c>
      <c r="X1276">
        <v>1651165200</v>
      </c>
      <c r="Y1276" t="s">
        <v>1438</v>
      </c>
      <c r="Z1276" t="s">
        <v>1568</v>
      </c>
      <c r="AC1276" t="s">
        <v>2540</v>
      </c>
      <c r="AE1276" t="s">
        <v>2541</v>
      </c>
      <c r="AF1276" t="s">
        <v>2542</v>
      </c>
      <c r="AG1276" t="s">
        <v>2542</v>
      </c>
      <c r="AH1276" t="s">
        <v>2543</v>
      </c>
      <c r="AJ1276" t="s">
        <v>102</v>
      </c>
    </row>
    <row r="1277" spans="1:36" x14ac:dyDescent="0.2">
      <c r="A1277">
        <v>23206</v>
      </c>
      <c r="B1277" t="s">
        <v>2544</v>
      </c>
      <c r="C1277" t="s">
        <v>2545</v>
      </c>
      <c r="D1277" t="s">
        <v>1084</v>
      </c>
      <c r="E1277" t="s">
        <v>2545</v>
      </c>
      <c r="F1277" t="s">
        <v>341</v>
      </c>
      <c r="G1277" t="s">
        <v>2486</v>
      </c>
      <c r="H1277" t="s">
        <v>1448</v>
      </c>
      <c r="I1277" t="s">
        <v>1449</v>
      </c>
      <c r="J1277" t="s">
        <v>1448</v>
      </c>
      <c r="K1277" t="s">
        <v>1470</v>
      </c>
      <c r="L1277" t="s">
        <v>1553</v>
      </c>
      <c r="M1277" t="s">
        <v>1553</v>
      </c>
      <c r="N1277" t="s">
        <v>1473</v>
      </c>
      <c r="O1277" t="s">
        <v>1872</v>
      </c>
      <c r="P1277" t="s">
        <v>2546</v>
      </c>
      <c r="Q1277" t="s">
        <v>287</v>
      </c>
      <c r="R1277" t="s">
        <v>2547</v>
      </c>
      <c r="S1277" t="s">
        <v>1454</v>
      </c>
      <c r="T1277" t="s">
        <v>1477</v>
      </c>
      <c r="U1277" t="s">
        <v>2548</v>
      </c>
      <c r="V1277" t="s">
        <v>2549</v>
      </c>
    </row>
    <row r="1278" spans="1:36" x14ac:dyDescent="0.2">
      <c r="A1278" t="s">
        <v>2548</v>
      </c>
      <c r="B1278" t="s">
        <v>2550</v>
      </c>
    </row>
    <row r="1279" spans="1:36" x14ac:dyDescent="0.2">
      <c r="A1279" t="s">
        <v>2548</v>
      </c>
      <c r="B1279" t="s">
        <v>2551</v>
      </c>
    </row>
    <row r="1280" spans="1:36" x14ac:dyDescent="0.2">
      <c r="A1280" t="s">
        <v>2548</v>
      </c>
      <c r="B1280" t="s">
        <v>2552</v>
      </c>
    </row>
    <row r="1281" spans="1:36" x14ac:dyDescent="0.2">
      <c r="A1281" t="s">
        <v>2548</v>
      </c>
      <c r="B1281" t="s">
        <v>2553</v>
      </c>
    </row>
    <row r="1282" spans="1:36" x14ac:dyDescent="0.2">
      <c r="A1282" t="s">
        <v>2548</v>
      </c>
      <c r="B1282" t="s">
        <v>2554</v>
      </c>
    </row>
    <row r="1283" spans="1:36" x14ac:dyDescent="0.2">
      <c r="A1283" t="s">
        <v>2548</v>
      </c>
      <c r="B1283" t="s">
        <v>2555</v>
      </c>
      <c r="C1283" t="s">
        <v>2556</v>
      </c>
      <c r="D1283">
        <v>1647795600</v>
      </c>
      <c r="E1283">
        <v>1672419600</v>
      </c>
      <c r="F1283" t="s">
        <v>1438</v>
      </c>
      <c r="G1283" t="s">
        <v>1458</v>
      </c>
      <c r="J1283" t="s">
        <v>2557</v>
      </c>
      <c r="L1283" t="s">
        <v>2558</v>
      </c>
      <c r="M1283" t="s">
        <v>2559</v>
      </c>
      <c r="N1283" t="s">
        <v>2559</v>
      </c>
      <c r="O1283" t="s">
        <v>2560</v>
      </c>
      <c r="P1283" t="s">
        <v>2543</v>
      </c>
      <c r="Q1283" t="s">
        <v>96</v>
      </c>
    </row>
    <row r="1284" spans="1:36" x14ac:dyDescent="0.2">
      <c r="A1284">
        <v>23207</v>
      </c>
      <c r="B1284" t="s">
        <v>1520</v>
      </c>
      <c r="C1284" t="s">
        <v>2561</v>
      </c>
      <c r="D1284" t="s">
        <v>1085</v>
      </c>
      <c r="E1284" t="s">
        <v>2561</v>
      </c>
      <c r="F1284" t="s">
        <v>692</v>
      </c>
      <c r="G1284" t="s">
        <v>2562</v>
      </c>
      <c r="H1284" t="s">
        <v>1448</v>
      </c>
      <c r="I1284" t="s">
        <v>1449</v>
      </c>
      <c r="J1284" t="s">
        <v>1448</v>
      </c>
      <c r="K1284" t="s">
        <v>1809</v>
      </c>
      <c r="L1284" t="s">
        <v>2005</v>
      </c>
      <c r="M1284" t="s">
        <v>2563</v>
      </c>
      <c r="N1284" t="s">
        <v>1473</v>
      </c>
      <c r="O1284" t="s">
        <v>1474</v>
      </c>
      <c r="P1284" t="s">
        <v>2564</v>
      </c>
      <c r="Q1284" t="s">
        <v>287</v>
      </c>
      <c r="R1284" t="s">
        <v>1581</v>
      </c>
      <c r="S1284" t="s">
        <v>1500</v>
      </c>
      <c r="T1284" t="s">
        <v>1477</v>
      </c>
      <c r="U1284" t="s">
        <v>2565</v>
      </c>
      <c r="V1284" t="s">
        <v>2566</v>
      </c>
      <c r="W1284">
        <v>1647795600</v>
      </c>
      <c r="X1284">
        <v>1673715600</v>
      </c>
      <c r="Y1284" t="s">
        <v>1438</v>
      </c>
      <c r="Z1284" t="s">
        <v>1439</v>
      </c>
      <c r="AC1284" t="s">
        <v>2567</v>
      </c>
      <c r="AE1284" t="s">
        <v>2568</v>
      </c>
      <c r="AF1284" t="s">
        <v>2569</v>
      </c>
      <c r="AG1284" t="s">
        <v>2570</v>
      </c>
      <c r="AH1284" t="s">
        <v>1464</v>
      </c>
      <c r="AI1284" t="s">
        <v>2571</v>
      </c>
      <c r="AJ1284" t="s">
        <v>100</v>
      </c>
    </row>
    <row r="1285" spans="1:36" x14ac:dyDescent="0.2">
      <c r="A1285">
        <v>23209</v>
      </c>
      <c r="B1285" t="s">
        <v>1485</v>
      </c>
      <c r="C1285" t="s">
        <v>2572</v>
      </c>
      <c r="D1285" t="s">
        <v>1086</v>
      </c>
      <c r="E1285" t="s">
        <v>2572</v>
      </c>
      <c r="F1285" t="s">
        <v>290</v>
      </c>
      <c r="G1285" t="s">
        <v>2443</v>
      </c>
      <c r="H1285" t="s">
        <v>1448</v>
      </c>
      <c r="I1285" t="s">
        <v>1449</v>
      </c>
      <c r="J1285" t="s">
        <v>1448</v>
      </c>
      <c r="K1285" t="s">
        <v>1470</v>
      </c>
      <c r="L1285" t="s">
        <v>2088</v>
      </c>
      <c r="M1285" t="s">
        <v>2100</v>
      </c>
      <c r="N1285" t="s">
        <v>1473</v>
      </c>
      <c r="O1285" t="s">
        <v>1474</v>
      </c>
      <c r="P1285" t="s">
        <v>2573</v>
      </c>
      <c r="Q1285" t="s">
        <v>287</v>
      </c>
      <c r="R1285" t="s">
        <v>2574</v>
      </c>
      <c r="S1285" t="s">
        <v>1488</v>
      </c>
      <c r="T1285" t="s">
        <v>1477</v>
      </c>
      <c r="U1285" t="s">
        <v>2575</v>
      </c>
      <c r="V1285" t="s">
        <v>2576</v>
      </c>
      <c r="W1285">
        <v>1647795600</v>
      </c>
      <c r="X1285">
        <v>1669741200</v>
      </c>
      <c r="Y1285" t="s">
        <v>1438</v>
      </c>
      <c r="Z1285" t="s">
        <v>1439</v>
      </c>
      <c r="AC1285" t="s">
        <v>2577</v>
      </c>
      <c r="AE1285" t="s">
        <v>2578</v>
      </c>
      <c r="AF1285" t="s">
        <v>2579</v>
      </c>
      <c r="AG1285" t="s">
        <v>2580</v>
      </c>
      <c r="AH1285" t="s">
        <v>2581</v>
      </c>
      <c r="AI1285" t="s">
        <v>2582</v>
      </c>
      <c r="AJ1285" t="s">
        <v>99</v>
      </c>
    </row>
    <row r="1286" spans="1:36" x14ac:dyDescent="0.2">
      <c r="A1286">
        <v>23210</v>
      </c>
      <c r="B1286" t="s">
        <v>1485</v>
      </c>
      <c r="C1286" t="s">
        <v>2583</v>
      </c>
      <c r="D1286" t="s">
        <v>1087</v>
      </c>
      <c r="E1286" t="s">
        <v>2584</v>
      </c>
      <c r="F1286" t="s">
        <v>474</v>
      </c>
      <c r="G1286" t="s">
        <v>2585</v>
      </c>
      <c r="H1286" t="s">
        <v>1448</v>
      </c>
      <c r="I1286" t="s">
        <v>1449</v>
      </c>
      <c r="J1286" t="s">
        <v>1448</v>
      </c>
      <c r="K1286" t="s">
        <v>1470</v>
      </c>
      <c r="L1286" t="s">
        <v>1471</v>
      </c>
      <c r="M1286" t="s">
        <v>1472</v>
      </c>
      <c r="N1286" t="s">
        <v>1473</v>
      </c>
      <c r="O1286" t="s">
        <v>2586</v>
      </c>
      <c r="P1286" t="s">
        <v>2587</v>
      </c>
      <c r="Q1286" t="s">
        <v>292</v>
      </c>
      <c r="R1286" t="s">
        <v>1852</v>
      </c>
      <c r="S1286" t="s">
        <v>1488</v>
      </c>
      <c r="T1286" t="s">
        <v>1477</v>
      </c>
      <c r="U1286" t="s">
        <v>2588</v>
      </c>
      <c r="V1286" t="s">
        <v>2589</v>
      </c>
      <c r="W1286">
        <v>1647536400</v>
      </c>
      <c r="X1286">
        <v>1669741200</v>
      </c>
      <c r="Y1286" t="s">
        <v>1438</v>
      </c>
      <c r="Z1286" t="s">
        <v>1491</v>
      </c>
      <c r="AC1286" t="s">
        <v>2590</v>
      </c>
      <c r="AE1286" t="s">
        <v>2591</v>
      </c>
      <c r="AF1286" t="s">
        <v>2592</v>
      </c>
      <c r="AG1286" t="s">
        <v>2592</v>
      </c>
      <c r="AH1286" t="s">
        <v>2593</v>
      </c>
      <c r="AI1286" t="s">
        <v>2594</v>
      </c>
      <c r="AJ1286" t="s">
        <v>102</v>
      </c>
    </row>
    <row r="1287" spans="1:36" x14ac:dyDescent="0.2">
      <c r="A1287">
        <v>23211</v>
      </c>
      <c r="B1287" t="s">
        <v>1445</v>
      </c>
      <c r="C1287" t="s">
        <v>2595</v>
      </c>
      <c r="D1287" t="s">
        <v>1088</v>
      </c>
      <c r="E1287" t="s">
        <v>2595</v>
      </c>
      <c r="F1287" t="s">
        <v>557</v>
      </c>
      <c r="G1287" t="s">
        <v>2596</v>
      </c>
      <c r="H1287" t="s">
        <v>1448</v>
      </c>
      <c r="I1287" t="s">
        <v>1449</v>
      </c>
      <c r="J1287" t="s">
        <v>1448</v>
      </c>
      <c r="K1287" t="s">
        <v>1470</v>
      </c>
      <c r="L1287" t="s">
        <v>1451</v>
      </c>
      <c r="M1287" t="s">
        <v>1451</v>
      </c>
      <c r="N1287" t="s">
        <v>1451</v>
      </c>
      <c r="O1287" t="s">
        <v>1451</v>
      </c>
      <c r="P1287" t="s">
        <v>1451</v>
      </c>
      <c r="Q1287" t="s">
        <v>292</v>
      </c>
      <c r="R1287" t="s">
        <v>1453</v>
      </c>
      <c r="S1287" t="s">
        <v>1488</v>
      </c>
      <c r="T1287" t="s">
        <v>1455</v>
      </c>
      <c r="U1287" t="s">
        <v>2597</v>
      </c>
      <c r="V1287" t="s">
        <v>2598</v>
      </c>
      <c r="W1287">
        <v>1647450000</v>
      </c>
      <c r="X1287">
        <v>1661878800</v>
      </c>
      <c r="Y1287" t="s">
        <v>1438</v>
      </c>
      <c r="Z1287" t="s">
        <v>1458</v>
      </c>
      <c r="AB1287" t="s">
        <v>1460</v>
      </c>
      <c r="AC1287" t="s">
        <v>2599</v>
      </c>
      <c r="AE1287" t="s">
        <v>2600</v>
      </c>
      <c r="AF1287" t="s">
        <v>2601</v>
      </c>
      <c r="AG1287" t="s">
        <v>2601</v>
      </c>
      <c r="AH1287" t="s">
        <v>1464</v>
      </c>
      <c r="AI1287" t="s">
        <v>2602</v>
      </c>
      <c r="AJ1287" t="s">
        <v>103</v>
      </c>
    </row>
    <row r="1288" spans="1:36" x14ac:dyDescent="0.2">
      <c r="A1288">
        <v>23214</v>
      </c>
      <c r="B1288" t="s">
        <v>1485</v>
      </c>
      <c r="C1288" t="s">
        <v>1089</v>
      </c>
      <c r="D1288" t="s">
        <v>1089</v>
      </c>
      <c r="E1288" t="s">
        <v>1089</v>
      </c>
      <c r="F1288" t="s">
        <v>498</v>
      </c>
      <c r="G1288" t="s">
        <v>2603</v>
      </c>
      <c r="H1288" t="s">
        <v>1448</v>
      </c>
      <c r="I1288" t="s">
        <v>1449</v>
      </c>
      <c r="J1288" t="s">
        <v>1448</v>
      </c>
      <c r="K1288" t="s">
        <v>1470</v>
      </c>
      <c r="L1288" t="s">
        <v>1451</v>
      </c>
      <c r="M1288" t="s">
        <v>1451</v>
      </c>
      <c r="N1288" t="s">
        <v>1451</v>
      </c>
      <c r="O1288" t="s">
        <v>1451</v>
      </c>
      <c r="P1288" t="s">
        <v>1451</v>
      </c>
      <c r="Q1288" t="s">
        <v>287</v>
      </c>
      <c r="R1288" t="s">
        <v>2604</v>
      </c>
      <c r="S1288" t="s">
        <v>1454</v>
      </c>
      <c r="T1288" t="s">
        <v>1477</v>
      </c>
      <c r="U1288" t="s">
        <v>2605</v>
      </c>
      <c r="V1288" t="s">
        <v>2606</v>
      </c>
      <c r="W1288">
        <v>1647363600</v>
      </c>
      <c r="X1288">
        <v>1672419600</v>
      </c>
      <c r="Y1288" t="s">
        <v>1438</v>
      </c>
      <c r="Z1288" t="s">
        <v>1568</v>
      </c>
      <c r="AC1288" t="s">
        <v>2607</v>
      </c>
      <c r="AE1288" t="s">
        <v>2608</v>
      </c>
      <c r="AF1288" t="s">
        <v>2609</v>
      </c>
      <c r="AG1288" t="s">
        <v>2609</v>
      </c>
      <c r="AH1288" t="s">
        <v>2297</v>
      </c>
      <c r="AI1288" t="s">
        <v>2610</v>
      </c>
      <c r="AJ1288" t="s">
        <v>102</v>
      </c>
    </row>
    <row r="1289" spans="1:36" x14ac:dyDescent="0.2">
      <c r="A1289">
        <v>23215</v>
      </c>
      <c r="B1289" t="s">
        <v>1485</v>
      </c>
      <c r="C1289" t="s">
        <v>2611</v>
      </c>
      <c r="D1289" t="s">
        <v>1090</v>
      </c>
      <c r="E1289" t="s">
        <v>2611</v>
      </c>
      <c r="F1289" t="s">
        <v>474</v>
      </c>
      <c r="G1289" t="s">
        <v>2612</v>
      </c>
      <c r="H1289" t="s">
        <v>1448</v>
      </c>
      <c r="I1289" t="s">
        <v>1449</v>
      </c>
      <c r="J1289" t="s">
        <v>1448</v>
      </c>
      <c r="K1289" t="s">
        <v>1470</v>
      </c>
      <c r="L1289" t="s">
        <v>1471</v>
      </c>
      <c r="M1289" t="s">
        <v>1472</v>
      </c>
      <c r="N1289" t="s">
        <v>2613</v>
      </c>
      <c r="O1289" t="s">
        <v>2614</v>
      </c>
      <c r="P1289" t="s">
        <v>2615</v>
      </c>
      <c r="Q1289" t="s">
        <v>287</v>
      </c>
      <c r="R1289" t="s">
        <v>84</v>
      </c>
      <c r="S1289" t="s">
        <v>1454</v>
      </c>
      <c r="T1289" t="s">
        <v>1455</v>
      </c>
      <c r="U1289" t="s">
        <v>2616</v>
      </c>
    </row>
    <row r="1290" spans="1:36" x14ac:dyDescent="0.2">
      <c r="A1290" t="s">
        <v>2617</v>
      </c>
    </row>
    <row r="1291" spans="1:36" x14ac:dyDescent="0.2">
      <c r="A1291" t="s">
        <v>2618</v>
      </c>
    </row>
    <row r="1292" spans="1:36" x14ac:dyDescent="0.2">
      <c r="A1292" t="s">
        <v>2619</v>
      </c>
    </row>
    <row r="1293" spans="1:36" x14ac:dyDescent="0.2">
      <c r="A1293" t="s">
        <v>2620</v>
      </c>
    </row>
    <row r="1294" spans="1:36" x14ac:dyDescent="0.2">
      <c r="A1294" t="s">
        <v>2621</v>
      </c>
    </row>
    <row r="1295" spans="1:36" x14ac:dyDescent="0.2">
      <c r="A1295" t="s">
        <v>2622</v>
      </c>
    </row>
    <row r="1296" spans="1:36" x14ac:dyDescent="0.2">
      <c r="B1296" t="s">
        <v>2623</v>
      </c>
      <c r="C1296">
        <v>1647363600</v>
      </c>
      <c r="D1296">
        <v>1656262800</v>
      </c>
      <c r="E1296" t="s">
        <v>1438</v>
      </c>
      <c r="F1296" t="s">
        <v>1458</v>
      </c>
      <c r="G1296" t="s">
        <v>1459</v>
      </c>
      <c r="H1296" t="s">
        <v>2624</v>
      </c>
      <c r="I1296" t="s">
        <v>2625</v>
      </c>
      <c r="K1296" t="s">
        <v>2626</v>
      </c>
      <c r="L1296" t="s">
        <v>2627</v>
      </c>
      <c r="M1296" t="s">
        <v>2627</v>
      </c>
      <c r="N1296" t="s">
        <v>2628</v>
      </c>
      <c r="O1296" t="s">
        <v>2629</v>
      </c>
      <c r="P1296" t="s">
        <v>102</v>
      </c>
    </row>
    <row r="1297" spans="1:36" x14ac:dyDescent="0.2">
      <c r="A1297">
        <v>23217</v>
      </c>
      <c r="B1297" t="s">
        <v>1485</v>
      </c>
      <c r="C1297" t="s">
        <v>2630</v>
      </c>
      <c r="D1297" t="s">
        <v>1091</v>
      </c>
      <c r="E1297" t="s">
        <v>2630</v>
      </c>
      <c r="F1297" t="s">
        <v>346</v>
      </c>
      <c r="G1297" t="s">
        <v>2631</v>
      </c>
      <c r="H1297" t="s">
        <v>1448</v>
      </c>
      <c r="I1297" t="s">
        <v>1449</v>
      </c>
      <c r="J1297" t="s">
        <v>1448</v>
      </c>
      <c r="K1297" t="s">
        <v>1470</v>
      </c>
      <c r="L1297" t="s">
        <v>1451</v>
      </c>
      <c r="M1297" t="s">
        <v>1451</v>
      </c>
      <c r="N1297" t="s">
        <v>1451</v>
      </c>
      <c r="O1297" t="s">
        <v>1451</v>
      </c>
      <c r="P1297" t="s">
        <v>2632</v>
      </c>
      <c r="Q1297" t="s">
        <v>292</v>
      </c>
      <c r="R1297" t="s">
        <v>84</v>
      </c>
      <c r="S1297" t="s">
        <v>2633</v>
      </c>
      <c r="T1297" t="s">
        <v>1455</v>
      </c>
      <c r="U1297" t="s">
        <v>2634</v>
      </c>
      <c r="V1297" t="s">
        <v>2635</v>
      </c>
      <c r="W1297">
        <v>1647277200</v>
      </c>
      <c r="X1297">
        <v>1656522000</v>
      </c>
      <c r="Y1297" t="s">
        <v>1438</v>
      </c>
      <c r="Z1297" t="s">
        <v>1439</v>
      </c>
      <c r="AA1297" t="s">
        <v>1569</v>
      </c>
      <c r="AB1297" t="s">
        <v>1619</v>
      </c>
      <c r="AC1297" t="s">
        <v>2636</v>
      </c>
      <c r="AE1297" t="s">
        <v>2637</v>
      </c>
      <c r="AF1297" t="s">
        <v>2638</v>
      </c>
      <c r="AG1297" t="s">
        <v>2638</v>
      </c>
      <c r="AH1297" t="s">
        <v>1464</v>
      </c>
      <c r="AI1297" t="s">
        <v>2639</v>
      </c>
      <c r="AJ1297" t="s">
        <v>99</v>
      </c>
    </row>
    <row r="1298" spans="1:36" x14ac:dyDescent="0.2">
      <c r="A1298">
        <v>23220</v>
      </c>
      <c r="B1298" t="s">
        <v>1520</v>
      </c>
      <c r="C1298" t="s">
        <v>1092</v>
      </c>
      <c r="D1298" t="s">
        <v>1092</v>
      </c>
      <c r="E1298" t="s">
        <v>1092</v>
      </c>
      <c r="F1298" t="s">
        <v>565</v>
      </c>
      <c r="G1298" t="s">
        <v>2640</v>
      </c>
      <c r="H1298" t="s">
        <v>1448</v>
      </c>
      <c r="I1298" t="s">
        <v>1449</v>
      </c>
      <c r="J1298" t="s">
        <v>1448</v>
      </c>
      <c r="K1298" t="s">
        <v>1470</v>
      </c>
      <c r="L1298" t="s">
        <v>1839</v>
      </c>
      <c r="M1298" t="s">
        <v>1839</v>
      </c>
      <c r="N1298" t="s">
        <v>1473</v>
      </c>
      <c r="O1298" t="s">
        <v>1474</v>
      </c>
      <c r="P1298" t="s">
        <v>2641</v>
      </c>
      <c r="Q1298" t="s">
        <v>287</v>
      </c>
      <c r="R1298" t="s">
        <v>2257</v>
      </c>
      <c r="S1298" t="s">
        <v>1488</v>
      </c>
      <c r="T1298" t="s">
        <v>2642</v>
      </c>
      <c r="U1298" t="s">
        <v>2643</v>
      </c>
      <c r="V1298" t="s">
        <v>2644</v>
      </c>
      <c r="W1298">
        <v>1647277200</v>
      </c>
      <c r="X1298">
        <v>1669741200</v>
      </c>
      <c r="Y1298" t="s">
        <v>1438</v>
      </c>
      <c r="Z1298" t="s">
        <v>1458</v>
      </c>
      <c r="AC1298" t="s">
        <v>2645</v>
      </c>
      <c r="AE1298" t="s">
        <v>2646</v>
      </c>
      <c r="AF1298" t="s">
        <v>2647</v>
      </c>
      <c r="AG1298" t="s">
        <v>2647</v>
      </c>
      <c r="AH1298" t="s">
        <v>1774</v>
      </c>
      <c r="AJ1298" t="s">
        <v>101</v>
      </c>
    </row>
    <row r="1299" spans="1:36" x14ac:dyDescent="0.2">
      <c r="A1299">
        <v>23221</v>
      </c>
      <c r="B1299" t="s">
        <v>1485</v>
      </c>
      <c r="C1299" t="s">
        <v>2648</v>
      </c>
      <c r="D1299" t="s">
        <v>1093</v>
      </c>
      <c r="E1299" t="s">
        <v>2648</v>
      </c>
      <c r="F1299" t="s">
        <v>352</v>
      </c>
      <c r="G1299" t="s">
        <v>1597</v>
      </c>
      <c r="H1299" t="s">
        <v>1448</v>
      </c>
      <c r="I1299" t="s">
        <v>1469</v>
      </c>
      <c r="J1299" t="s">
        <v>1448</v>
      </c>
      <c r="K1299" t="s">
        <v>1470</v>
      </c>
      <c r="L1299" t="s">
        <v>1598</v>
      </c>
      <c r="M1299" t="s">
        <v>1599</v>
      </c>
      <c r="N1299" t="s">
        <v>1473</v>
      </c>
      <c r="O1299" t="s">
        <v>1474</v>
      </c>
      <c r="P1299" t="s">
        <v>2649</v>
      </c>
      <c r="Q1299" t="s">
        <v>287</v>
      </c>
      <c r="R1299" t="s">
        <v>1453</v>
      </c>
      <c r="S1299" t="s">
        <v>1488</v>
      </c>
      <c r="T1299" t="s">
        <v>1477</v>
      </c>
      <c r="U1299" t="s">
        <v>2650</v>
      </c>
      <c r="V1299" t="s">
        <v>2651</v>
      </c>
      <c r="W1299">
        <v>1647190800</v>
      </c>
      <c r="X1299">
        <v>1672333200</v>
      </c>
      <c r="Y1299" t="s">
        <v>1438</v>
      </c>
      <c r="Z1299" t="s">
        <v>1439</v>
      </c>
      <c r="AC1299" t="s">
        <v>2652</v>
      </c>
      <c r="AE1299" t="s">
        <v>2653</v>
      </c>
      <c r="AF1299" t="s">
        <v>2654</v>
      </c>
      <c r="AG1299" t="s">
        <v>2654</v>
      </c>
      <c r="AH1299" t="s">
        <v>2655</v>
      </c>
      <c r="AJ1299" t="s">
        <v>99</v>
      </c>
    </row>
    <row r="1300" spans="1:36" x14ac:dyDescent="0.2">
      <c r="A1300">
        <v>23222</v>
      </c>
      <c r="B1300" t="s">
        <v>1485</v>
      </c>
      <c r="C1300" t="s">
        <v>1094</v>
      </c>
      <c r="D1300" t="s">
        <v>1094</v>
      </c>
      <c r="E1300" t="s">
        <v>1094</v>
      </c>
      <c r="F1300" t="s">
        <v>454</v>
      </c>
      <c r="G1300" t="s">
        <v>2656</v>
      </c>
      <c r="H1300" t="s">
        <v>1448</v>
      </c>
      <c r="I1300" t="s">
        <v>1449</v>
      </c>
      <c r="J1300" t="s">
        <v>1448</v>
      </c>
      <c r="K1300" t="s">
        <v>1470</v>
      </c>
      <c r="L1300" t="s">
        <v>2290</v>
      </c>
      <c r="M1300" t="s">
        <v>2657</v>
      </c>
      <c r="N1300" t="s">
        <v>1473</v>
      </c>
      <c r="O1300" t="s">
        <v>1474</v>
      </c>
      <c r="P1300" t="s">
        <v>1677</v>
      </c>
      <c r="Q1300" t="s">
        <v>292</v>
      </c>
      <c r="R1300" t="s">
        <v>1581</v>
      </c>
      <c r="S1300" t="s">
        <v>1454</v>
      </c>
      <c r="T1300" t="s">
        <v>1455</v>
      </c>
      <c r="U1300" t="s">
        <v>2658</v>
      </c>
      <c r="V1300" t="s">
        <v>2659</v>
      </c>
      <c r="W1300">
        <v>1647190800</v>
      </c>
      <c r="X1300">
        <v>1663606800</v>
      </c>
      <c r="Y1300" t="s">
        <v>1438</v>
      </c>
      <c r="Z1300" t="s">
        <v>1491</v>
      </c>
      <c r="AB1300" t="s">
        <v>2660</v>
      </c>
      <c r="AC1300" t="s">
        <v>2661</v>
      </c>
      <c r="AE1300" t="s">
        <v>2662</v>
      </c>
      <c r="AF1300" t="s">
        <v>2663</v>
      </c>
      <c r="AG1300" t="s">
        <v>2663</v>
      </c>
      <c r="AH1300" t="s">
        <v>2664</v>
      </c>
      <c r="AI1300" t="s">
        <v>2665</v>
      </c>
      <c r="AJ1300" t="s">
        <v>99</v>
      </c>
    </row>
    <row r="1301" spans="1:36" x14ac:dyDescent="0.2">
      <c r="A1301">
        <v>23223</v>
      </c>
      <c r="B1301" t="s">
        <v>1520</v>
      </c>
      <c r="C1301" t="s">
        <v>2666</v>
      </c>
      <c r="D1301" t="s">
        <v>1095</v>
      </c>
      <c r="E1301" t="s">
        <v>2666</v>
      </c>
      <c r="F1301" t="s">
        <v>462</v>
      </c>
      <c r="G1301" t="s">
        <v>2667</v>
      </c>
      <c r="H1301" t="s">
        <v>1448</v>
      </c>
      <c r="I1301" t="s">
        <v>1449</v>
      </c>
      <c r="J1301" t="s">
        <v>1448</v>
      </c>
      <c r="K1301" t="s">
        <v>1470</v>
      </c>
      <c r="L1301" t="s">
        <v>1471</v>
      </c>
      <c r="M1301" t="s">
        <v>1511</v>
      </c>
      <c r="N1301" t="s">
        <v>1473</v>
      </c>
      <c r="O1301" t="s">
        <v>1474</v>
      </c>
      <c r="P1301" t="s">
        <v>2668</v>
      </c>
      <c r="Q1301" t="s">
        <v>287</v>
      </c>
      <c r="R1301" t="s">
        <v>1453</v>
      </c>
      <c r="S1301" t="s">
        <v>1488</v>
      </c>
      <c r="T1301" t="s">
        <v>1477</v>
      </c>
      <c r="U1301" t="s">
        <v>2669</v>
      </c>
      <c r="V1301" t="s">
        <v>2670</v>
      </c>
      <c r="W1301">
        <v>1647190800</v>
      </c>
      <c r="X1301">
        <v>1672419600</v>
      </c>
      <c r="Y1301" t="s">
        <v>1438</v>
      </c>
      <c r="Z1301" t="s">
        <v>1439</v>
      </c>
      <c r="AC1301" t="s">
        <v>2671</v>
      </c>
      <c r="AE1301" t="s">
        <v>2672</v>
      </c>
      <c r="AF1301" t="s">
        <v>1593</v>
      </c>
      <c r="AG1301" t="s">
        <v>1593</v>
      </c>
      <c r="AH1301" t="s">
        <v>2673</v>
      </c>
      <c r="AI1301" t="s">
        <v>2674</v>
      </c>
      <c r="AJ1301" t="s">
        <v>102</v>
      </c>
    </row>
    <row r="1302" spans="1:36" x14ac:dyDescent="0.2">
      <c r="A1302">
        <v>23224</v>
      </c>
      <c r="B1302" t="s">
        <v>1485</v>
      </c>
      <c r="C1302" t="s">
        <v>2675</v>
      </c>
      <c r="D1302" t="s">
        <v>1096</v>
      </c>
      <c r="E1302" t="s">
        <v>2675</v>
      </c>
      <c r="F1302" t="s">
        <v>290</v>
      </c>
      <c r="G1302" t="s">
        <v>2422</v>
      </c>
      <c r="H1302" t="s">
        <v>1448</v>
      </c>
      <c r="I1302" t="s">
        <v>1469</v>
      </c>
      <c r="J1302" t="s">
        <v>1448</v>
      </c>
      <c r="K1302" t="s">
        <v>1470</v>
      </c>
      <c r="L1302" t="s">
        <v>2088</v>
      </c>
      <c r="M1302" t="s">
        <v>2423</v>
      </c>
      <c r="N1302" t="s">
        <v>1473</v>
      </c>
      <c r="O1302" t="s">
        <v>1474</v>
      </c>
      <c r="P1302" t="s">
        <v>2676</v>
      </c>
      <c r="Q1302" t="s">
        <v>287</v>
      </c>
      <c r="R1302" t="s">
        <v>1565</v>
      </c>
      <c r="S1302" t="s">
        <v>1454</v>
      </c>
      <c r="T1302" t="s">
        <v>1477</v>
      </c>
      <c r="U1302" t="s">
        <v>2677</v>
      </c>
      <c r="V1302" t="s">
        <v>2678</v>
      </c>
      <c r="W1302">
        <v>1647190800</v>
      </c>
      <c r="X1302">
        <v>1672333200</v>
      </c>
      <c r="Y1302" t="s">
        <v>1438</v>
      </c>
      <c r="Z1302" t="s">
        <v>1568</v>
      </c>
      <c r="AC1302" t="s">
        <v>2679</v>
      </c>
      <c r="AE1302" t="s">
        <v>2680</v>
      </c>
      <c r="AF1302" t="s">
        <v>2681</v>
      </c>
      <c r="AG1302" t="s">
        <v>2682</v>
      </c>
      <c r="AH1302" t="s">
        <v>2683</v>
      </c>
      <c r="AI1302" t="s">
        <v>2684</v>
      </c>
      <c r="AJ1302" t="s">
        <v>99</v>
      </c>
    </row>
    <row r="1303" spans="1:36" x14ac:dyDescent="0.2">
      <c r="A1303">
        <v>23225</v>
      </c>
      <c r="B1303" t="s">
        <v>1485</v>
      </c>
      <c r="C1303" t="s">
        <v>2685</v>
      </c>
      <c r="D1303" t="s">
        <v>1097</v>
      </c>
      <c r="E1303" t="s">
        <v>2685</v>
      </c>
      <c r="F1303" t="s">
        <v>290</v>
      </c>
      <c r="G1303" t="s">
        <v>2422</v>
      </c>
      <c r="H1303" t="s">
        <v>1448</v>
      </c>
      <c r="I1303" t="s">
        <v>1449</v>
      </c>
      <c r="J1303" t="s">
        <v>1448</v>
      </c>
      <c r="K1303" t="s">
        <v>1470</v>
      </c>
      <c r="L1303" t="s">
        <v>1451</v>
      </c>
      <c r="M1303" t="s">
        <v>1451</v>
      </c>
      <c r="N1303" t="s">
        <v>1451</v>
      </c>
      <c r="O1303" t="s">
        <v>1451</v>
      </c>
      <c r="P1303" t="s">
        <v>1451</v>
      </c>
      <c r="Q1303" t="s">
        <v>287</v>
      </c>
      <c r="R1303" t="s">
        <v>2686</v>
      </c>
      <c r="S1303" t="s">
        <v>1454</v>
      </c>
      <c r="T1303" t="s">
        <v>1455</v>
      </c>
      <c r="U1303" t="s">
        <v>2687</v>
      </c>
      <c r="V1303" t="s">
        <v>2688</v>
      </c>
      <c r="W1303">
        <v>1647190800</v>
      </c>
      <c r="X1303">
        <v>1656435600</v>
      </c>
      <c r="Y1303" t="s">
        <v>1438</v>
      </c>
      <c r="Z1303" t="s">
        <v>1568</v>
      </c>
      <c r="AB1303" t="s">
        <v>1913</v>
      </c>
      <c r="AC1303" t="s">
        <v>2689</v>
      </c>
      <c r="AE1303" t="s">
        <v>2690</v>
      </c>
      <c r="AF1303" t="s">
        <v>2691</v>
      </c>
      <c r="AG1303" t="s">
        <v>2691</v>
      </c>
      <c r="AH1303" t="s">
        <v>2692</v>
      </c>
      <c r="AI1303" t="s">
        <v>2693</v>
      </c>
      <c r="AJ1303" t="s">
        <v>99</v>
      </c>
    </row>
    <row r="1304" spans="1:36" x14ac:dyDescent="0.2">
      <c r="A1304">
        <v>23226</v>
      </c>
      <c r="B1304" t="s">
        <v>1485</v>
      </c>
      <c r="C1304" t="s">
        <v>1098</v>
      </c>
      <c r="D1304" t="s">
        <v>1098</v>
      </c>
      <c r="E1304" t="s">
        <v>1098</v>
      </c>
      <c r="F1304" t="s">
        <v>441</v>
      </c>
      <c r="G1304" t="s">
        <v>2694</v>
      </c>
      <c r="H1304" t="s">
        <v>1448</v>
      </c>
      <c r="I1304" t="s">
        <v>1449</v>
      </c>
      <c r="J1304" t="s">
        <v>1448</v>
      </c>
      <c r="K1304" t="s">
        <v>1470</v>
      </c>
      <c r="L1304" t="s">
        <v>1553</v>
      </c>
      <c r="M1304" t="s">
        <v>1553</v>
      </c>
      <c r="N1304" t="s">
        <v>1473</v>
      </c>
      <c r="O1304" t="s">
        <v>1474</v>
      </c>
      <c r="P1304" t="s">
        <v>1513</v>
      </c>
      <c r="Q1304" t="s">
        <v>287</v>
      </c>
      <c r="R1304" t="s">
        <v>84</v>
      </c>
      <c r="S1304" t="s">
        <v>1500</v>
      </c>
      <c r="T1304" t="s">
        <v>1477</v>
      </c>
      <c r="U1304" t="s">
        <v>2695</v>
      </c>
      <c r="V1304" t="s">
        <v>1750</v>
      </c>
      <c r="W1304">
        <v>1646931600</v>
      </c>
      <c r="X1304">
        <v>1672419600</v>
      </c>
      <c r="Y1304" t="s">
        <v>1438</v>
      </c>
      <c r="Z1304" t="s">
        <v>1458</v>
      </c>
      <c r="AC1304" t="s">
        <v>2696</v>
      </c>
      <c r="AE1304" t="s">
        <v>2697</v>
      </c>
      <c r="AF1304" t="s">
        <v>2698</v>
      </c>
      <c r="AG1304" t="s">
        <v>2698</v>
      </c>
      <c r="AH1304" t="s">
        <v>2699</v>
      </c>
      <c r="AI1304" t="s">
        <v>2700</v>
      </c>
      <c r="AJ1304" t="s">
        <v>95</v>
      </c>
    </row>
    <row r="1305" spans="1:36" x14ac:dyDescent="0.2">
      <c r="A1305">
        <v>23227</v>
      </c>
      <c r="B1305" t="s">
        <v>1466</v>
      </c>
      <c r="C1305" t="s">
        <v>2701</v>
      </c>
      <c r="D1305" t="s">
        <v>1099</v>
      </c>
      <c r="E1305" t="s">
        <v>2701</v>
      </c>
      <c r="F1305" t="s">
        <v>450</v>
      </c>
      <c r="G1305" t="s">
        <v>2702</v>
      </c>
      <c r="H1305" t="s">
        <v>1448</v>
      </c>
      <c r="I1305" t="s">
        <v>1449</v>
      </c>
      <c r="J1305" t="s">
        <v>1448</v>
      </c>
      <c r="K1305" t="s">
        <v>1470</v>
      </c>
      <c r="L1305" t="s">
        <v>2703</v>
      </c>
      <c r="M1305" t="s">
        <v>2704</v>
      </c>
      <c r="N1305" t="s">
        <v>1473</v>
      </c>
      <c r="O1305" t="s">
        <v>1474</v>
      </c>
      <c r="P1305" t="s">
        <v>2705</v>
      </c>
      <c r="Q1305" t="s">
        <v>292</v>
      </c>
      <c r="R1305" t="s">
        <v>1791</v>
      </c>
      <c r="S1305" t="s">
        <v>1488</v>
      </c>
      <c r="T1305" t="s">
        <v>1477</v>
      </c>
      <c r="U1305" t="s">
        <v>2706</v>
      </c>
      <c r="V1305" t="s">
        <v>2707</v>
      </c>
      <c r="W1305">
        <v>1646758800</v>
      </c>
      <c r="X1305">
        <v>1675098000</v>
      </c>
      <c r="Y1305" t="s">
        <v>1438</v>
      </c>
      <c r="Z1305" t="s">
        <v>1491</v>
      </c>
      <c r="AC1305" t="s">
        <v>2708</v>
      </c>
      <c r="AE1305" t="s">
        <v>2709</v>
      </c>
      <c r="AF1305" t="s">
        <v>2710</v>
      </c>
      <c r="AG1305" t="s">
        <v>2711</v>
      </c>
      <c r="AH1305" t="s">
        <v>1464</v>
      </c>
      <c r="AI1305" t="s">
        <v>2712</v>
      </c>
      <c r="AJ1305" t="s">
        <v>103</v>
      </c>
    </row>
    <row r="1306" spans="1:36" x14ac:dyDescent="0.2">
      <c r="A1306">
        <v>23228</v>
      </c>
      <c r="B1306" t="s">
        <v>1520</v>
      </c>
      <c r="C1306" t="s">
        <v>1100</v>
      </c>
      <c r="D1306" t="s">
        <v>1100</v>
      </c>
      <c r="E1306" t="s">
        <v>2713</v>
      </c>
      <c r="F1306" t="s">
        <v>391</v>
      </c>
      <c r="G1306" t="s">
        <v>2714</v>
      </c>
      <c r="H1306" t="s">
        <v>1689</v>
      </c>
      <c r="I1306" t="s">
        <v>1449</v>
      </c>
      <c r="J1306" t="s">
        <v>1689</v>
      </c>
      <c r="K1306" t="s">
        <v>1470</v>
      </c>
      <c r="L1306" t="s">
        <v>1451</v>
      </c>
      <c r="M1306" t="s">
        <v>1451</v>
      </c>
      <c r="N1306" t="s">
        <v>1451</v>
      </c>
      <c r="O1306" t="s">
        <v>1451</v>
      </c>
      <c r="P1306" t="s">
        <v>2715</v>
      </c>
      <c r="Q1306" t="s">
        <v>287</v>
      </c>
      <c r="R1306" t="s">
        <v>1974</v>
      </c>
      <c r="T1306" t="s">
        <v>1455</v>
      </c>
      <c r="U1306" t="s">
        <v>2716</v>
      </c>
      <c r="V1306" t="s">
        <v>2717</v>
      </c>
      <c r="W1306">
        <v>1646586000</v>
      </c>
      <c r="X1306">
        <v>1665680400</v>
      </c>
      <c r="Y1306" t="s">
        <v>1438</v>
      </c>
      <c r="Z1306" t="s">
        <v>1491</v>
      </c>
      <c r="AB1306" t="s">
        <v>1460</v>
      </c>
      <c r="AC1306" t="s">
        <v>2718</v>
      </c>
      <c r="AE1306" t="s">
        <v>2719</v>
      </c>
      <c r="AF1306" t="s">
        <v>2720</v>
      </c>
      <c r="AG1306" t="s">
        <v>2721</v>
      </c>
      <c r="AH1306" t="s">
        <v>1537</v>
      </c>
      <c r="AI1306" t="s">
        <v>2722</v>
      </c>
      <c r="AJ1306" t="s">
        <v>100</v>
      </c>
    </row>
    <row r="1307" spans="1:36" x14ac:dyDescent="0.2">
      <c r="A1307">
        <v>23230</v>
      </c>
      <c r="B1307" t="s">
        <v>1520</v>
      </c>
      <c r="C1307" t="s">
        <v>1101</v>
      </c>
      <c r="D1307" t="s">
        <v>1101</v>
      </c>
      <c r="E1307" t="s">
        <v>1101</v>
      </c>
      <c r="F1307" t="s">
        <v>297</v>
      </c>
      <c r="G1307" t="s">
        <v>2723</v>
      </c>
      <c r="H1307" t="s">
        <v>1448</v>
      </c>
      <c r="I1307" t="s">
        <v>1449</v>
      </c>
      <c r="J1307" t="s">
        <v>1448</v>
      </c>
      <c r="K1307" t="s">
        <v>1470</v>
      </c>
      <c r="L1307" t="s">
        <v>1451</v>
      </c>
      <c r="M1307" t="s">
        <v>1451</v>
      </c>
      <c r="N1307" t="s">
        <v>1451</v>
      </c>
      <c r="O1307" t="s">
        <v>1451</v>
      </c>
      <c r="P1307" t="s">
        <v>2724</v>
      </c>
      <c r="Q1307" t="s">
        <v>287</v>
      </c>
      <c r="R1307" t="s">
        <v>84</v>
      </c>
      <c r="S1307" t="s">
        <v>1488</v>
      </c>
      <c r="T1307" t="s">
        <v>1455</v>
      </c>
      <c r="U1307" t="s">
        <v>2725</v>
      </c>
      <c r="V1307" t="s">
        <v>2726</v>
      </c>
      <c r="W1307">
        <v>1646586000</v>
      </c>
      <c r="X1307">
        <v>1659891600</v>
      </c>
      <c r="Y1307" t="s">
        <v>1438</v>
      </c>
      <c r="Z1307" t="s">
        <v>1568</v>
      </c>
      <c r="AB1307" t="s">
        <v>1707</v>
      </c>
      <c r="AC1307" t="s">
        <v>2727</v>
      </c>
      <c r="AE1307" t="s">
        <v>2728</v>
      </c>
      <c r="AF1307" t="s">
        <v>2729</v>
      </c>
      <c r="AG1307" t="s">
        <v>2729</v>
      </c>
      <c r="AH1307" t="s">
        <v>2730</v>
      </c>
      <c r="AJ1307" t="s">
        <v>102</v>
      </c>
    </row>
    <row r="1308" spans="1:36" x14ac:dyDescent="0.2">
      <c r="A1308">
        <v>23233</v>
      </c>
      <c r="B1308" t="s">
        <v>1466</v>
      </c>
      <c r="C1308" t="s">
        <v>2731</v>
      </c>
      <c r="D1308" t="s">
        <v>1102</v>
      </c>
      <c r="E1308" t="s">
        <v>2731</v>
      </c>
      <c r="F1308" t="s">
        <v>306</v>
      </c>
      <c r="G1308" t="s">
        <v>2732</v>
      </c>
      <c r="H1308" t="s">
        <v>1448</v>
      </c>
      <c r="I1308" t="s">
        <v>1449</v>
      </c>
      <c r="J1308" t="s">
        <v>1448</v>
      </c>
      <c r="K1308" t="s">
        <v>1470</v>
      </c>
      <c r="L1308" t="s">
        <v>1471</v>
      </c>
      <c r="M1308" t="s">
        <v>1472</v>
      </c>
      <c r="N1308" t="s">
        <v>1473</v>
      </c>
      <c r="O1308" t="s">
        <v>1474</v>
      </c>
      <c r="P1308" t="s">
        <v>1513</v>
      </c>
      <c r="Q1308" t="s">
        <v>292</v>
      </c>
      <c r="R1308" t="s">
        <v>2733</v>
      </c>
      <c r="S1308" t="s">
        <v>1454</v>
      </c>
      <c r="T1308" t="s">
        <v>1455</v>
      </c>
      <c r="U1308" t="s">
        <v>2734</v>
      </c>
      <c r="V1308" t="s">
        <v>2735</v>
      </c>
      <c r="W1308">
        <v>1646586000</v>
      </c>
      <c r="X1308">
        <v>1659286800</v>
      </c>
      <c r="Y1308" t="s">
        <v>1438</v>
      </c>
      <c r="Z1308" t="s">
        <v>1491</v>
      </c>
      <c r="AB1308" t="s">
        <v>2736</v>
      </c>
      <c r="AC1308" t="s">
        <v>2737</v>
      </c>
      <c r="AE1308" t="s">
        <v>2738</v>
      </c>
      <c r="AF1308" t="s">
        <v>2739</v>
      </c>
      <c r="AG1308" t="s">
        <v>2740</v>
      </c>
      <c r="AH1308" t="s">
        <v>2741</v>
      </c>
      <c r="AI1308" t="s">
        <v>2742</v>
      </c>
      <c r="AJ1308" t="s">
        <v>102</v>
      </c>
    </row>
    <row r="1309" spans="1:36" x14ac:dyDescent="0.2">
      <c r="A1309">
        <v>23234</v>
      </c>
      <c r="B1309" t="s">
        <v>2743</v>
      </c>
      <c r="C1309" t="s">
        <v>2744</v>
      </c>
      <c r="D1309" t="s">
        <v>1103</v>
      </c>
      <c r="E1309" t="s">
        <v>2744</v>
      </c>
      <c r="F1309" t="s">
        <v>382</v>
      </c>
      <c r="G1309" t="s">
        <v>2745</v>
      </c>
      <c r="H1309" t="s">
        <v>1448</v>
      </c>
      <c r="I1309" t="s">
        <v>1449</v>
      </c>
      <c r="J1309" t="s">
        <v>1448</v>
      </c>
      <c r="K1309" t="s">
        <v>1470</v>
      </c>
      <c r="L1309" t="s">
        <v>1451</v>
      </c>
      <c r="M1309" t="s">
        <v>1451</v>
      </c>
      <c r="N1309" t="s">
        <v>1451</v>
      </c>
      <c r="O1309" t="s">
        <v>1451</v>
      </c>
      <c r="P1309" t="s">
        <v>1451</v>
      </c>
      <c r="Q1309" t="s">
        <v>292</v>
      </c>
      <c r="R1309" t="s">
        <v>1565</v>
      </c>
      <c r="S1309" t="s">
        <v>1454</v>
      </c>
      <c r="T1309" t="s">
        <v>1455</v>
      </c>
      <c r="U1309" t="s">
        <v>2746</v>
      </c>
      <c r="V1309" t="s">
        <v>2747</v>
      </c>
      <c r="W1309">
        <v>1646586000</v>
      </c>
      <c r="X1309">
        <v>1664902800</v>
      </c>
      <c r="Y1309" t="s">
        <v>1438</v>
      </c>
      <c r="Z1309" t="s">
        <v>1491</v>
      </c>
      <c r="AB1309" t="s">
        <v>1460</v>
      </c>
      <c r="AC1309" t="s">
        <v>2748</v>
      </c>
      <c r="AE1309" t="s">
        <v>2749</v>
      </c>
      <c r="AF1309" t="s">
        <v>2750</v>
      </c>
      <c r="AG1309" t="s">
        <v>2750</v>
      </c>
      <c r="AH1309" t="s">
        <v>2751</v>
      </c>
      <c r="AI1309" t="s">
        <v>2752</v>
      </c>
      <c r="AJ1309" t="s">
        <v>107</v>
      </c>
    </row>
    <row r="1310" spans="1:36" x14ac:dyDescent="0.2">
      <c r="A1310">
        <v>23235</v>
      </c>
      <c r="B1310" t="s">
        <v>1445</v>
      </c>
      <c r="C1310" t="s">
        <v>2753</v>
      </c>
      <c r="D1310" t="s">
        <v>1104</v>
      </c>
      <c r="E1310" t="s">
        <v>2753</v>
      </c>
      <c r="F1310" t="s">
        <v>312</v>
      </c>
      <c r="G1310" t="s">
        <v>2753</v>
      </c>
      <c r="H1310" t="s">
        <v>1448</v>
      </c>
      <c r="I1310" t="s">
        <v>1449</v>
      </c>
      <c r="J1310" t="s">
        <v>1448</v>
      </c>
      <c r="K1310" t="s">
        <v>1470</v>
      </c>
      <c r="L1310" t="s">
        <v>1451</v>
      </c>
      <c r="M1310" t="s">
        <v>1451</v>
      </c>
      <c r="N1310" t="s">
        <v>1451</v>
      </c>
      <c r="O1310" t="s">
        <v>1451</v>
      </c>
      <c r="P1310" t="s">
        <v>1451</v>
      </c>
      <c r="Q1310" t="s">
        <v>287</v>
      </c>
      <c r="R1310" t="s">
        <v>84</v>
      </c>
      <c r="S1310" t="s">
        <v>1500</v>
      </c>
      <c r="T1310" t="s">
        <v>1477</v>
      </c>
      <c r="U1310" t="s">
        <v>2754</v>
      </c>
      <c r="V1310" t="s">
        <v>2755</v>
      </c>
      <c r="W1310">
        <v>1646586000</v>
      </c>
      <c r="X1310">
        <v>1677517200</v>
      </c>
      <c r="Y1310" t="s">
        <v>1438</v>
      </c>
      <c r="Z1310" t="s">
        <v>1568</v>
      </c>
      <c r="AC1310" t="s">
        <v>2756</v>
      </c>
      <c r="AE1310" t="s">
        <v>2757</v>
      </c>
      <c r="AF1310" t="s">
        <v>2758</v>
      </c>
      <c r="AG1310" t="s">
        <v>2350</v>
      </c>
      <c r="AH1310" t="s">
        <v>2759</v>
      </c>
      <c r="AI1310" t="s">
        <v>2760</v>
      </c>
      <c r="AJ1310" t="s">
        <v>98</v>
      </c>
    </row>
    <row r="1311" spans="1:36" x14ac:dyDescent="0.2">
      <c r="A1311">
        <v>23236</v>
      </c>
      <c r="B1311" t="s">
        <v>1520</v>
      </c>
      <c r="C1311" t="s">
        <v>2761</v>
      </c>
      <c r="D1311" t="s">
        <v>1105</v>
      </c>
      <c r="E1311" t="s">
        <v>2761</v>
      </c>
      <c r="F1311" t="s">
        <v>478</v>
      </c>
      <c r="G1311" t="s">
        <v>2762</v>
      </c>
      <c r="H1311" t="s">
        <v>1448</v>
      </c>
      <c r="I1311" t="s">
        <v>1449</v>
      </c>
      <c r="J1311" t="s">
        <v>1448</v>
      </c>
      <c r="K1311" t="s">
        <v>1470</v>
      </c>
      <c r="L1311" t="s">
        <v>2763</v>
      </c>
      <c r="M1311" t="s">
        <v>2764</v>
      </c>
      <c r="N1311" t="s">
        <v>1473</v>
      </c>
      <c r="O1311" t="s">
        <v>1474</v>
      </c>
      <c r="P1311" t="s">
        <v>1513</v>
      </c>
      <c r="Q1311" t="s">
        <v>287</v>
      </c>
      <c r="R1311" t="s">
        <v>84</v>
      </c>
      <c r="S1311" t="s">
        <v>1500</v>
      </c>
      <c r="T1311" t="s">
        <v>1477</v>
      </c>
      <c r="U1311" t="s">
        <v>2765</v>
      </c>
      <c r="V1311" t="s">
        <v>2766</v>
      </c>
      <c r="W1311">
        <v>1646586000</v>
      </c>
      <c r="X1311">
        <v>1677517200</v>
      </c>
      <c r="Y1311" t="s">
        <v>1438</v>
      </c>
      <c r="Z1311" t="s">
        <v>1491</v>
      </c>
      <c r="AC1311" t="s">
        <v>2767</v>
      </c>
      <c r="AE1311" t="s">
        <v>2768</v>
      </c>
      <c r="AF1311" t="s">
        <v>2769</v>
      </c>
      <c r="AG1311" t="s">
        <v>2770</v>
      </c>
      <c r="AH1311" t="s">
        <v>2771</v>
      </c>
      <c r="AI1311" t="s">
        <v>2772</v>
      </c>
      <c r="AJ1311" t="s">
        <v>100</v>
      </c>
    </row>
    <row r="1312" spans="1:36" x14ac:dyDescent="0.2">
      <c r="A1312">
        <v>23238</v>
      </c>
      <c r="B1312" t="s">
        <v>1445</v>
      </c>
      <c r="C1312" t="s">
        <v>2773</v>
      </c>
      <c r="D1312" t="s">
        <v>1106</v>
      </c>
      <c r="E1312" t="s">
        <v>2773</v>
      </c>
      <c r="F1312" t="s">
        <v>557</v>
      </c>
      <c r="G1312" t="s">
        <v>2774</v>
      </c>
      <c r="H1312" t="s">
        <v>1689</v>
      </c>
      <c r="I1312" t="s">
        <v>1449</v>
      </c>
      <c r="J1312" t="s">
        <v>1689</v>
      </c>
      <c r="K1312" t="s">
        <v>1470</v>
      </c>
      <c r="L1312" t="s">
        <v>1451</v>
      </c>
      <c r="M1312" t="s">
        <v>1451</v>
      </c>
      <c r="N1312" t="s">
        <v>1451</v>
      </c>
      <c r="O1312" t="s">
        <v>1451</v>
      </c>
      <c r="P1312" t="s">
        <v>2775</v>
      </c>
      <c r="Q1312" t="s">
        <v>287</v>
      </c>
      <c r="R1312" t="s">
        <v>1678</v>
      </c>
      <c r="T1312" t="s">
        <v>1455</v>
      </c>
      <c r="U1312" t="s">
        <v>2776</v>
      </c>
      <c r="V1312" t="s">
        <v>2777</v>
      </c>
      <c r="W1312">
        <v>1646586000</v>
      </c>
      <c r="X1312">
        <v>1655226000</v>
      </c>
      <c r="Y1312" t="s">
        <v>1438</v>
      </c>
      <c r="Z1312" t="s">
        <v>1458</v>
      </c>
      <c r="AB1312" t="s">
        <v>2778</v>
      </c>
      <c r="AC1312" t="s">
        <v>2779</v>
      </c>
      <c r="AE1312" t="s">
        <v>2288</v>
      </c>
      <c r="AF1312" t="s">
        <v>2780</v>
      </c>
      <c r="AG1312" t="s">
        <v>1504</v>
      </c>
      <c r="AH1312" t="s">
        <v>1464</v>
      </c>
      <c r="AI1312" t="s">
        <v>2781</v>
      </c>
      <c r="AJ1312" t="s">
        <v>103</v>
      </c>
    </row>
    <row r="1313" spans="1:36" x14ac:dyDescent="0.2">
      <c r="A1313">
        <v>23239</v>
      </c>
      <c r="B1313" t="s">
        <v>1485</v>
      </c>
      <c r="C1313" t="s">
        <v>2782</v>
      </c>
      <c r="D1313" t="s">
        <v>1107</v>
      </c>
      <c r="E1313" t="s">
        <v>2782</v>
      </c>
      <c r="F1313" t="s">
        <v>454</v>
      </c>
      <c r="G1313" t="s">
        <v>2783</v>
      </c>
      <c r="H1313" t="s">
        <v>1448</v>
      </c>
      <c r="I1313" t="s">
        <v>1449</v>
      </c>
      <c r="J1313" t="s">
        <v>1448</v>
      </c>
      <c r="K1313" t="s">
        <v>1470</v>
      </c>
      <c r="L1313" t="s">
        <v>1471</v>
      </c>
      <c r="M1313" t="s">
        <v>1472</v>
      </c>
      <c r="N1313" t="s">
        <v>1473</v>
      </c>
      <c r="O1313" t="s">
        <v>1474</v>
      </c>
      <c r="P1313" t="s">
        <v>2784</v>
      </c>
      <c r="Q1313" t="s">
        <v>287</v>
      </c>
      <c r="R1313" t="s">
        <v>2476</v>
      </c>
      <c r="S1313" t="s">
        <v>1488</v>
      </c>
      <c r="T1313" t="s">
        <v>1477</v>
      </c>
      <c r="U1313" t="s">
        <v>2785</v>
      </c>
      <c r="V1313" t="s">
        <v>2786</v>
      </c>
      <c r="W1313">
        <v>1646154000</v>
      </c>
      <c r="X1313">
        <v>1672419600</v>
      </c>
      <c r="Y1313" t="s">
        <v>1438</v>
      </c>
      <c r="Z1313" t="s">
        <v>1491</v>
      </c>
      <c r="AC1313" t="s">
        <v>2787</v>
      </c>
      <c r="AE1313" t="s">
        <v>2788</v>
      </c>
      <c r="AF1313" t="s">
        <v>2789</v>
      </c>
      <c r="AG1313" t="s">
        <v>2790</v>
      </c>
      <c r="AH1313" t="s">
        <v>2791</v>
      </c>
      <c r="AI1313" t="s">
        <v>2792</v>
      </c>
      <c r="AJ1313" t="s">
        <v>99</v>
      </c>
    </row>
    <row r="1314" spans="1:36" x14ac:dyDescent="0.2">
      <c r="A1314">
        <v>23241</v>
      </c>
      <c r="B1314" t="s">
        <v>1485</v>
      </c>
      <c r="C1314" t="s">
        <v>2793</v>
      </c>
      <c r="D1314" t="s">
        <v>1108</v>
      </c>
      <c r="E1314" t="s">
        <v>2793</v>
      </c>
      <c r="F1314" t="s">
        <v>352</v>
      </c>
      <c r="G1314" t="s">
        <v>1597</v>
      </c>
      <c r="H1314" t="s">
        <v>1448</v>
      </c>
      <c r="I1314" t="s">
        <v>1469</v>
      </c>
      <c r="J1314" t="s">
        <v>1448</v>
      </c>
      <c r="K1314" t="s">
        <v>1470</v>
      </c>
      <c r="L1314" t="s">
        <v>1598</v>
      </c>
      <c r="M1314" t="s">
        <v>1599</v>
      </c>
      <c r="N1314" t="s">
        <v>1473</v>
      </c>
      <c r="O1314" t="s">
        <v>1474</v>
      </c>
      <c r="P1314" t="s">
        <v>2794</v>
      </c>
      <c r="Q1314" t="s">
        <v>287</v>
      </c>
      <c r="R1314" t="s">
        <v>1453</v>
      </c>
      <c r="S1314" t="s">
        <v>1488</v>
      </c>
      <c r="T1314" t="s">
        <v>1477</v>
      </c>
      <c r="U1314" t="s">
        <v>2795</v>
      </c>
      <c r="V1314" t="s">
        <v>2651</v>
      </c>
      <c r="W1314">
        <v>1646067600</v>
      </c>
      <c r="X1314">
        <v>1672333200</v>
      </c>
      <c r="Y1314" t="s">
        <v>1438</v>
      </c>
      <c r="Z1314" t="s">
        <v>1439</v>
      </c>
      <c r="AC1314" t="s">
        <v>2796</v>
      </c>
      <c r="AE1314" t="s">
        <v>2797</v>
      </c>
      <c r="AF1314" t="s">
        <v>2798</v>
      </c>
      <c r="AG1314" t="s">
        <v>2798</v>
      </c>
      <c r="AH1314" t="s">
        <v>1911</v>
      </c>
      <c r="AJ1314" t="s">
        <v>99</v>
      </c>
    </row>
    <row r="1315" spans="1:36" x14ac:dyDescent="0.2">
      <c r="A1315">
        <v>23242</v>
      </c>
      <c r="B1315" t="s">
        <v>1466</v>
      </c>
      <c r="C1315" t="s">
        <v>2799</v>
      </c>
      <c r="D1315" t="s">
        <v>1109</v>
      </c>
      <c r="E1315" t="s">
        <v>2799</v>
      </c>
      <c r="F1315" t="s">
        <v>458</v>
      </c>
      <c r="G1315" t="s">
        <v>2800</v>
      </c>
      <c r="H1315" t="s">
        <v>1448</v>
      </c>
      <c r="I1315" t="s">
        <v>1449</v>
      </c>
      <c r="J1315" t="s">
        <v>1448</v>
      </c>
      <c r="K1315" t="s">
        <v>1470</v>
      </c>
      <c r="L1315" t="s">
        <v>1451</v>
      </c>
      <c r="M1315" t="s">
        <v>1451</v>
      </c>
      <c r="N1315" t="s">
        <v>1451</v>
      </c>
      <c r="O1315" t="s">
        <v>1451</v>
      </c>
      <c r="P1315" t="s">
        <v>1955</v>
      </c>
      <c r="Q1315" t="s">
        <v>292</v>
      </c>
      <c r="R1315" t="s">
        <v>1581</v>
      </c>
      <c r="S1315" t="s">
        <v>1454</v>
      </c>
      <c r="T1315" t="s">
        <v>1455</v>
      </c>
      <c r="U1315" t="s">
        <v>2801</v>
      </c>
      <c r="V1315" t="s">
        <v>2802</v>
      </c>
      <c r="W1315">
        <v>1646067600</v>
      </c>
      <c r="X1315">
        <v>1664730000</v>
      </c>
      <c r="Y1315" t="s">
        <v>1438</v>
      </c>
      <c r="Z1315" t="s">
        <v>1458</v>
      </c>
      <c r="AB1315" t="s">
        <v>2107</v>
      </c>
      <c r="AC1315" t="s">
        <v>2803</v>
      </c>
      <c r="AE1315" t="s">
        <v>2804</v>
      </c>
      <c r="AF1315" t="s">
        <v>2805</v>
      </c>
      <c r="AG1315" t="s">
        <v>2805</v>
      </c>
      <c r="AH1315" t="s">
        <v>1464</v>
      </c>
      <c r="AI1315" t="s">
        <v>2806</v>
      </c>
      <c r="AJ1315" t="s">
        <v>104</v>
      </c>
    </row>
    <row r="1316" spans="1:36" x14ac:dyDescent="0.2">
      <c r="A1316">
        <v>23243</v>
      </c>
      <c r="B1316" t="s">
        <v>1485</v>
      </c>
      <c r="C1316" t="s">
        <v>1110</v>
      </c>
      <c r="D1316" t="s">
        <v>1110</v>
      </c>
      <c r="E1316" t="s">
        <v>1110</v>
      </c>
      <c r="F1316" t="s">
        <v>315</v>
      </c>
      <c r="G1316" t="s">
        <v>1860</v>
      </c>
      <c r="H1316" t="s">
        <v>1448</v>
      </c>
      <c r="I1316" t="s">
        <v>1838</v>
      </c>
      <c r="J1316" t="s">
        <v>1448</v>
      </c>
      <c r="K1316" t="s">
        <v>1470</v>
      </c>
      <c r="L1316" t="s">
        <v>1861</v>
      </c>
      <c r="M1316" t="s">
        <v>1862</v>
      </c>
      <c r="N1316" t="s">
        <v>1473</v>
      </c>
      <c r="O1316" t="s">
        <v>1474</v>
      </c>
      <c r="P1316" t="s">
        <v>1513</v>
      </c>
      <c r="Q1316" t="s">
        <v>287</v>
      </c>
      <c r="R1316" t="s">
        <v>2141</v>
      </c>
      <c r="S1316" t="s">
        <v>1488</v>
      </c>
      <c r="T1316" t="s">
        <v>1455</v>
      </c>
      <c r="U1316" t="s">
        <v>2807</v>
      </c>
    </row>
    <row r="1317" spans="1:36" x14ac:dyDescent="0.2">
      <c r="A1317" t="s">
        <v>2808</v>
      </c>
    </row>
    <row r="1318" spans="1:36" x14ac:dyDescent="0.2">
      <c r="A1318" t="s">
        <v>2809</v>
      </c>
    </row>
    <row r="1319" spans="1:36" x14ac:dyDescent="0.2">
      <c r="A1319" t="s">
        <v>2810</v>
      </c>
    </row>
    <row r="1320" spans="1:36" x14ac:dyDescent="0.2">
      <c r="A1320" t="s">
        <v>2811</v>
      </c>
    </row>
    <row r="1321" spans="1:36" x14ac:dyDescent="0.2">
      <c r="A1321" t="s">
        <v>2812</v>
      </c>
    </row>
    <row r="1322" spans="1:36" x14ac:dyDescent="0.2">
      <c r="A1322" t="s">
        <v>2813</v>
      </c>
      <c r="B1322" t="s">
        <v>2814</v>
      </c>
      <c r="C1322">
        <v>1646067600</v>
      </c>
      <c r="D1322">
        <v>1667149200</v>
      </c>
      <c r="E1322" t="s">
        <v>1438</v>
      </c>
      <c r="F1322" t="s">
        <v>1568</v>
      </c>
      <c r="G1322" t="s">
        <v>1569</v>
      </c>
      <c r="H1322" t="s">
        <v>1460</v>
      </c>
      <c r="I1322" t="s">
        <v>2815</v>
      </c>
      <c r="K1322" t="s">
        <v>2816</v>
      </c>
      <c r="L1322" t="s">
        <v>2817</v>
      </c>
      <c r="M1322" t="s">
        <v>2818</v>
      </c>
      <c r="N1322" t="s">
        <v>1464</v>
      </c>
      <c r="P1322" t="s">
        <v>101</v>
      </c>
    </row>
    <row r="1323" spans="1:36" x14ac:dyDescent="0.2">
      <c r="A1323">
        <v>23244</v>
      </c>
      <c r="B1323" t="s">
        <v>1445</v>
      </c>
      <c r="C1323" t="s">
        <v>2819</v>
      </c>
      <c r="D1323" t="s">
        <v>1112</v>
      </c>
      <c r="E1323" t="s">
        <v>2819</v>
      </c>
      <c r="F1323" t="s">
        <v>1111</v>
      </c>
      <c r="G1323" t="s">
        <v>1860</v>
      </c>
      <c r="H1323" t="s">
        <v>1448</v>
      </c>
      <c r="I1323" t="s">
        <v>1469</v>
      </c>
      <c r="J1323" t="s">
        <v>1448</v>
      </c>
      <c r="K1323" t="s">
        <v>1470</v>
      </c>
      <c r="L1323" t="s">
        <v>1861</v>
      </c>
      <c r="M1323" t="s">
        <v>1862</v>
      </c>
      <c r="N1323" t="s">
        <v>1473</v>
      </c>
      <c r="O1323" t="s">
        <v>1474</v>
      </c>
      <c r="P1323" t="s">
        <v>2820</v>
      </c>
      <c r="Q1323" t="s">
        <v>287</v>
      </c>
      <c r="R1323" t="s">
        <v>1453</v>
      </c>
      <c r="S1323" t="s">
        <v>1488</v>
      </c>
      <c r="T1323" t="s">
        <v>1477</v>
      </c>
      <c r="U1323" t="s">
        <v>2819</v>
      </c>
      <c r="V1323" t="s">
        <v>2821</v>
      </c>
      <c r="W1323">
        <v>1646067600</v>
      </c>
      <c r="X1323">
        <v>1672419600</v>
      </c>
      <c r="Y1323" t="s">
        <v>1438</v>
      </c>
      <c r="Z1323" t="s">
        <v>1458</v>
      </c>
      <c r="AC1323" t="s">
        <v>2822</v>
      </c>
      <c r="AE1323" t="s">
        <v>2288</v>
      </c>
      <c r="AF1323" t="s">
        <v>2449</v>
      </c>
      <c r="AG1323" t="s">
        <v>2449</v>
      </c>
      <c r="AH1323" t="s">
        <v>1464</v>
      </c>
      <c r="AJ1323" t="s">
        <v>101</v>
      </c>
    </row>
    <row r="1324" spans="1:36" x14ac:dyDescent="0.2">
      <c r="A1324">
        <v>23245</v>
      </c>
      <c r="B1324" t="s">
        <v>1520</v>
      </c>
      <c r="C1324" t="s">
        <v>2823</v>
      </c>
      <c r="D1324" t="s">
        <v>1113</v>
      </c>
      <c r="E1324" t="s">
        <v>2823</v>
      </c>
      <c r="F1324" t="s">
        <v>293</v>
      </c>
      <c r="G1324" t="s">
        <v>2824</v>
      </c>
      <c r="H1324" t="s">
        <v>1689</v>
      </c>
      <c r="I1324" t="s">
        <v>1449</v>
      </c>
      <c r="J1324" t="s">
        <v>1689</v>
      </c>
      <c r="K1324" t="s">
        <v>1470</v>
      </c>
      <c r="L1324" t="s">
        <v>1451</v>
      </c>
      <c r="M1324" t="s">
        <v>1451</v>
      </c>
      <c r="N1324" t="s">
        <v>1451</v>
      </c>
      <c r="O1324" t="s">
        <v>1451</v>
      </c>
      <c r="P1324" t="s">
        <v>2825</v>
      </c>
      <c r="Q1324" t="s">
        <v>287</v>
      </c>
      <c r="R1324" t="s">
        <v>1453</v>
      </c>
      <c r="T1324" t="s">
        <v>1477</v>
      </c>
      <c r="U1324" t="s">
        <v>2826</v>
      </c>
      <c r="V1324" t="s">
        <v>2827</v>
      </c>
      <c r="W1324">
        <v>1646067600</v>
      </c>
      <c r="X1324">
        <v>1669741200</v>
      </c>
      <c r="Y1324" t="s">
        <v>1438</v>
      </c>
      <c r="Z1324" t="s">
        <v>1568</v>
      </c>
      <c r="AC1324" t="s">
        <v>2828</v>
      </c>
      <c r="AE1324" t="s">
        <v>2829</v>
      </c>
      <c r="AF1324" t="s">
        <v>2830</v>
      </c>
      <c r="AG1324" t="s">
        <v>2830</v>
      </c>
      <c r="AH1324" t="s">
        <v>2831</v>
      </c>
      <c r="AJ1324" t="s">
        <v>100</v>
      </c>
    </row>
    <row r="1325" spans="1:36" x14ac:dyDescent="0.2">
      <c r="A1325">
        <v>23247</v>
      </c>
      <c r="B1325" t="s">
        <v>2832</v>
      </c>
      <c r="C1325" t="s">
        <v>1114</v>
      </c>
      <c r="D1325" t="s">
        <v>1114</v>
      </c>
      <c r="E1325" t="s">
        <v>1114</v>
      </c>
      <c r="F1325" t="s">
        <v>895</v>
      </c>
      <c r="G1325" t="s">
        <v>2833</v>
      </c>
      <c r="H1325" t="s">
        <v>1689</v>
      </c>
      <c r="I1325" t="s">
        <v>1838</v>
      </c>
      <c r="J1325" t="s">
        <v>1448</v>
      </c>
      <c r="K1325" t="s">
        <v>1470</v>
      </c>
      <c r="L1325" t="s">
        <v>1451</v>
      </c>
      <c r="M1325" t="s">
        <v>1451</v>
      </c>
      <c r="N1325" t="s">
        <v>1451</v>
      </c>
      <c r="O1325" t="s">
        <v>1451</v>
      </c>
      <c r="P1325" t="s">
        <v>1451</v>
      </c>
      <c r="Q1325" t="s">
        <v>287</v>
      </c>
      <c r="R1325" t="s">
        <v>2274</v>
      </c>
      <c r="T1325" t="s">
        <v>1455</v>
      </c>
      <c r="U1325" t="s">
        <v>2834</v>
      </c>
      <c r="V1325" t="s">
        <v>2835</v>
      </c>
      <c r="W1325">
        <v>1646067600</v>
      </c>
      <c r="X1325">
        <v>1660496400</v>
      </c>
      <c r="Y1325" t="s">
        <v>1438</v>
      </c>
      <c r="Z1325" t="s">
        <v>1568</v>
      </c>
      <c r="AB1325" t="s">
        <v>1932</v>
      </c>
      <c r="AC1325" t="s">
        <v>2836</v>
      </c>
      <c r="AE1325" t="s">
        <v>2837</v>
      </c>
      <c r="AF1325" t="s">
        <v>2838</v>
      </c>
      <c r="AG1325" t="s">
        <v>2838</v>
      </c>
      <c r="AH1325" t="s">
        <v>2839</v>
      </c>
      <c r="AI1325" t="s">
        <v>2840</v>
      </c>
      <c r="AJ1325" t="s">
        <v>99</v>
      </c>
    </row>
    <row r="1326" spans="1:36" x14ac:dyDescent="0.2">
      <c r="A1326">
        <v>23248</v>
      </c>
      <c r="B1326" t="s">
        <v>1466</v>
      </c>
      <c r="C1326" t="s">
        <v>2841</v>
      </c>
      <c r="D1326" t="s">
        <v>1115</v>
      </c>
      <c r="E1326" t="s">
        <v>2841</v>
      </c>
      <c r="F1326" t="s">
        <v>606</v>
      </c>
      <c r="G1326" t="s">
        <v>2824</v>
      </c>
      <c r="H1326" t="s">
        <v>1689</v>
      </c>
      <c r="I1326" t="s">
        <v>1469</v>
      </c>
      <c r="J1326" t="s">
        <v>1689</v>
      </c>
      <c r="K1326" t="s">
        <v>1470</v>
      </c>
      <c r="L1326" t="s">
        <v>1451</v>
      </c>
      <c r="M1326" t="s">
        <v>1451</v>
      </c>
      <c r="N1326" t="s">
        <v>1451</v>
      </c>
      <c r="O1326" t="s">
        <v>1451</v>
      </c>
      <c r="P1326" t="s">
        <v>2842</v>
      </c>
      <c r="Q1326" t="s">
        <v>287</v>
      </c>
      <c r="R1326" t="s">
        <v>2121</v>
      </c>
      <c r="T1326" t="s">
        <v>1477</v>
      </c>
      <c r="U1326" t="s">
        <v>2843</v>
      </c>
      <c r="V1326" t="s">
        <v>2844</v>
      </c>
      <c r="W1326">
        <v>1646067600</v>
      </c>
      <c r="X1326">
        <v>1672419600</v>
      </c>
      <c r="Y1326" t="s">
        <v>1438</v>
      </c>
      <c r="Z1326" t="s">
        <v>1458</v>
      </c>
      <c r="AC1326" t="s">
        <v>2845</v>
      </c>
      <c r="AE1326" t="s">
        <v>2846</v>
      </c>
      <c r="AF1326" t="s">
        <v>2847</v>
      </c>
      <c r="AG1326" t="s">
        <v>2848</v>
      </c>
      <c r="AH1326" t="s">
        <v>2849</v>
      </c>
      <c r="AI1326" t="s">
        <v>2850</v>
      </c>
      <c r="AJ1326" t="s">
        <v>103</v>
      </c>
    </row>
    <row r="1327" spans="1:36" x14ac:dyDescent="0.2">
      <c r="A1327">
        <v>23250</v>
      </c>
      <c r="B1327" t="s">
        <v>2832</v>
      </c>
      <c r="C1327" t="s">
        <v>2851</v>
      </c>
      <c r="D1327" t="s">
        <v>1116</v>
      </c>
      <c r="E1327" t="s">
        <v>2851</v>
      </c>
      <c r="F1327" t="s">
        <v>895</v>
      </c>
      <c r="G1327" t="s">
        <v>2852</v>
      </c>
      <c r="H1327" t="s">
        <v>1689</v>
      </c>
      <c r="I1327" t="s">
        <v>1838</v>
      </c>
      <c r="J1327" t="s">
        <v>1689</v>
      </c>
      <c r="K1327" t="s">
        <v>1470</v>
      </c>
      <c r="L1327" t="s">
        <v>1553</v>
      </c>
      <c r="M1327" t="s">
        <v>1553</v>
      </c>
      <c r="N1327" t="s">
        <v>1473</v>
      </c>
      <c r="O1327" t="s">
        <v>1872</v>
      </c>
      <c r="P1327" t="s">
        <v>2853</v>
      </c>
      <c r="Q1327" t="s">
        <v>287</v>
      </c>
      <c r="R1327" t="s">
        <v>1453</v>
      </c>
      <c r="T1327" t="s">
        <v>1477</v>
      </c>
      <c r="U1327" t="s">
        <v>2854</v>
      </c>
      <c r="V1327" t="s">
        <v>1490</v>
      </c>
      <c r="W1327">
        <v>1646067600</v>
      </c>
      <c r="X1327">
        <v>1672419600</v>
      </c>
      <c r="Y1327" t="s">
        <v>1438</v>
      </c>
      <c r="Z1327" t="s">
        <v>1439</v>
      </c>
      <c r="AC1327" t="s">
        <v>2855</v>
      </c>
      <c r="AE1327" t="s">
        <v>2856</v>
      </c>
      <c r="AF1327" t="s">
        <v>2857</v>
      </c>
      <c r="AG1327" t="s">
        <v>2857</v>
      </c>
      <c r="AH1327" t="s">
        <v>2858</v>
      </c>
      <c r="AJ1327" t="s">
        <v>99</v>
      </c>
    </row>
    <row r="1328" spans="1:36" x14ac:dyDescent="0.2">
      <c r="A1328">
        <v>23252</v>
      </c>
      <c r="B1328" t="s">
        <v>1520</v>
      </c>
      <c r="C1328" t="s">
        <v>2859</v>
      </c>
      <c r="D1328" t="s">
        <v>1117</v>
      </c>
      <c r="E1328" t="s">
        <v>2859</v>
      </c>
      <c r="F1328" t="s">
        <v>327</v>
      </c>
      <c r="G1328" t="s">
        <v>1765</v>
      </c>
      <c r="H1328" t="s">
        <v>1448</v>
      </c>
      <c r="I1328" t="s">
        <v>1838</v>
      </c>
      <c r="J1328" t="s">
        <v>1448</v>
      </c>
      <c r="K1328" t="s">
        <v>1470</v>
      </c>
      <c r="L1328" t="s">
        <v>1553</v>
      </c>
      <c r="M1328" t="s">
        <v>1553</v>
      </c>
      <c r="N1328" t="s">
        <v>1473</v>
      </c>
      <c r="O1328" t="s">
        <v>1474</v>
      </c>
      <c r="P1328" t="s">
        <v>1513</v>
      </c>
      <c r="Q1328" t="s">
        <v>287</v>
      </c>
      <c r="R1328" t="s">
        <v>1636</v>
      </c>
      <c r="S1328" t="s">
        <v>1500</v>
      </c>
      <c r="T1328" t="s">
        <v>1455</v>
      </c>
      <c r="U1328" t="s">
        <v>2860</v>
      </c>
    </row>
    <row r="1329" spans="1:36" x14ac:dyDescent="0.2">
      <c r="A1329" t="s">
        <v>2861</v>
      </c>
      <c r="B1329" t="s">
        <v>2862</v>
      </c>
      <c r="C1329">
        <v>1646067600</v>
      </c>
      <c r="D1329">
        <v>1667926800</v>
      </c>
      <c r="E1329" t="s">
        <v>1438</v>
      </c>
      <c r="F1329" t="s">
        <v>1439</v>
      </c>
      <c r="G1329" t="s">
        <v>1556</v>
      </c>
      <c r="I1329" t="s">
        <v>2863</v>
      </c>
      <c r="K1329" t="s">
        <v>2864</v>
      </c>
      <c r="L1329" t="s">
        <v>2865</v>
      </c>
      <c r="M1329" t="s">
        <v>2865</v>
      </c>
      <c r="N1329" t="s">
        <v>1707</v>
      </c>
      <c r="O1329" t="s">
        <v>2866</v>
      </c>
      <c r="P1329" t="s">
        <v>100</v>
      </c>
    </row>
    <row r="1330" spans="1:36" x14ac:dyDescent="0.2">
      <c r="A1330">
        <v>23253</v>
      </c>
      <c r="B1330" t="s">
        <v>1520</v>
      </c>
      <c r="C1330" t="s">
        <v>2867</v>
      </c>
      <c r="D1330" t="s">
        <v>1118</v>
      </c>
      <c r="E1330" t="s">
        <v>2867</v>
      </c>
      <c r="F1330" t="s">
        <v>327</v>
      </c>
      <c r="G1330" t="s">
        <v>1765</v>
      </c>
      <c r="H1330" t="s">
        <v>1448</v>
      </c>
      <c r="I1330" t="s">
        <v>1838</v>
      </c>
      <c r="J1330" t="s">
        <v>1448</v>
      </c>
      <c r="K1330" t="s">
        <v>1470</v>
      </c>
      <c r="L1330" t="s">
        <v>1553</v>
      </c>
      <c r="M1330" t="s">
        <v>1553</v>
      </c>
      <c r="N1330" t="s">
        <v>1473</v>
      </c>
      <c r="O1330" t="s">
        <v>1474</v>
      </c>
      <c r="P1330" t="s">
        <v>1513</v>
      </c>
      <c r="Q1330" t="s">
        <v>287</v>
      </c>
      <c r="R1330" t="s">
        <v>1636</v>
      </c>
      <c r="S1330" t="s">
        <v>1500</v>
      </c>
      <c r="T1330" t="s">
        <v>1477</v>
      </c>
      <c r="U1330" t="s">
        <v>2868</v>
      </c>
      <c r="V1330" t="s">
        <v>2869</v>
      </c>
      <c r="W1330">
        <v>1646067600</v>
      </c>
      <c r="X1330">
        <v>1672160400</v>
      </c>
      <c r="Y1330" t="s">
        <v>1438</v>
      </c>
      <c r="Z1330" t="s">
        <v>1439</v>
      </c>
      <c r="AC1330" t="s">
        <v>2870</v>
      </c>
      <c r="AE1330" t="s">
        <v>2871</v>
      </c>
      <c r="AF1330" t="s">
        <v>2872</v>
      </c>
      <c r="AG1330" t="s">
        <v>2872</v>
      </c>
      <c r="AH1330" t="s">
        <v>2873</v>
      </c>
      <c r="AJ1330" t="s">
        <v>100</v>
      </c>
    </row>
    <row r="1331" spans="1:36" x14ac:dyDescent="0.2">
      <c r="A1331">
        <v>23255</v>
      </c>
      <c r="B1331" t="s">
        <v>1466</v>
      </c>
      <c r="C1331" t="s">
        <v>2874</v>
      </c>
      <c r="D1331" t="s">
        <v>1119</v>
      </c>
      <c r="E1331" t="s">
        <v>2874</v>
      </c>
      <c r="F1331" t="s">
        <v>458</v>
      </c>
      <c r="G1331" t="s">
        <v>2509</v>
      </c>
      <c r="H1331" t="s">
        <v>1448</v>
      </c>
      <c r="I1331" t="s">
        <v>1449</v>
      </c>
      <c r="J1331" t="s">
        <v>1448</v>
      </c>
      <c r="K1331" t="s">
        <v>1470</v>
      </c>
      <c r="L1331" t="s">
        <v>2290</v>
      </c>
      <c r="M1331" t="s">
        <v>2291</v>
      </c>
      <c r="N1331" t="s">
        <v>1473</v>
      </c>
      <c r="O1331" t="s">
        <v>1474</v>
      </c>
      <c r="P1331" t="s">
        <v>2454</v>
      </c>
      <c r="Q1331" t="s">
        <v>287</v>
      </c>
      <c r="R1331" t="s">
        <v>1565</v>
      </c>
      <c r="S1331" t="s">
        <v>1454</v>
      </c>
      <c r="T1331" t="s">
        <v>1455</v>
      </c>
      <c r="U1331" t="e" cm="1">
        <f t="array" ref="U1331">- pháp triển data pipe line để import/export data giữa các systems của CCBJ</f>
        <v>#NAME?</v>
      </c>
    </row>
    <row r="1332" spans="1:36" x14ac:dyDescent="0.2">
      <c r="A1332" t="e" cm="1">
        <f t="array" ref="A1332">- Cải hiện hệ thống CokeMini: tự động lấy thông tin từ các Máy thanh toán rồi collect thông tin xử lý</f>
        <v>#NAME?</v>
      </c>
      <c r="B1332" t="s">
        <v>2875</v>
      </c>
      <c r="C1332">
        <v>1646067600</v>
      </c>
      <c r="D1332">
        <v>1657818000</v>
      </c>
      <c r="E1332" t="s">
        <v>1438</v>
      </c>
      <c r="F1332" t="s">
        <v>1491</v>
      </c>
      <c r="G1332" t="s">
        <v>1569</v>
      </c>
      <c r="H1332" t="s">
        <v>2876</v>
      </c>
      <c r="I1332" t="s">
        <v>2877</v>
      </c>
      <c r="K1332" t="s">
        <v>2878</v>
      </c>
      <c r="L1332" t="s">
        <v>2879</v>
      </c>
      <c r="M1332" t="s">
        <v>2879</v>
      </c>
      <c r="N1332" t="s">
        <v>2880</v>
      </c>
      <c r="O1332" t="s">
        <v>2881</v>
      </c>
      <c r="P1332" t="s">
        <v>104</v>
      </c>
    </row>
    <row r="1333" spans="1:36" x14ac:dyDescent="0.2">
      <c r="A1333">
        <v>23258</v>
      </c>
      <c r="B1333" t="s">
        <v>1445</v>
      </c>
      <c r="C1333" t="s">
        <v>2882</v>
      </c>
      <c r="D1333" t="s">
        <v>1120</v>
      </c>
      <c r="E1333" t="s">
        <v>2882</v>
      </c>
      <c r="F1333" t="s">
        <v>675</v>
      </c>
      <c r="G1333" t="s">
        <v>2883</v>
      </c>
      <c r="H1333" t="s">
        <v>1448</v>
      </c>
      <c r="I1333" t="s">
        <v>1644</v>
      </c>
      <c r="J1333" t="s">
        <v>1448</v>
      </c>
      <c r="K1333" t="s">
        <v>1470</v>
      </c>
      <c r="L1333" t="s">
        <v>1471</v>
      </c>
      <c r="M1333" t="s">
        <v>1511</v>
      </c>
      <c r="N1333" t="s">
        <v>1473</v>
      </c>
      <c r="O1333" t="s">
        <v>1474</v>
      </c>
      <c r="P1333" t="s">
        <v>2884</v>
      </c>
      <c r="Q1333" t="s">
        <v>292</v>
      </c>
      <c r="R1333" t="s">
        <v>2499</v>
      </c>
      <c r="S1333" t="s">
        <v>1488</v>
      </c>
      <c r="T1333" t="s">
        <v>1477</v>
      </c>
      <c r="U1333" t="s">
        <v>2885</v>
      </c>
    </row>
    <row r="1334" spans="1:36" x14ac:dyDescent="0.2">
      <c r="A1334" t="e" cm="1">
        <f t="array" ref="A1334">- backup: Java</f>
        <v>#NAME?</v>
      </c>
    </row>
    <row r="1335" spans="1:36" x14ac:dyDescent="0.2">
      <c r="A1335" t="s">
        <v>2886</v>
      </c>
    </row>
    <row r="1336" spans="1:36" x14ac:dyDescent="0.2">
      <c r="A1336" t="s">
        <v>2887</v>
      </c>
    </row>
    <row r="1337" spans="1:36" x14ac:dyDescent="0.2">
      <c r="A1337" t="s">
        <v>2888</v>
      </c>
    </row>
    <row r="1338" spans="1:36" x14ac:dyDescent="0.2">
      <c r="A1338" t="s">
        <v>2889</v>
      </c>
    </row>
    <row r="1339" spans="1:36" x14ac:dyDescent="0.2">
      <c r="A1339" t="s">
        <v>2890</v>
      </c>
    </row>
    <row r="1340" spans="1:36" x14ac:dyDescent="0.2">
      <c r="A1340" t="s">
        <v>2891</v>
      </c>
    </row>
    <row r="1341" spans="1:36" x14ac:dyDescent="0.2">
      <c r="A1341" t="s">
        <v>2892</v>
      </c>
    </row>
    <row r="1342" spans="1:36" x14ac:dyDescent="0.2">
      <c r="A1342" t="s">
        <v>2893</v>
      </c>
    </row>
    <row r="1343" spans="1:36" x14ac:dyDescent="0.2">
      <c r="A1343" t="s">
        <v>2894</v>
      </c>
    </row>
    <row r="1344" spans="1:36" x14ac:dyDescent="0.2">
      <c r="A1344" t="s">
        <v>2895</v>
      </c>
      <c r="B1344" t="s">
        <v>2896</v>
      </c>
      <c r="C1344">
        <v>1646067600</v>
      </c>
      <c r="D1344">
        <v>1680195600</v>
      </c>
      <c r="E1344" t="s">
        <v>1438</v>
      </c>
      <c r="F1344" t="s">
        <v>1439</v>
      </c>
      <c r="I1344" t="s">
        <v>2897</v>
      </c>
      <c r="K1344" t="s">
        <v>2898</v>
      </c>
      <c r="L1344" t="s">
        <v>2899</v>
      </c>
      <c r="M1344" t="s">
        <v>2900</v>
      </c>
      <c r="N1344" t="s">
        <v>2901</v>
      </c>
      <c r="O1344" t="s">
        <v>2902</v>
      </c>
      <c r="P1344" t="s">
        <v>102</v>
      </c>
    </row>
    <row r="1345" spans="1:36" x14ac:dyDescent="0.2">
      <c r="A1345">
        <v>23265</v>
      </c>
      <c r="B1345" t="s">
        <v>1485</v>
      </c>
      <c r="C1345" t="s">
        <v>1121</v>
      </c>
      <c r="D1345" t="s">
        <v>1121</v>
      </c>
      <c r="E1345" t="s">
        <v>1121</v>
      </c>
      <c r="F1345" t="s">
        <v>454</v>
      </c>
      <c r="G1345" t="s">
        <v>1625</v>
      </c>
      <c r="H1345" t="s">
        <v>1448</v>
      </c>
      <c r="I1345" t="s">
        <v>1449</v>
      </c>
      <c r="J1345" t="s">
        <v>1448</v>
      </c>
      <c r="K1345" t="s">
        <v>1470</v>
      </c>
      <c r="L1345" t="s">
        <v>1451</v>
      </c>
      <c r="M1345" t="s">
        <v>1451</v>
      </c>
      <c r="N1345" t="s">
        <v>1451</v>
      </c>
      <c r="O1345" t="s">
        <v>1451</v>
      </c>
      <c r="P1345" t="s">
        <v>2903</v>
      </c>
      <c r="Q1345" t="s">
        <v>292</v>
      </c>
      <c r="R1345" t="s">
        <v>84</v>
      </c>
      <c r="S1345" t="s">
        <v>1500</v>
      </c>
      <c r="T1345" t="s">
        <v>1477</v>
      </c>
      <c r="U1345" t="s">
        <v>2904</v>
      </c>
    </row>
    <row r="1346" spans="1:36" x14ac:dyDescent="0.2">
      <c r="A1346" t="s">
        <v>2905</v>
      </c>
    </row>
    <row r="1347" spans="1:36" x14ac:dyDescent="0.2">
      <c r="A1347" t="e" cm="1">
        <f t="array" ref="A1347">- Development scope is handling on demand each quarter.</f>
        <v>#NAME?</v>
      </c>
      <c r="B1347" t="s">
        <v>2906</v>
      </c>
      <c r="C1347">
        <v>1646067600</v>
      </c>
      <c r="D1347">
        <v>1672419600</v>
      </c>
      <c r="E1347" t="s">
        <v>1438</v>
      </c>
      <c r="F1347" t="s">
        <v>1458</v>
      </c>
      <c r="I1347" t="s">
        <v>2907</v>
      </c>
      <c r="K1347" t="s">
        <v>2288</v>
      </c>
      <c r="L1347" t="s">
        <v>2908</v>
      </c>
      <c r="M1347" t="s">
        <v>2908</v>
      </c>
      <c r="N1347" t="s">
        <v>1813</v>
      </c>
      <c r="P1347" t="s">
        <v>99</v>
      </c>
    </row>
    <row r="1348" spans="1:36" x14ac:dyDescent="0.2">
      <c r="A1348">
        <v>23267</v>
      </c>
      <c r="B1348" t="s">
        <v>1445</v>
      </c>
      <c r="C1348" t="s">
        <v>2909</v>
      </c>
      <c r="D1348" t="s">
        <v>1122</v>
      </c>
      <c r="E1348" t="s">
        <v>2909</v>
      </c>
      <c r="F1348" t="s">
        <v>379</v>
      </c>
      <c r="G1348" t="s">
        <v>2910</v>
      </c>
      <c r="H1348" t="s">
        <v>1448</v>
      </c>
      <c r="I1348" t="s">
        <v>1469</v>
      </c>
      <c r="J1348" t="s">
        <v>1448</v>
      </c>
      <c r="K1348" t="s">
        <v>1470</v>
      </c>
      <c r="L1348" t="s">
        <v>2911</v>
      </c>
      <c r="M1348" t="s">
        <v>2911</v>
      </c>
      <c r="N1348" t="s">
        <v>1473</v>
      </c>
      <c r="O1348" t="s">
        <v>1872</v>
      </c>
      <c r="P1348" t="s">
        <v>1677</v>
      </c>
      <c r="Q1348" t="s">
        <v>287</v>
      </c>
      <c r="R1348" t="s">
        <v>1453</v>
      </c>
      <c r="S1348" t="s">
        <v>1488</v>
      </c>
      <c r="T1348" t="s">
        <v>1477</v>
      </c>
      <c r="U1348" t="s">
        <v>2912</v>
      </c>
    </row>
    <row r="1349" spans="1:36" x14ac:dyDescent="0.2">
      <c r="A1349" t="s">
        <v>2913</v>
      </c>
      <c r="B1349" t="s">
        <v>2914</v>
      </c>
      <c r="C1349">
        <v>1646067600</v>
      </c>
      <c r="D1349">
        <v>1672419600</v>
      </c>
      <c r="E1349" t="s">
        <v>1438</v>
      </c>
      <c r="F1349" t="s">
        <v>1491</v>
      </c>
      <c r="I1349" t="s">
        <v>2915</v>
      </c>
      <c r="K1349" t="s">
        <v>2916</v>
      </c>
      <c r="L1349" t="s">
        <v>2917</v>
      </c>
      <c r="M1349" t="s">
        <v>2918</v>
      </c>
      <c r="N1349" t="s">
        <v>2919</v>
      </c>
      <c r="O1349" t="s">
        <v>2920</v>
      </c>
      <c r="P1349" t="s">
        <v>98</v>
      </c>
    </row>
    <row r="1350" spans="1:36" x14ac:dyDescent="0.2">
      <c r="A1350">
        <v>23273</v>
      </c>
      <c r="B1350" t="s">
        <v>1485</v>
      </c>
      <c r="C1350" t="s">
        <v>1123</v>
      </c>
      <c r="D1350" t="s">
        <v>1123</v>
      </c>
      <c r="E1350" t="s">
        <v>1123</v>
      </c>
      <c r="F1350" t="s">
        <v>454</v>
      </c>
      <c r="G1350" t="s">
        <v>2921</v>
      </c>
      <c r="H1350" t="s">
        <v>1448</v>
      </c>
      <c r="I1350" t="s">
        <v>1449</v>
      </c>
      <c r="J1350" t="s">
        <v>1448</v>
      </c>
      <c r="K1350" t="s">
        <v>1450</v>
      </c>
      <c r="L1350" t="s">
        <v>1553</v>
      </c>
      <c r="M1350" t="s">
        <v>1553</v>
      </c>
      <c r="N1350" t="s">
        <v>1473</v>
      </c>
      <c r="O1350" t="s">
        <v>1474</v>
      </c>
      <c r="P1350" t="s">
        <v>2922</v>
      </c>
      <c r="Q1350" t="s">
        <v>287</v>
      </c>
      <c r="R1350" t="s">
        <v>1453</v>
      </c>
      <c r="S1350" t="s">
        <v>1454</v>
      </c>
      <c r="T1350" t="s">
        <v>1477</v>
      </c>
      <c r="U1350" t="s">
        <v>2923</v>
      </c>
      <c r="V1350" t="s">
        <v>2924</v>
      </c>
      <c r="W1350">
        <v>1646067600</v>
      </c>
      <c r="X1350">
        <v>1672419600</v>
      </c>
      <c r="Y1350" t="s">
        <v>1438</v>
      </c>
      <c r="Z1350" t="s">
        <v>1568</v>
      </c>
      <c r="AC1350" t="s">
        <v>2925</v>
      </c>
      <c r="AE1350" t="s">
        <v>2926</v>
      </c>
      <c r="AF1350" t="s">
        <v>2927</v>
      </c>
      <c r="AG1350" t="s">
        <v>2927</v>
      </c>
      <c r="AH1350" t="s">
        <v>2928</v>
      </c>
      <c r="AI1350" t="s">
        <v>2929</v>
      </c>
      <c r="AJ1350" t="s">
        <v>99</v>
      </c>
    </row>
    <row r="1351" spans="1:36" x14ac:dyDescent="0.2">
      <c r="A1351">
        <v>23279</v>
      </c>
      <c r="B1351" t="s">
        <v>1520</v>
      </c>
      <c r="C1351" t="s">
        <v>2930</v>
      </c>
      <c r="D1351" t="s">
        <v>1124</v>
      </c>
      <c r="E1351" t="s">
        <v>2930</v>
      </c>
      <c r="F1351" t="s">
        <v>327</v>
      </c>
      <c r="G1351" t="s">
        <v>1633</v>
      </c>
      <c r="H1351" t="s">
        <v>1448</v>
      </c>
      <c r="I1351" t="s">
        <v>1469</v>
      </c>
      <c r="J1351" t="s">
        <v>1448</v>
      </c>
      <c r="K1351" t="s">
        <v>1470</v>
      </c>
      <c r="L1351" t="s">
        <v>2931</v>
      </c>
      <c r="M1351" t="s">
        <v>2932</v>
      </c>
      <c r="N1351" t="s">
        <v>1473</v>
      </c>
      <c r="O1351" t="s">
        <v>1474</v>
      </c>
      <c r="P1351" t="s">
        <v>2933</v>
      </c>
      <c r="Q1351" t="s">
        <v>287</v>
      </c>
      <c r="R1351" t="s">
        <v>1830</v>
      </c>
      <c r="S1351" t="s">
        <v>1500</v>
      </c>
      <c r="T1351" t="s">
        <v>1477</v>
      </c>
      <c r="U1351" t="s">
        <v>2934</v>
      </c>
      <c r="V1351" t="s">
        <v>2935</v>
      </c>
      <c r="W1351">
        <v>1646067600</v>
      </c>
      <c r="X1351">
        <v>1672419600</v>
      </c>
      <c r="Y1351" t="s">
        <v>1438</v>
      </c>
      <c r="Z1351" t="s">
        <v>1458</v>
      </c>
      <c r="AC1351" t="s">
        <v>2936</v>
      </c>
      <c r="AE1351" t="s">
        <v>2937</v>
      </c>
      <c r="AF1351" t="s">
        <v>2938</v>
      </c>
      <c r="AG1351" t="s">
        <v>2938</v>
      </c>
      <c r="AH1351" t="s">
        <v>2791</v>
      </c>
      <c r="AJ1351" t="s">
        <v>100</v>
      </c>
    </row>
    <row r="1352" spans="1:36" x14ac:dyDescent="0.2">
      <c r="A1352">
        <v>23285</v>
      </c>
      <c r="B1352" t="s">
        <v>1466</v>
      </c>
      <c r="C1352" t="s">
        <v>2939</v>
      </c>
      <c r="D1352" t="s">
        <v>1125</v>
      </c>
      <c r="E1352" t="s">
        <v>2939</v>
      </c>
      <c r="F1352" t="s">
        <v>450</v>
      </c>
      <c r="G1352" t="s">
        <v>2940</v>
      </c>
      <c r="H1352" t="s">
        <v>1448</v>
      </c>
      <c r="I1352" t="s">
        <v>1449</v>
      </c>
      <c r="J1352" t="s">
        <v>1448</v>
      </c>
      <c r="K1352" t="s">
        <v>1470</v>
      </c>
      <c r="L1352" t="s">
        <v>1471</v>
      </c>
      <c r="M1352" t="s">
        <v>1472</v>
      </c>
      <c r="N1352" t="s">
        <v>1473</v>
      </c>
      <c r="O1352" t="s">
        <v>1935</v>
      </c>
      <c r="P1352" t="s">
        <v>1513</v>
      </c>
      <c r="Q1352" t="s">
        <v>292</v>
      </c>
      <c r="R1352" t="s">
        <v>1581</v>
      </c>
      <c r="S1352" t="s">
        <v>1488</v>
      </c>
      <c r="T1352" t="s">
        <v>1477</v>
      </c>
      <c r="U1352" t="s">
        <v>2941</v>
      </c>
      <c r="V1352" t="s">
        <v>2942</v>
      </c>
      <c r="W1352">
        <v>1646067600</v>
      </c>
      <c r="X1352">
        <v>1675098000</v>
      </c>
      <c r="Y1352" t="s">
        <v>1438</v>
      </c>
      <c r="Z1352" t="s">
        <v>1439</v>
      </c>
      <c r="AC1352" t="s">
        <v>2943</v>
      </c>
      <c r="AE1352" t="s">
        <v>2944</v>
      </c>
      <c r="AF1352" t="s">
        <v>2945</v>
      </c>
      <c r="AG1352" t="s">
        <v>2946</v>
      </c>
      <c r="AH1352" t="s">
        <v>1464</v>
      </c>
      <c r="AJ1352" t="s">
        <v>103</v>
      </c>
    </row>
    <row r="1353" spans="1:36" x14ac:dyDescent="0.2">
      <c r="A1353">
        <v>23286</v>
      </c>
      <c r="B1353" t="s">
        <v>2743</v>
      </c>
      <c r="C1353" t="s">
        <v>2947</v>
      </c>
      <c r="D1353" t="s">
        <v>1126</v>
      </c>
      <c r="E1353" t="s">
        <v>2947</v>
      </c>
      <c r="F1353" t="s">
        <v>675</v>
      </c>
      <c r="G1353" t="s">
        <v>2948</v>
      </c>
      <c r="H1353" t="s">
        <v>1448</v>
      </c>
      <c r="I1353" t="s">
        <v>1449</v>
      </c>
      <c r="J1353" t="s">
        <v>1448</v>
      </c>
      <c r="K1353" t="s">
        <v>1470</v>
      </c>
      <c r="L1353" t="s">
        <v>2949</v>
      </c>
      <c r="M1353" t="s">
        <v>2950</v>
      </c>
      <c r="N1353" t="s">
        <v>2951</v>
      </c>
      <c r="O1353" t="s">
        <v>2952</v>
      </c>
      <c r="P1353" t="s">
        <v>2454</v>
      </c>
      <c r="Q1353" t="s">
        <v>287</v>
      </c>
      <c r="R1353" t="s">
        <v>1609</v>
      </c>
      <c r="S1353" t="s">
        <v>1454</v>
      </c>
      <c r="T1353" t="s">
        <v>1477</v>
      </c>
      <c r="U1353" t="s">
        <v>2953</v>
      </c>
      <c r="V1353" t="s">
        <v>2954</v>
      </c>
      <c r="W1353">
        <v>1646067600</v>
      </c>
      <c r="X1353">
        <v>1672333200</v>
      </c>
      <c r="Y1353" t="s">
        <v>1438</v>
      </c>
      <c r="Z1353" t="s">
        <v>1491</v>
      </c>
      <c r="AC1353" t="s">
        <v>2955</v>
      </c>
      <c r="AE1353" t="s">
        <v>2956</v>
      </c>
      <c r="AF1353" t="s">
        <v>2957</v>
      </c>
      <c r="AG1353" t="s">
        <v>2957</v>
      </c>
      <c r="AH1353" t="s">
        <v>1813</v>
      </c>
      <c r="AJ1353" t="s">
        <v>102</v>
      </c>
    </row>
    <row r="1354" spans="1:36" x14ac:dyDescent="0.2">
      <c r="A1354">
        <v>23287</v>
      </c>
      <c r="B1354" t="s">
        <v>1485</v>
      </c>
      <c r="C1354" t="s">
        <v>2958</v>
      </c>
      <c r="D1354" t="s">
        <v>1127</v>
      </c>
      <c r="E1354" t="s">
        <v>2958</v>
      </c>
      <c r="F1354" t="s">
        <v>308</v>
      </c>
      <c r="G1354" t="s">
        <v>2824</v>
      </c>
      <c r="H1354" t="s">
        <v>1689</v>
      </c>
      <c r="I1354" t="s">
        <v>1838</v>
      </c>
      <c r="J1354" t="s">
        <v>1689</v>
      </c>
      <c r="K1354" t="s">
        <v>1470</v>
      </c>
      <c r="L1354" t="s">
        <v>1451</v>
      </c>
      <c r="M1354" t="s">
        <v>1451</v>
      </c>
      <c r="N1354" t="s">
        <v>1451</v>
      </c>
      <c r="O1354" t="s">
        <v>1451</v>
      </c>
      <c r="P1354" t="s">
        <v>1451</v>
      </c>
      <c r="Q1354" t="s">
        <v>287</v>
      </c>
      <c r="R1354" t="s">
        <v>2959</v>
      </c>
      <c r="T1354" t="s">
        <v>1477</v>
      </c>
      <c r="U1354" t="s">
        <v>2960</v>
      </c>
      <c r="V1354" t="s">
        <v>2961</v>
      </c>
      <c r="W1354">
        <v>1646067600</v>
      </c>
      <c r="X1354">
        <v>1672419600</v>
      </c>
      <c r="Y1354" t="s">
        <v>1438</v>
      </c>
      <c r="Z1354" t="s">
        <v>1568</v>
      </c>
      <c r="AC1354" t="s">
        <v>2962</v>
      </c>
      <c r="AE1354" t="s">
        <v>2963</v>
      </c>
      <c r="AF1354" t="s">
        <v>2964</v>
      </c>
      <c r="AG1354" t="s">
        <v>2965</v>
      </c>
      <c r="AH1354" t="s">
        <v>2966</v>
      </c>
      <c r="AI1354" t="s">
        <v>2967</v>
      </c>
      <c r="AJ1354" t="s">
        <v>102</v>
      </c>
    </row>
    <row r="1355" spans="1:36" x14ac:dyDescent="0.2">
      <c r="A1355">
        <v>23294</v>
      </c>
      <c r="B1355" t="s">
        <v>1466</v>
      </c>
      <c r="C1355" t="s">
        <v>1128</v>
      </c>
      <c r="D1355" t="s">
        <v>1128</v>
      </c>
      <c r="E1355" t="s">
        <v>1128</v>
      </c>
      <c r="F1355" t="s">
        <v>285</v>
      </c>
      <c r="G1355" t="s">
        <v>2283</v>
      </c>
      <c r="H1355" t="s">
        <v>1448</v>
      </c>
      <c r="I1355" t="s">
        <v>1449</v>
      </c>
      <c r="J1355" t="s">
        <v>1448</v>
      </c>
      <c r="K1355" t="s">
        <v>1470</v>
      </c>
      <c r="L1355" t="s">
        <v>1675</v>
      </c>
      <c r="M1355" t="s">
        <v>1934</v>
      </c>
      <c r="N1355" t="s">
        <v>1473</v>
      </c>
      <c r="O1355" t="s">
        <v>1474</v>
      </c>
      <c r="P1355" t="s">
        <v>2968</v>
      </c>
      <c r="Q1355" t="s">
        <v>292</v>
      </c>
      <c r="R1355" t="s">
        <v>1678</v>
      </c>
      <c r="S1355" t="s">
        <v>1454</v>
      </c>
      <c r="T1355" t="s">
        <v>1455</v>
      </c>
      <c r="U1355" t="s">
        <v>2969</v>
      </c>
    </row>
    <row r="1356" spans="1:36" x14ac:dyDescent="0.2">
      <c r="A1356" t="s">
        <v>2970</v>
      </c>
      <c r="B1356" t="s">
        <v>2971</v>
      </c>
      <c r="C1356">
        <v>1646067600</v>
      </c>
      <c r="D1356">
        <v>1663261200</v>
      </c>
      <c r="E1356" t="s">
        <v>1438</v>
      </c>
      <c r="F1356" t="s">
        <v>1568</v>
      </c>
      <c r="G1356" t="s">
        <v>1569</v>
      </c>
      <c r="H1356" t="s">
        <v>2972</v>
      </c>
      <c r="I1356" t="s">
        <v>2973</v>
      </c>
      <c r="K1356" t="s">
        <v>2974</v>
      </c>
      <c r="L1356" t="s">
        <v>2975</v>
      </c>
      <c r="M1356" t="s">
        <v>2976</v>
      </c>
      <c r="N1356" t="s">
        <v>1464</v>
      </c>
      <c r="O1356" t="s">
        <v>2977</v>
      </c>
      <c r="P1356" t="s">
        <v>101</v>
      </c>
    </row>
    <row r="1357" spans="1:36" x14ac:dyDescent="0.2">
      <c r="A1357">
        <v>23295</v>
      </c>
      <c r="B1357" t="s">
        <v>1466</v>
      </c>
      <c r="C1357" t="s">
        <v>1129</v>
      </c>
      <c r="D1357" t="s">
        <v>1129</v>
      </c>
      <c r="E1357" t="s">
        <v>1129</v>
      </c>
      <c r="F1357" t="s">
        <v>285</v>
      </c>
      <c r="G1357" t="s">
        <v>2283</v>
      </c>
      <c r="H1357" t="s">
        <v>1448</v>
      </c>
      <c r="I1357" t="s">
        <v>1449</v>
      </c>
      <c r="J1357" t="s">
        <v>1448</v>
      </c>
      <c r="K1357" t="s">
        <v>1470</v>
      </c>
      <c r="L1357" t="s">
        <v>1675</v>
      </c>
      <c r="M1357" t="s">
        <v>1934</v>
      </c>
      <c r="N1357" t="s">
        <v>1473</v>
      </c>
      <c r="O1357" t="s">
        <v>1474</v>
      </c>
      <c r="P1357" t="s">
        <v>2284</v>
      </c>
      <c r="Q1357" t="s">
        <v>292</v>
      </c>
      <c r="R1357" t="s">
        <v>2034</v>
      </c>
      <c r="S1357" t="s">
        <v>1454</v>
      </c>
      <c r="T1357" t="s">
        <v>1455</v>
      </c>
      <c r="U1357" t="s">
        <v>2978</v>
      </c>
    </row>
    <row r="1358" spans="1:36" x14ac:dyDescent="0.2">
      <c r="A1358" t="s">
        <v>2979</v>
      </c>
      <c r="B1358" t="s">
        <v>2980</v>
      </c>
      <c r="C1358">
        <v>1646067600</v>
      </c>
      <c r="D1358">
        <v>1663261200</v>
      </c>
      <c r="E1358" t="s">
        <v>1438</v>
      </c>
      <c r="F1358" t="s">
        <v>1568</v>
      </c>
      <c r="H1358" t="s">
        <v>2972</v>
      </c>
      <c r="I1358" t="s">
        <v>2981</v>
      </c>
      <c r="K1358" t="s">
        <v>2982</v>
      </c>
      <c r="L1358" t="s">
        <v>2983</v>
      </c>
      <c r="M1358" t="s">
        <v>2984</v>
      </c>
      <c r="N1358" t="s">
        <v>1464</v>
      </c>
      <c r="O1358" t="s">
        <v>2985</v>
      </c>
      <c r="P1358" t="s">
        <v>101</v>
      </c>
    </row>
    <row r="1359" spans="1:36" x14ac:dyDescent="0.2">
      <c r="A1359">
        <v>23299</v>
      </c>
      <c r="B1359" t="s">
        <v>1520</v>
      </c>
      <c r="C1359" t="s">
        <v>2986</v>
      </c>
      <c r="D1359" t="s">
        <v>1130</v>
      </c>
      <c r="E1359" t="s">
        <v>2986</v>
      </c>
      <c r="F1359" t="s">
        <v>308</v>
      </c>
      <c r="G1359" t="s">
        <v>2412</v>
      </c>
      <c r="H1359" t="s">
        <v>1448</v>
      </c>
      <c r="I1359" t="s">
        <v>1469</v>
      </c>
      <c r="J1359" t="s">
        <v>1448</v>
      </c>
      <c r="K1359" t="s">
        <v>1470</v>
      </c>
      <c r="L1359" t="s">
        <v>1451</v>
      </c>
      <c r="M1359" t="s">
        <v>1451</v>
      </c>
      <c r="N1359" t="s">
        <v>1451</v>
      </c>
      <c r="O1359" t="s">
        <v>1451</v>
      </c>
      <c r="P1359" t="s">
        <v>1665</v>
      </c>
      <c r="Q1359" t="s">
        <v>292</v>
      </c>
      <c r="R1359" t="s">
        <v>2121</v>
      </c>
      <c r="S1359" t="s">
        <v>1488</v>
      </c>
      <c r="T1359" t="s">
        <v>1477</v>
      </c>
      <c r="U1359" t="s">
        <v>2987</v>
      </c>
      <c r="V1359" t="s">
        <v>2988</v>
      </c>
      <c r="W1359">
        <v>1646067600</v>
      </c>
      <c r="X1359">
        <v>1669741200</v>
      </c>
      <c r="Y1359" t="s">
        <v>1438</v>
      </c>
      <c r="Z1359" t="s">
        <v>1491</v>
      </c>
      <c r="AC1359" t="s">
        <v>2989</v>
      </c>
      <c r="AE1359" t="s">
        <v>2990</v>
      </c>
      <c r="AF1359" t="s">
        <v>2542</v>
      </c>
      <c r="AG1359" t="s">
        <v>2542</v>
      </c>
      <c r="AH1359" t="s">
        <v>1464</v>
      </c>
      <c r="AI1359" t="s">
        <v>1921</v>
      </c>
      <c r="AJ1359" t="s">
        <v>102</v>
      </c>
    </row>
    <row r="1360" spans="1:36" x14ac:dyDescent="0.2">
      <c r="A1360">
        <v>23300</v>
      </c>
      <c r="B1360" t="s">
        <v>1445</v>
      </c>
      <c r="C1360" t="s">
        <v>2991</v>
      </c>
      <c r="D1360" t="s">
        <v>1131</v>
      </c>
      <c r="E1360" t="s">
        <v>2991</v>
      </c>
      <c r="F1360" t="s">
        <v>379</v>
      </c>
      <c r="G1360" t="s">
        <v>1915</v>
      </c>
      <c r="H1360" t="s">
        <v>1448</v>
      </c>
      <c r="I1360" t="s">
        <v>1838</v>
      </c>
      <c r="J1360" t="s">
        <v>1448</v>
      </c>
      <c r="K1360" t="s">
        <v>1470</v>
      </c>
      <c r="L1360" t="s">
        <v>2992</v>
      </c>
      <c r="M1360" t="s">
        <v>2993</v>
      </c>
      <c r="N1360" t="s">
        <v>1473</v>
      </c>
      <c r="O1360" t="s">
        <v>1474</v>
      </c>
      <c r="P1360" t="s">
        <v>1936</v>
      </c>
      <c r="Q1360" t="s">
        <v>287</v>
      </c>
      <c r="R1360" t="s">
        <v>1453</v>
      </c>
      <c r="S1360" t="s">
        <v>1488</v>
      </c>
      <c r="T1360" t="s">
        <v>1477</v>
      </c>
      <c r="U1360" t="s">
        <v>2994</v>
      </c>
      <c r="V1360" t="s">
        <v>2995</v>
      </c>
      <c r="W1360">
        <v>1646067600</v>
      </c>
      <c r="X1360">
        <v>1672419600</v>
      </c>
      <c r="Y1360" t="s">
        <v>1438</v>
      </c>
      <c r="Z1360" t="s">
        <v>1568</v>
      </c>
      <c r="AC1360" t="s">
        <v>2996</v>
      </c>
      <c r="AE1360" t="s">
        <v>2997</v>
      </c>
      <c r="AF1360" t="s">
        <v>2998</v>
      </c>
      <c r="AG1360" t="s">
        <v>2998</v>
      </c>
      <c r="AH1360" t="s">
        <v>1464</v>
      </c>
      <c r="AI1360" t="s">
        <v>2999</v>
      </c>
      <c r="AJ1360" t="s">
        <v>98</v>
      </c>
    </row>
    <row r="1361" spans="1:36" x14ac:dyDescent="0.2">
      <c r="A1361">
        <v>23303</v>
      </c>
      <c r="B1361" t="s">
        <v>1445</v>
      </c>
      <c r="C1361" t="s">
        <v>3000</v>
      </c>
      <c r="D1361" t="s">
        <v>1132</v>
      </c>
      <c r="E1361" t="s">
        <v>3000</v>
      </c>
      <c r="F1361" t="s">
        <v>335</v>
      </c>
      <c r="G1361" t="s">
        <v>3001</v>
      </c>
      <c r="H1361" t="s">
        <v>1448</v>
      </c>
      <c r="I1361" t="s">
        <v>1449</v>
      </c>
      <c r="J1361" t="s">
        <v>1448</v>
      </c>
      <c r="K1361" t="s">
        <v>1450</v>
      </c>
      <c r="L1361" t="s">
        <v>3002</v>
      </c>
      <c r="M1361" t="s">
        <v>1861</v>
      </c>
      <c r="N1361" t="s">
        <v>1473</v>
      </c>
      <c r="O1361" t="s">
        <v>1474</v>
      </c>
      <c r="P1361" t="s">
        <v>1677</v>
      </c>
      <c r="Q1361" t="s">
        <v>287</v>
      </c>
      <c r="R1361" t="s">
        <v>1678</v>
      </c>
      <c r="S1361" t="s">
        <v>1454</v>
      </c>
      <c r="T1361" t="s">
        <v>1477</v>
      </c>
      <c r="U1361" t="s">
        <v>3003</v>
      </c>
      <c r="V1361" t="s">
        <v>3004</v>
      </c>
      <c r="W1361">
        <v>1646067600</v>
      </c>
      <c r="X1361">
        <v>1680195600</v>
      </c>
      <c r="Y1361" t="s">
        <v>1438</v>
      </c>
      <c r="Z1361" t="s">
        <v>1458</v>
      </c>
      <c r="AC1361" t="s">
        <v>3005</v>
      </c>
      <c r="AE1361" t="s">
        <v>3006</v>
      </c>
      <c r="AF1361" t="s">
        <v>3007</v>
      </c>
      <c r="AG1361" t="s">
        <v>3007</v>
      </c>
      <c r="AH1361" t="s">
        <v>3008</v>
      </c>
      <c r="AJ1361" t="s">
        <v>98</v>
      </c>
    </row>
    <row r="1362" spans="1:36" x14ac:dyDescent="0.2">
      <c r="A1362">
        <v>23304</v>
      </c>
      <c r="B1362" t="s">
        <v>1485</v>
      </c>
      <c r="C1362" t="s">
        <v>1133</v>
      </c>
      <c r="D1362" t="s">
        <v>1133</v>
      </c>
      <c r="E1362" t="s">
        <v>1133</v>
      </c>
      <c r="F1362" t="s">
        <v>317</v>
      </c>
      <c r="G1362" t="s">
        <v>1860</v>
      </c>
      <c r="H1362" t="s">
        <v>1448</v>
      </c>
      <c r="I1362" t="s">
        <v>1469</v>
      </c>
      <c r="J1362" t="s">
        <v>1448</v>
      </c>
      <c r="K1362" t="s">
        <v>1470</v>
      </c>
      <c r="L1362" t="s">
        <v>1861</v>
      </c>
      <c r="M1362" t="s">
        <v>1862</v>
      </c>
      <c r="N1362" t="s">
        <v>1473</v>
      </c>
      <c r="O1362" t="s">
        <v>1474</v>
      </c>
      <c r="P1362" t="s">
        <v>1513</v>
      </c>
      <c r="Q1362" t="s">
        <v>287</v>
      </c>
      <c r="R1362" t="s">
        <v>84</v>
      </c>
      <c r="S1362" t="s">
        <v>1488</v>
      </c>
      <c r="T1362" t="s">
        <v>1455</v>
      </c>
      <c r="U1362" t="s">
        <v>3009</v>
      </c>
      <c r="V1362" t="s">
        <v>3010</v>
      </c>
      <c r="W1362">
        <v>1646067600</v>
      </c>
      <c r="X1362">
        <v>1667149200</v>
      </c>
      <c r="Y1362" t="s">
        <v>1438</v>
      </c>
      <c r="Z1362" t="s">
        <v>1491</v>
      </c>
      <c r="AA1362" t="s">
        <v>1569</v>
      </c>
      <c r="AB1362" t="s">
        <v>1460</v>
      </c>
      <c r="AC1362" t="s">
        <v>3011</v>
      </c>
      <c r="AE1362" t="s">
        <v>3012</v>
      </c>
      <c r="AF1362" t="s">
        <v>3013</v>
      </c>
      <c r="AG1362" t="s">
        <v>3013</v>
      </c>
      <c r="AH1362" t="s">
        <v>1464</v>
      </c>
      <c r="AI1362" t="s">
        <v>1464</v>
      </c>
      <c r="AJ1362" t="s">
        <v>101</v>
      </c>
    </row>
    <row r="1363" spans="1:36" x14ac:dyDescent="0.2">
      <c r="A1363">
        <v>23305</v>
      </c>
      <c r="B1363" t="s">
        <v>1520</v>
      </c>
      <c r="C1363" t="s">
        <v>3014</v>
      </c>
      <c r="D1363" t="s">
        <v>1134</v>
      </c>
      <c r="E1363" t="s">
        <v>3014</v>
      </c>
      <c r="F1363" t="s">
        <v>478</v>
      </c>
      <c r="G1363" t="s">
        <v>3015</v>
      </c>
      <c r="H1363" t="s">
        <v>1448</v>
      </c>
      <c r="I1363" t="s">
        <v>1469</v>
      </c>
      <c r="J1363" t="s">
        <v>1448</v>
      </c>
      <c r="K1363" t="s">
        <v>1470</v>
      </c>
      <c r="L1363" t="s">
        <v>1839</v>
      </c>
      <c r="M1363" t="s">
        <v>1839</v>
      </c>
      <c r="N1363" t="s">
        <v>1473</v>
      </c>
      <c r="O1363" t="s">
        <v>1474</v>
      </c>
      <c r="P1363" t="s">
        <v>1513</v>
      </c>
      <c r="Q1363" t="s">
        <v>287</v>
      </c>
      <c r="R1363" t="s">
        <v>2257</v>
      </c>
      <c r="S1363" t="s">
        <v>1500</v>
      </c>
      <c r="T1363" t="s">
        <v>1477</v>
      </c>
      <c r="U1363" t="s">
        <v>3016</v>
      </c>
    </row>
    <row r="1364" spans="1:36" x14ac:dyDescent="0.2">
      <c r="A1364" t="e" cm="1">
        <f t="array" ref="A1364">- Analysis the security vulnerabilities</f>
        <v>#NAME?</v>
      </c>
    </row>
    <row r="1365" spans="1:36" x14ac:dyDescent="0.2">
      <c r="A1365" t="e" cm="1">
        <f t="array" ref="A1365">- Develop VERT content for application and vulnerability coverage</f>
        <v>#NAME?</v>
      </c>
    </row>
    <row r="1366" spans="1:36" x14ac:dyDescent="0.2">
      <c r="A1366" t="e" cm="1">
        <f t="array" ref="A1366">- maintain VERT content</f>
        <v>#NAME?</v>
      </c>
    </row>
    <row r="1367" spans="1:36" x14ac:dyDescent="0.2">
      <c r="A1367" t="e" cm="1">
        <f t="array" ref="A1367">- import VERT content in Tripwire IP360</f>
        <v>#NAME?</v>
      </c>
      <c r="B1367" t="s">
        <v>3017</v>
      </c>
      <c r="C1367">
        <v>1646067600</v>
      </c>
      <c r="D1367">
        <v>1672419600</v>
      </c>
      <c r="E1367" t="s">
        <v>1438</v>
      </c>
      <c r="F1367" t="s">
        <v>1568</v>
      </c>
      <c r="I1367" t="s">
        <v>3018</v>
      </c>
      <c r="K1367" t="s">
        <v>3019</v>
      </c>
      <c r="L1367" t="s">
        <v>3020</v>
      </c>
      <c r="M1367" t="s">
        <v>3021</v>
      </c>
      <c r="N1367" t="s">
        <v>3022</v>
      </c>
      <c r="P1367" t="s">
        <v>100</v>
      </c>
    </row>
    <row r="1368" spans="1:36" x14ac:dyDescent="0.2">
      <c r="A1368">
        <v>23306</v>
      </c>
      <c r="B1368" t="s">
        <v>1485</v>
      </c>
      <c r="C1368" t="s">
        <v>3023</v>
      </c>
      <c r="D1368" t="s">
        <v>1135</v>
      </c>
      <c r="E1368" t="s">
        <v>3023</v>
      </c>
      <c r="F1368" t="s">
        <v>830</v>
      </c>
      <c r="G1368" t="s">
        <v>3024</v>
      </c>
      <c r="H1368" t="s">
        <v>1689</v>
      </c>
      <c r="I1368" t="s">
        <v>1469</v>
      </c>
      <c r="J1368" t="s">
        <v>1689</v>
      </c>
      <c r="K1368" t="s">
        <v>1470</v>
      </c>
      <c r="L1368" t="s">
        <v>1451</v>
      </c>
      <c r="M1368" t="s">
        <v>1451</v>
      </c>
      <c r="N1368" t="s">
        <v>1451</v>
      </c>
      <c r="O1368" t="s">
        <v>1451</v>
      </c>
      <c r="P1368" t="s">
        <v>1451</v>
      </c>
      <c r="Q1368" t="s">
        <v>287</v>
      </c>
      <c r="R1368" t="s">
        <v>3025</v>
      </c>
      <c r="T1368" t="s">
        <v>1477</v>
      </c>
      <c r="U1368" t="s">
        <v>3026</v>
      </c>
      <c r="V1368" t="s">
        <v>3027</v>
      </c>
      <c r="W1368">
        <v>1646067600</v>
      </c>
      <c r="X1368">
        <v>1672419600</v>
      </c>
      <c r="Y1368" t="s">
        <v>3028</v>
      </c>
      <c r="Z1368" t="s">
        <v>1491</v>
      </c>
      <c r="AC1368" t="s">
        <v>3029</v>
      </c>
      <c r="AE1368" t="s">
        <v>1696</v>
      </c>
      <c r="AF1368" t="s">
        <v>3030</v>
      </c>
      <c r="AG1368" t="s">
        <v>3030</v>
      </c>
      <c r="AH1368" t="s">
        <v>3031</v>
      </c>
      <c r="AJ1368" t="s">
        <v>97</v>
      </c>
    </row>
    <row r="1369" spans="1:36" x14ac:dyDescent="0.2">
      <c r="A1369">
        <v>23307</v>
      </c>
      <c r="B1369" t="s">
        <v>1485</v>
      </c>
      <c r="C1369" t="s">
        <v>3032</v>
      </c>
      <c r="D1369" t="s">
        <v>1136</v>
      </c>
      <c r="E1369" t="s">
        <v>3032</v>
      </c>
      <c r="F1369" t="s">
        <v>348</v>
      </c>
      <c r="G1369" t="s">
        <v>3033</v>
      </c>
      <c r="H1369" t="s">
        <v>1448</v>
      </c>
      <c r="I1369" t="s">
        <v>1838</v>
      </c>
      <c r="J1369" t="s">
        <v>1448</v>
      </c>
      <c r="K1369" t="s">
        <v>1470</v>
      </c>
      <c r="L1369" t="s">
        <v>1451</v>
      </c>
      <c r="M1369" t="s">
        <v>1451</v>
      </c>
      <c r="N1369" t="s">
        <v>1451</v>
      </c>
      <c r="O1369" t="s">
        <v>1451</v>
      </c>
      <c r="P1369" t="s">
        <v>3034</v>
      </c>
      <c r="Q1369" t="s">
        <v>287</v>
      </c>
      <c r="R1369" t="s">
        <v>1791</v>
      </c>
      <c r="S1369" t="s">
        <v>1454</v>
      </c>
      <c r="T1369" t="s">
        <v>1477</v>
      </c>
      <c r="U1369" t="s">
        <v>3035</v>
      </c>
      <c r="V1369" t="s">
        <v>3036</v>
      </c>
      <c r="W1369">
        <v>1646067600</v>
      </c>
      <c r="X1369">
        <v>1678726800</v>
      </c>
      <c r="Y1369" t="s">
        <v>1438</v>
      </c>
      <c r="Z1369" t="s">
        <v>1568</v>
      </c>
      <c r="AC1369" t="s">
        <v>3037</v>
      </c>
      <c r="AE1369" t="s">
        <v>3038</v>
      </c>
      <c r="AF1369" t="s">
        <v>3039</v>
      </c>
      <c r="AG1369" t="s">
        <v>3040</v>
      </c>
      <c r="AH1369" t="s">
        <v>3041</v>
      </c>
      <c r="AI1369" t="s">
        <v>3042</v>
      </c>
      <c r="AJ1369" t="s">
        <v>99</v>
      </c>
    </row>
    <row r="1370" spans="1:36" x14ac:dyDescent="0.2">
      <c r="A1370">
        <v>23309</v>
      </c>
      <c r="B1370" t="s">
        <v>1466</v>
      </c>
      <c r="C1370" t="s">
        <v>3043</v>
      </c>
      <c r="D1370" t="s">
        <v>1137</v>
      </c>
      <c r="E1370" t="s">
        <v>3043</v>
      </c>
      <c r="F1370" t="s">
        <v>606</v>
      </c>
      <c r="G1370" t="s">
        <v>3044</v>
      </c>
      <c r="H1370" t="s">
        <v>1689</v>
      </c>
      <c r="I1370" t="s">
        <v>1838</v>
      </c>
      <c r="J1370" t="s">
        <v>1689</v>
      </c>
      <c r="K1370" t="s">
        <v>1470</v>
      </c>
      <c r="L1370" t="s">
        <v>1451</v>
      </c>
      <c r="M1370" t="s">
        <v>1451</v>
      </c>
      <c r="N1370" t="s">
        <v>1451</v>
      </c>
      <c r="O1370" t="s">
        <v>1451</v>
      </c>
      <c r="P1370" t="s">
        <v>3045</v>
      </c>
      <c r="Q1370" t="s">
        <v>287</v>
      </c>
      <c r="R1370" t="s">
        <v>2121</v>
      </c>
      <c r="T1370" t="s">
        <v>1477</v>
      </c>
      <c r="U1370" t="s">
        <v>3046</v>
      </c>
      <c r="V1370" t="s">
        <v>3047</v>
      </c>
      <c r="W1370">
        <v>1646067600</v>
      </c>
      <c r="X1370">
        <v>1672419600</v>
      </c>
      <c r="Y1370" t="s">
        <v>1438</v>
      </c>
      <c r="Z1370" t="s">
        <v>1458</v>
      </c>
      <c r="AC1370" t="s">
        <v>3048</v>
      </c>
      <c r="AE1370" t="s">
        <v>3049</v>
      </c>
      <c r="AF1370" t="s">
        <v>3050</v>
      </c>
      <c r="AG1370" t="s">
        <v>3051</v>
      </c>
      <c r="AH1370" t="s">
        <v>1464</v>
      </c>
      <c r="AI1370" t="s">
        <v>3052</v>
      </c>
      <c r="AJ1370" t="s">
        <v>103</v>
      </c>
    </row>
    <row r="1371" spans="1:36" x14ac:dyDescent="0.2">
      <c r="A1371">
        <v>23311</v>
      </c>
      <c r="B1371" t="s">
        <v>1466</v>
      </c>
      <c r="C1371" t="s">
        <v>3053</v>
      </c>
      <c r="D1371" t="s">
        <v>1138</v>
      </c>
      <c r="E1371" t="s">
        <v>3053</v>
      </c>
      <c r="F1371" t="s">
        <v>306</v>
      </c>
      <c r="G1371" t="s">
        <v>3054</v>
      </c>
      <c r="H1371" t="s">
        <v>1448</v>
      </c>
      <c r="I1371" t="s">
        <v>1449</v>
      </c>
      <c r="J1371" t="s">
        <v>1448</v>
      </c>
      <c r="K1371" t="s">
        <v>1450</v>
      </c>
      <c r="L1371" t="s">
        <v>1839</v>
      </c>
      <c r="M1371" t="s">
        <v>1839</v>
      </c>
      <c r="N1371" t="s">
        <v>1473</v>
      </c>
      <c r="O1371" t="s">
        <v>1474</v>
      </c>
      <c r="P1371" t="s">
        <v>1677</v>
      </c>
      <c r="Q1371" t="s">
        <v>287</v>
      </c>
      <c r="R1371" t="s">
        <v>84</v>
      </c>
      <c r="S1371" t="s">
        <v>1454</v>
      </c>
      <c r="T1371" t="s">
        <v>1477</v>
      </c>
      <c r="U1371" t="s">
        <v>3055</v>
      </c>
      <c r="V1371" t="s">
        <v>3056</v>
      </c>
      <c r="W1371">
        <v>1646067600</v>
      </c>
      <c r="X1371">
        <v>1675098000</v>
      </c>
      <c r="Y1371" t="s">
        <v>1438</v>
      </c>
      <c r="Z1371" t="s">
        <v>1458</v>
      </c>
      <c r="AC1371" t="s">
        <v>3057</v>
      </c>
      <c r="AE1371" t="s">
        <v>3058</v>
      </c>
      <c r="AF1371" t="s">
        <v>2664</v>
      </c>
      <c r="AG1371" t="s">
        <v>2664</v>
      </c>
      <c r="AH1371" t="s">
        <v>2288</v>
      </c>
      <c r="AI1371" t="s">
        <v>3059</v>
      </c>
      <c r="AJ1371" t="s">
        <v>102</v>
      </c>
    </row>
    <row r="1372" spans="1:36" x14ac:dyDescent="0.2">
      <c r="A1372">
        <v>23313</v>
      </c>
      <c r="B1372" t="s">
        <v>1445</v>
      </c>
      <c r="C1372" t="s">
        <v>1139</v>
      </c>
      <c r="D1372" t="s">
        <v>1139</v>
      </c>
      <c r="E1372" t="s">
        <v>1139</v>
      </c>
      <c r="F1372" t="s">
        <v>335</v>
      </c>
      <c r="G1372" t="s">
        <v>3060</v>
      </c>
      <c r="H1372" t="s">
        <v>1448</v>
      </c>
      <c r="I1372" t="s">
        <v>1449</v>
      </c>
      <c r="J1372" t="s">
        <v>1448</v>
      </c>
      <c r="K1372" t="s">
        <v>203</v>
      </c>
      <c r="L1372" t="s">
        <v>1471</v>
      </c>
      <c r="M1372" t="s">
        <v>1511</v>
      </c>
      <c r="N1372" t="s">
        <v>1473</v>
      </c>
      <c r="O1372" t="s">
        <v>1474</v>
      </c>
      <c r="P1372" t="s">
        <v>3061</v>
      </c>
      <c r="Q1372" t="s">
        <v>287</v>
      </c>
      <c r="R1372" t="s">
        <v>1453</v>
      </c>
      <c r="S1372" t="s">
        <v>1454</v>
      </c>
      <c r="T1372" t="s">
        <v>1455</v>
      </c>
      <c r="U1372" t="s">
        <v>3062</v>
      </c>
      <c r="V1372" t="s">
        <v>3063</v>
      </c>
      <c r="W1372">
        <v>1646067600</v>
      </c>
      <c r="X1372">
        <v>1653930000</v>
      </c>
      <c r="Y1372" t="s">
        <v>1438</v>
      </c>
      <c r="Z1372" t="s">
        <v>1458</v>
      </c>
      <c r="AC1372" t="s">
        <v>3064</v>
      </c>
      <c r="AE1372" t="s">
        <v>3065</v>
      </c>
      <c r="AF1372" t="s">
        <v>3066</v>
      </c>
      <c r="AG1372" t="s">
        <v>3066</v>
      </c>
      <c r="AH1372" t="s">
        <v>3067</v>
      </c>
      <c r="AI1372" t="s">
        <v>3068</v>
      </c>
      <c r="AJ1372" t="s">
        <v>98</v>
      </c>
    </row>
    <row r="1373" spans="1:36" x14ac:dyDescent="0.2">
      <c r="A1373">
        <v>23314</v>
      </c>
      <c r="B1373" t="s">
        <v>2832</v>
      </c>
      <c r="C1373" t="s">
        <v>3069</v>
      </c>
      <c r="D1373" t="s">
        <v>1140</v>
      </c>
      <c r="E1373" t="s">
        <v>3069</v>
      </c>
      <c r="F1373" t="s">
        <v>895</v>
      </c>
      <c r="G1373" t="s">
        <v>3070</v>
      </c>
      <c r="H1373" t="s">
        <v>1448</v>
      </c>
      <c r="I1373" t="s">
        <v>1469</v>
      </c>
      <c r="J1373" t="s">
        <v>1448</v>
      </c>
      <c r="K1373" t="s">
        <v>1470</v>
      </c>
      <c r="L1373" t="s">
        <v>1553</v>
      </c>
      <c r="M1373" t="s">
        <v>1553</v>
      </c>
      <c r="N1373" t="s">
        <v>1473</v>
      </c>
      <c r="O1373" t="s">
        <v>1474</v>
      </c>
      <c r="P1373" t="s">
        <v>3071</v>
      </c>
      <c r="Q1373" t="s">
        <v>287</v>
      </c>
      <c r="R1373" t="s">
        <v>2121</v>
      </c>
      <c r="S1373" t="s">
        <v>1454</v>
      </c>
      <c r="T1373" t="s">
        <v>1477</v>
      </c>
      <c r="U1373" t="s">
        <v>3072</v>
      </c>
      <c r="V1373" t="s">
        <v>3073</v>
      </c>
      <c r="W1373">
        <v>1646067600</v>
      </c>
      <c r="X1373">
        <v>1672419600</v>
      </c>
      <c r="Y1373" t="s">
        <v>1438</v>
      </c>
      <c r="Z1373" t="s">
        <v>1491</v>
      </c>
      <c r="AC1373" t="s">
        <v>3074</v>
      </c>
      <c r="AE1373" t="s">
        <v>3075</v>
      </c>
      <c r="AF1373" t="s">
        <v>3076</v>
      </c>
      <c r="AG1373" t="s">
        <v>3076</v>
      </c>
      <c r="AH1373" t="s">
        <v>3077</v>
      </c>
      <c r="AI1373" t="s">
        <v>3078</v>
      </c>
      <c r="AJ1373" t="s">
        <v>99</v>
      </c>
    </row>
    <row r="1374" spans="1:36" x14ac:dyDescent="0.2">
      <c r="A1374">
        <v>23315</v>
      </c>
      <c r="B1374" t="s">
        <v>1520</v>
      </c>
      <c r="C1374" t="s">
        <v>3079</v>
      </c>
      <c r="D1374" t="s">
        <v>1141</v>
      </c>
      <c r="E1374" t="s">
        <v>3079</v>
      </c>
      <c r="F1374" t="s">
        <v>391</v>
      </c>
      <c r="G1374" t="s">
        <v>1597</v>
      </c>
      <c r="H1374" t="s">
        <v>1448</v>
      </c>
      <c r="I1374" t="s">
        <v>1469</v>
      </c>
      <c r="J1374" t="s">
        <v>1448</v>
      </c>
      <c r="K1374" t="s">
        <v>1470</v>
      </c>
      <c r="L1374" t="s">
        <v>1598</v>
      </c>
      <c r="M1374" t="s">
        <v>1599</v>
      </c>
      <c r="N1374" t="s">
        <v>1473</v>
      </c>
      <c r="O1374" t="s">
        <v>1474</v>
      </c>
      <c r="P1374" t="s">
        <v>3061</v>
      </c>
      <c r="Q1374" t="s">
        <v>287</v>
      </c>
      <c r="R1374" t="s">
        <v>84</v>
      </c>
      <c r="S1374" t="s">
        <v>1488</v>
      </c>
      <c r="T1374" t="s">
        <v>1477</v>
      </c>
      <c r="U1374" t="s">
        <v>3080</v>
      </c>
      <c r="V1374" t="s">
        <v>2717</v>
      </c>
      <c r="W1374">
        <v>1646067600</v>
      </c>
      <c r="X1374">
        <v>1688058000</v>
      </c>
      <c r="Y1374" t="s">
        <v>1438</v>
      </c>
      <c r="Z1374" t="s">
        <v>1568</v>
      </c>
      <c r="AC1374" t="s">
        <v>3081</v>
      </c>
      <c r="AE1374" t="s">
        <v>3082</v>
      </c>
      <c r="AF1374" t="s">
        <v>3083</v>
      </c>
      <c r="AG1374" t="s">
        <v>2989</v>
      </c>
      <c r="AH1374" t="s">
        <v>3084</v>
      </c>
      <c r="AI1374" t="s">
        <v>3085</v>
      </c>
      <c r="AJ1374" t="s">
        <v>100</v>
      </c>
    </row>
    <row r="1375" spans="1:36" x14ac:dyDescent="0.2">
      <c r="A1375">
        <v>23316</v>
      </c>
      <c r="B1375" t="s">
        <v>1520</v>
      </c>
      <c r="C1375" t="s">
        <v>3086</v>
      </c>
      <c r="D1375" t="s">
        <v>1142</v>
      </c>
      <c r="E1375" t="s">
        <v>3086</v>
      </c>
      <c r="F1375" t="s">
        <v>391</v>
      </c>
      <c r="G1375" t="s">
        <v>1597</v>
      </c>
      <c r="H1375" t="s">
        <v>1448</v>
      </c>
      <c r="I1375" t="s">
        <v>1838</v>
      </c>
      <c r="J1375" t="s">
        <v>1448</v>
      </c>
      <c r="K1375" t="s">
        <v>1470</v>
      </c>
      <c r="L1375" t="s">
        <v>1598</v>
      </c>
      <c r="M1375" t="s">
        <v>1599</v>
      </c>
      <c r="N1375" t="s">
        <v>1473</v>
      </c>
      <c r="O1375" t="s">
        <v>1474</v>
      </c>
      <c r="P1375" t="s">
        <v>3061</v>
      </c>
      <c r="Q1375" t="s">
        <v>287</v>
      </c>
      <c r="R1375" t="s">
        <v>1453</v>
      </c>
      <c r="S1375" t="s">
        <v>1488</v>
      </c>
      <c r="T1375" t="s">
        <v>1477</v>
      </c>
      <c r="U1375" t="s">
        <v>3080</v>
      </c>
      <c r="V1375" t="s">
        <v>2717</v>
      </c>
      <c r="W1375">
        <v>1646067600</v>
      </c>
      <c r="X1375">
        <v>1672419600</v>
      </c>
      <c r="Y1375" t="s">
        <v>1438</v>
      </c>
      <c r="Z1375" t="s">
        <v>1568</v>
      </c>
      <c r="AC1375" t="s">
        <v>3087</v>
      </c>
      <c r="AE1375" t="s">
        <v>3088</v>
      </c>
      <c r="AF1375" t="s">
        <v>3089</v>
      </c>
      <c r="AG1375" t="s">
        <v>3089</v>
      </c>
      <c r="AH1375" t="s">
        <v>3090</v>
      </c>
      <c r="AI1375" t="s">
        <v>3091</v>
      </c>
      <c r="AJ1375" t="s">
        <v>100</v>
      </c>
    </row>
    <row r="1376" spans="1:36" x14ac:dyDescent="0.2">
      <c r="A1376">
        <v>23320</v>
      </c>
      <c r="B1376" t="s">
        <v>2743</v>
      </c>
      <c r="C1376" t="s">
        <v>3092</v>
      </c>
      <c r="D1376" t="s">
        <v>1143</v>
      </c>
      <c r="E1376" t="s">
        <v>3092</v>
      </c>
      <c r="F1376" t="s">
        <v>304</v>
      </c>
      <c r="G1376" t="s">
        <v>2412</v>
      </c>
      <c r="H1376" t="s">
        <v>1448</v>
      </c>
      <c r="I1376" t="s">
        <v>1469</v>
      </c>
      <c r="J1376" t="s">
        <v>1448</v>
      </c>
      <c r="K1376" t="s">
        <v>1470</v>
      </c>
      <c r="L1376" t="s">
        <v>1471</v>
      </c>
      <c r="M1376" t="s">
        <v>1511</v>
      </c>
      <c r="N1376" t="s">
        <v>1473</v>
      </c>
      <c r="O1376" t="s">
        <v>1474</v>
      </c>
      <c r="P1376" t="s">
        <v>1513</v>
      </c>
      <c r="Q1376" t="s">
        <v>292</v>
      </c>
      <c r="R1376" t="s">
        <v>1453</v>
      </c>
      <c r="S1376" t="s">
        <v>1488</v>
      </c>
      <c r="T1376" t="s">
        <v>1455</v>
      </c>
      <c r="U1376" t="s">
        <v>3093</v>
      </c>
      <c r="V1376" t="s">
        <v>3094</v>
      </c>
      <c r="W1376">
        <v>1646067600</v>
      </c>
      <c r="X1376">
        <v>1665680400</v>
      </c>
      <c r="Y1376" t="s">
        <v>3028</v>
      </c>
      <c r="Z1376" t="s">
        <v>1491</v>
      </c>
      <c r="AB1376" t="s">
        <v>1460</v>
      </c>
      <c r="AC1376" t="s">
        <v>3095</v>
      </c>
      <c r="AE1376" t="s">
        <v>3096</v>
      </c>
      <c r="AF1376" t="s">
        <v>3097</v>
      </c>
      <c r="AG1376" t="s">
        <v>3097</v>
      </c>
      <c r="AH1376" t="s">
        <v>2230</v>
      </c>
      <c r="AI1376" t="s">
        <v>3098</v>
      </c>
      <c r="AJ1376" t="s">
        <v>103</v>
      </c>
    </row>
    <row r="1377" spans="1:36" x14ac:dyDescent="0.2">
      <c r="A1377">
        <v>23323</v>
      </c>
      <c r="B1377" t="s">
        <v>1445</v>
      </c>
      <c r="C1377" t="s">
        <v>1144</v>
      </c>
      <c r="D1377" t="s">
        <v>1144</v>
      </c>
      <c r="E1377" t="s">
        <v>1144</v>
      </c>
      <c r="F1377" t="s">
        <v>312</v>
      </c>
      <c r="G1377" t="s">
        <v>3099</v>
      </c>
      <c r="H1377" t="s">
        <v>1448</v>
      </c>
      <c r="I1377" t="s">
        <v>1469</v>
      </c>
      <c r="J1377" t="s">
        <v>1448</v>
      </c>
      <c r="K1377" t="s">
        <v>1470</v>
      </c>
      <c r="L1377" t="s">
        <v>1553</v>
      </c>
      <c r="M1377" t="s">
        <v>3100</v>
      </c>
      <c r="N1377" t="s">
        <v>1473</v>
      </c>
      <c r="O1377" t="s">
        <v>1474</v>
      </c>
      <c r="P1377" t="s">
        <v>3101</v>
      </c>
      <c r="Q1377" t="s">
        <v>287</v>
      </c>
      <c r="R1377" t="s">
        <v>1581</v>
      </c>
      <c r="S1377" t="s">
        <v>1500</v>
      </c>
      <c r="T1377" t="s">
        <v>1477</v>
      </c>
      <c r="U1377" t="e" cm="1">
        <f t="array" ref="U1377">- Develop/Modify/enhance/Test Client E-data applications based on business requirement and technical specs defined by the Client project manager/technical lead.</f>
        <v>#NAME?</v>
      </c>
    </row>
    <row r="1378" spans="1:36" x14ac:dyDescent="0.2">
      <c r="A1378" t="e" cm="1">
        <f t="array" ref="A1378">- Possible training to Develop skill and domain knowledge required for This project</f>
        <v>#NAME?</v>
      </c>
      <c r="B1378" t="s">
        <v>3102</v>
      </c>
      <c r="C1378">
        <v>1646067600</v>
      </c>
      <c r="D1378">
        <v>1672419600</v>
      </c>
      <c r="E1378" t="s">
        <v>1438</v>
      </c>
      <c r="F1378" t="s">
        <v>1439</v>
      </c>
      <c r="I1378" t="s">
        <v>3103</v>
      </c>
      <c r="K1378" t="s">
        <v>3104</v>
      </c>
      <c r="L1378" t="s">
        <v>3105</v>
      </c>
      <c r="M1378" t="s">
        <v>3106</v>
      </c>
      <c r="N1378" t="s">
        <v>2831</v>
      </c>
      <c r="O1378" t="s">
        <v>3107</v>
      </c>
      <c r="P1378" t="s">
        <v>98</v>
      </c>
    </row>
    <row r="1379" spans="1:36" x14ac:dyDescent="0.2">
      <c r="A1379">
        <v>23325</v>
      </c>
      <c r="B1379" t="s">
        <v>1485</v>
      </c>
      <c r="C1379" t="s">
        <v>1145</v>
      </c>
      <c r="D1379" t="s">
        <v>1145</v>
      </c>
      <c r="E1379" t="s">
        <v>1145</v>
      </c>
      <c r="F1379" t="s">
        <v>317</v>
      </c>
      <c r="G1379" t="s">
        <v>3108</v>
      </c>
      <c r="H1379" t="s">
        <v>1448</v>
      </c>
      <c r="I1379" t="s">
        <v>1469</v>
      </c>
      <c r="J1379" t="s">
        <v>1448</v>
      </c>
      <c r="K1379" t="s">
        <v>1470</v>
      </c>
      <c r="L1379" t="s">
        <v>1881</v>
      </c>
      <c r="M1379" t="s">
        <v>1882</v>
      </c>
      <c r="N1379" t="s">
        <v>1473</v>
      </c>
      <c r="O1379" t="s">
        <v>1474</v>
      </c>
      <c r="P1379" t="s">
        <v>1677</v>
      </c>
      <c r="Q1379" t="s">
        <v>287</v>
      </c>
      <c r="R1379" t="s">
        <v>84</v>
      </c>
      <c r="S1379" t="s">
        <v>1488</v>
      </c>
      <c r="T1379" t="s">
        <v>1477</v>
      </c>
      <c r="U1379" t="s">
        <v>3109</v>
      </c>
      <c r="V1379" t="s">
        <v>3110</v>
      </c>
      <c r="W1379">
        <v>1646067600</v>
      </c>
      <c r="X1379">
        <v>1677517200</v>
      </c>
      <c r="Y1379" t="s">
        <v>1438</v>
      </c>
      <c r="Z1379" t="s">
        <v>1439</v>
      </c>
      <c r="AC1379" t="s">
        <v>3111</v>
      </c>
      <c r="AE1379" t="s">
        <v>3112</v>
      </c>
      <c r="AF1379" t="s">
        <v>3113</v>
      </c>
      <c r="AG1379" t="s">
        <v>3113</v>
      </c>
      <c r="AH1379" t="s">
        <v>1464</v>
      </c>
      <c r="AJ1379" t="s">
        <v>101</v>
      </c>
    </row>
    <row r="1380" spans="1:36" x14ac:dyDescent="0.2">
      <c r="A1380">
        <v>23333</v>
      </c>
      <c r="B1380" t="s">
        <v>1445</v>
      </c>
      <c r="C1380" t="s">
        <v>3114</v>
      </c>
      <c r="D1380" t="s">
        <v>1146</v>
      </c>
      <c r="E1380" t="s">
        <v>3115</v>
      </c>
      <c r="F1380" t="s">
        <v>312</v>
      </c>
      <c r="G1380" t="s">
        <v>3114</v>
      </c>
      <c r="H1380" t="s">
        <v>1448</v>
      </c>
      <c r="I1380" t="s">
        <v>1449</v>
      </c>
      <c r="J1380" t="s">
        <v>1448</v>
      </c>
      <c r="K1380" t="s">
        <v>1470</v>
      </c>
      <c r="L1380" t="s">
        <v>1451</v>
      </c>
      <c r="M1380" t="s">
        <v>1451</v>
      </c>
      <c r="N1380" t="s">
        <v>1451</v>
      </c>
      <c r="O1380" t="s">
        <v>1451</v>
      </c>
      <c r="P1380" t="s">
        <v>1451</v>
      </c>
      <c r="Q1380" t="s">
        <v>292</v>
      </c>
      <c r="R1380" t="s">
        <v>3116</v>
      </c>
      <c r="S1380" t="s">
        <v>1488</v>
      </c>
      <c r="T1380" t="s">
        <v>1455</v>
      </c>
      <c r="U1380" t="s">
        <v>3117</v>
      </c>
      <c r="V1380" t="s">
        <v>3118</v>
      </c>
      <c r="W1380">
        <v>1646067600</v>
      </c>
      <c r="X1380">
        <v>1653930000</v>
      </c>
      <c r="Y1380" t="s">
        <v>1438</v>
      </c>
      <c r="Z1380" t="s">
        <v>1458</v>
      </c>
      <c r="AB1380" t="s">
        <v>2295</v>
      </c>
      <c r="AC1380" t="s">
        <v>3119</v>
      </c>
      <c r="AE1380" t="s">
        <v>3120</v>
      </c>
      <c r="AF1380" t="s">
        <v>3121</v>
      </c>
      <c r="AG1380" t="s">
        <v>3121</v>
      </c>
      <c r="AH1380" t="s">
        <v>3122</v>
      </c>
      <c r="AI1380" t="s">
        <v>3123</v>
      </c>
      <c r="AJ1380" t="s">
        <v>98</v>
      </c>
    </row>
    <row r="1381" spans="1:36" x14ac:dyDescent="0.2">
      <c r="A1381">
        <v>23335</v>
      </c>
      <c r="B1381" t="s">
        <v>1445</v>
      </c>
      <c r="C1381" t="s">
        <v>3124</v>
      </c>
      <c r="D1381" t="s">
        <v>1147</v>
      </c>
      <c r="E1381" t="s">
        <v>3124</v>
      </c>
      <c r="F1381" t="s">
        <v>557</v>
      </c>
      <c r="G1381" t="s">
        <v>3125</v>
      </c>
      <c r="H1381" t="s">
        <v>1448</v>
      </c>
      <c r="I1381" t="s">
        <v>1449</v>
      </c>
      <c r="J1381" t="s">
        <v>1448</v>
      </c>
      <c r="K1381" t="s">
        <v>1450</v>
      </c>
      <c r="L1381" t="s">
        <v>1522</v>
      </c>
      <c r="M1381" t="s">
        <v>1523</v>
      </c>
      <c r="N1381" t="s">
        <v>1473</v>
      </c>
      <c r="O1381" t="s">
        <v>1474</v>
      </c>
      <c r="P1381" t="s">
        <v>3126</v>
      </c>
      <c r="Q1381" t="s">
        <v>287</v>
      </c>
      <c r="R1381" t="s">
        <v>1884</v>
      </c>
      <c r="S1381" t="s">
        <v>1454</v>
      </c>
      <c r="T1381" t="s">
        <v>1477</v>
      </c>
      <c r="U1381" t="s">
        <v>3127</v>
      </c>
      <c r="V1381" t="s">
        <v>3128</v>
      </c>
      <c r="W1381">
        <v>1646067600</v>
      </c>
      <c r="X1381">
        <v>1672419600</v>
      </c>
      <c r="Y1381" t="s">
        <v>1438</v>
      </c>
      <c r="Z1381" t="s">
        <v>1491</v>
      </c>
      <c r="AC1381" t="s">
        <v>3129</v>
      </c>
      <c r="AE1381" t="s">
        <v>3130</v>
      </c>
      <c r="AF1381" t="s">
        <v>3131</v>
      </c>
      <c r="AG1381" t="s">
        <v>3132</v>
      </c>
      <c r="AH1381" t="s">
        <v>1464</v>
      </c>
      <c r="AI1381" t="s">
        <v>3133</v>
      </c>
      <c r="AJ1381" t="s">
        <v>103</v>
      </c>
    </row>
    <row r="1382" spans="1:36" x14ac:dyDescent="0.2">
      <c r="A1382">
        <v>23336</v>
      </c>
      <c r="B1382" t="s">
        <v>1466</v>
      </c>
      <c r="C1382" t="s">
        <v>1148</v>
      </c>
      <c r="D1382" t="s">
        <v>1148</v>
      </c>
      <c r="E1382" t="s">
        <v>1148</v>
      </c>
      <c r="F1382" t="s">
        <v>462</v>
      </c>
      <c r="G1382" t="s">
        <v>3134</v>
      </c>
      <c r="H1382" t="s">
        <v>1448</v>
      </c>
      <c r="I1382" t="s">
        <v>1449</v>
      </c>
      <c r="J1382" t="s">
        <v>1448</v>
      </c>
      <c r="K1382" t="s">
        <v>1470</v>
      </c>
      <c r="L1382" t="s">
        <v>1861</v>
      </c>
      <c r="M1382" t="s">
        <v>3135</v>
      </c>
      <c r="N1382" t="s">
        <v>1473</v>
      </c>
      <c r="O1382" t="s">
        <v>1474</v>
      </c>
      <c r="P1382" t="s">
        <v>2392</v>
      </c>
      <c r="Q1382" t="s">
        <v>287</v>
      </c>
      <c r="R1382" t="s">
        <v>1453</v>
      </c>
      <c r="S1382" t="s">
        <v>1454</v>
      </c>
      <c r="T1382" t="s">
        <v>1477</v>
      </c>
      <c r="U1382" t="s">
        <v>3136</v>
      </c>
      <c r="V1382" t="s">
        <v>3137</v>
      </c>
      <c r="W1382">
        <v>1646067600</v>
      </c>
      <c r="X1382">
        <v>1676566800</v>
      </c>
      <c r="Y1382" t="s">
        <v>1438</v>
      </c>
      <c r="Z1382" t="s">
        <v>1491</v>
      </c>
      <c r="AC1382" t="s">
        <v>3138</v>
      </c>
      <c r="AE1382" t="s">
        <v>2664</v>
      </c>
      <c r="AF1382" t="s">
        <v>3139</v>
      </c>
      <c r="AG1382" t="s">
        <v>3139</v>
      </c>
      <c r="AH1382" t="s">
        <v>2791</v>
      </c>
      <c r="AJ1382" t="s">
        <v>102</v>
      </c>
    </row>
    <row r="1383" spans="1:36" x14ac:dyDescent="0.2">
      <c r="A1383">
        <v>23339</v>
      </c>
      <c r="B1383" t="s">
        <v>2743</v>
      </c>
      <c r="C1383" t="s">
        <v>3140</v>
      </c>
      <c r="D1383" t="s">
        <v>1149</v>
      </c>
      <c r="E1383" t="s">
        <v>3140</v>
      </c>
      <c r="F1383" t="s">
        <v>382</v>
      </c>
      <c r="G1383" t="s">
        <v>3141</v>
      </c>
      <c r="H1383" t="s">
        <v>1448</v>
      </c>
      <c r="I1383" t="s">
        <v>1449</v>
      </c>
      <c r="J1383" t="s">
        <v>1448</v>
      </c>
      <c r="K1383" t="s">
        <v>1470</v>
      </c>
      <c r="L1383" t="s">
        <v>2290</v>
      </c>
      <c r="M1383" t="s">
        <v>2291</v>
      </c>
      <c r="N1383" t="s">
        <v>1473</v>
      </c>
      <c r="O1383" t="s">
        <v>1474</v>
      </c>
      <c r="P1383" t="s">
        <v>3142</v>
      </c>
      <c r="Q1383" t="s">
        <v>287</v>
      </c>
      <c r="R1383" t="s">
        <v>3143</v>
      </c>
      <c r="S1383" t="s">
        <v>1454</v>
      </c>
      <c r="T1383" t="s">
        <v>1455</v>
      </c>
      <c r="U1383" t="s">
        <v>3144</v>
      </c>
    </row>
    <row r="1384" spans="1:36" x14ac:dyDescent="0.2">
      <c r="A1384" t="s">
        <v>3145</v>
      </c>
    </row>
    <row r="1385" spans="1:36" x14ac:dyDescent="0.2">
      <c r="A1385" t="s">
        <v>3146</v>
      </c>
      <c r="B1385" t="s">
        <v>3147</v>
      </c>
      <c r="C1385">
        <v>1646067600</v>
      </c>
      <c r="D1385">
        <v>1661878800</v>
      </c>
      <c r="E1385" t="s">
        <v>1438</v>
      </c>
      <c r="F1385" t="s">
        <v>1491</v>
      </c>
      <c r="H1385" t="s">
        <v>3148</v>
      </c>
      <c r="I1385" t="s">
        <v>3149</v>
      </c>
      <c r="K1385" t="s">
        <v>3012</v>
      </c>
      <c r="L1385" t="s">
        <v>3150</v>
      </c>
      <c r="M1385" t="s">
        <v>3151</v>
      </c>
      <c r="N1385" t="s">
        <v>3152</v>
      </c>
      <c r="O1385" t="s">
        <v>3153</v>
      </c>
      <c r="P1385" t="s">
        <v>107</v>
      </c>
    </row>
    <row r="1386" spans="1:36" x14ac:dyDescent="0.2">
      <c r="A1386">
        <v>23340</v>
      </c>
      <c r="B1386" t="s">
        <v>2832</v>
      </c>
      <c r="C1386" t="s">
        <v>1150</v>
      </c>
      <c r="D1386" t="s">
        <v>1150</v>
      </c>
      <c r="E1386" t="s">
        <v>1150</v>
      </c>
      <c r="F1386" t="s">
        <v>454</v>
      </c>
      <c r="G1386" t="s">
        <v>3154</v>
      </c>
      <c r="H1386" t="s">
        <v>1448</v>
      </c>
      <c r="I1386" t="s">
        <v>1449</v>
      </c>
      <c r="J1386" t="s">
        <v>1448</v>
      </c>
      <c r="K1386" t="s">
        <v>1470</v>
      </c>
      <c r="L1386" t="s">
        <v>1451</v>
      </c>
      <c r="M1386" t="s">
        <v>1451</v>
      </c>
      <c r="N1386" t="s">
        <v>1451</v>
      </c>
      <c r="O1386" t="s">
        <v>1451</v>
      </c>
      <c r="P1386" t="s">
        <v>1451</v>
      </c>
      <c r="Q1386" t="s">
        <v>292</v>
      </c>
      <c r="R1386" t="s">
        <v>84</v>
      </c>
      <c r="S1386" t="s">
        <v>1454</v>
      </c>
      <c r="T1386" t="s">
        <v>1455</v>
      </c>
      <c r="U1386" t="s">
        <v>3155</v>
      </c>
      <c r="V1386" t="s">
        <v>3156</v>
      </c>
      <c r="W1386">
        <v>1646067600</v>
      </c>
      <c r="X1386">
        <v>1650387600</v>
      </c>
      <c r="Y1386" t="s">
        <v>1438</v>
      </c>
      <c r="Z1386" t="s">
        <v>1458</v>
      </c>
      <c r="AA1386" t="s">
        <v>1569</v>
      </c>
      <c r="AB1386" t="s">
        <v>3157</v>
      </c>
      <c r="AC1386" t="s">
        <v>3158</v>
      </c>
      <c r="AE1386" t="s">
        <v>3159</v>
      </c>
      <c r="AF1386" t="s">
        <v>3160</v>
      </c>
      <c r="AG1386" t="s">
        <v>3160</v>
      </c>
      <c r="AH1386" t="s">
        <v>1464</v>
      </c>
      <c r="AI1386" t="s">
        <v>3161</v>
      </c>
      <c r="AJ1386" t="s">
        <v>99</v>
      </c>
    </row>
    <row r="1387" spans="1:36" x14ac:dyDescent="0.2">
      <c r="A1387">
        <v>23341</v>
      </c>
      <c r="B1387" t="s">
        <v>1466</v>
      </c>
      <c r="C1387" t="s">
        <v>1151</v>
      </c>
      <c r="D1387" t="s">
        <v>1151</v>
      </c>
      <c r="E1387" t="s">
        <v>1151</v>
      </c>
      <c r="F1387" t="s">
        <v>302</v>
      </c>
      <c r="G1387" t="s">
        <v>2361</v>
      </c>
      <c r="H1387" t="s">
        <v>1448</v>
      </c>
      <c r="I1387" t="s">
        <v>1469</v>
      </c>
      <c r="J1387" t="s">
        <v>1448</v>
      </c>
      <c r="K1387" t="s">
        <v>1470</v>
      </c>
      <c r="L1387" t="s">
        <v>1881</v>
      </c>
      <c r="M1387" t="s">
        <v>1882</v>
      </c>
      <c r="N1387" t="s">
        <v>1473</v>
      </c>
      <c r="O1387" t="s">
        <v>1474</v>
      </c>
      <c r="P1387" t="s">
        <v>1677</v>
      </c>
      <c r="Q1387" t="s">
        <v>292</v>
      </c>
      <c r="R1387" t="s">
        <v>2362</v>
      </c>
      <c r="S1387" t="s">
        <v>1488</v>
      </c>
      <c r="T1387" t="s">
        <v>1477</v>
      </c>
      <c r="U1387" t="s">
        <v>3162</v>
      </c>
      <c r="V1387" t="s">
        <v>2373</v>
      </c>
      <c r="W1387">
        <v>1646067600</v>
      </c>
      <c r="X1387">
        <v>1672419600</v>
      </c>
      <c r="Y1387" t="s">
        <v>1438</v>
      </c>
      <c r="Z1387" t="s">
        <v>1491</v>
      </c>
      <c r="AC1387" t="s">
        <v>3163</v>
      </c>
      <c r="AE1387" t="s">
        <v>3164</v>
      </c>
      <c r="AF1387" t="s">
        <v>3165</v>
      </c>
      <c r="AG1387" t="s">
        <v>3166</v>
      </c>
      <c r="AH1387" t="s">
        <v>1464</v>
      </c>
      <c r="AI1387" t="s">
        <v>3167</v>
      </c>
      <c r="AJ1387" t="s">
        <v>100</v>
      </c>
    </row>
    <row r="1388" spans="1:36" x14ac:dyDescent="0.2">
      <c r="A1388">
        <v>23342</v>
      </c>
      <c r="B1388" t="s">
        <v>1520</v>
      </c>
      <c r="C1388" t="s">
        <v>3168</v>
      </c>
      <c r="D1388" t="s">
        <v>1152</v>
      </c>
      <c r="E1388" t="s">
        <v>3168</v>
      </c>
      <c r="F1388" t="s">
        <v>692</v>
      </c>
      <c r="G1388" t="s">
        <v>3169</v>
      </c>
      <c r="H1388" t="s">
        <v>1448</v>
      </c>
      <c r="I1388" t="s">
        <v>1449</v>
      </c>
      <c r="J1388" t="s">
        <v>1448</v>
      </c>
      <c r="K1388" t="s">
        <v>1470</v>
      </c>
      <c r="L1388" t="s">
        <v>1634</v>
      </c>
      <c r="M1388" t="s">
        <v>2300</v>
      </c>
      <c r="N1388" t="s">
        <v>1473</v>
      </c>
      <c r="O1388" t="s">
        <v>1935</v>
      </c>
      <c r="P1388" t="s">
        <v>2933</v>
      </c>
      <c r="Q1388" t="s">
        <v>292</v>
      </c>
      <c r="R1388" t="s">
        <v>1974</v>
      </c>
      <c r="S1388" t="s">
        <v>1488</v>
      </c>
      <c r="T1388" t="s">
        <v>1477</v>
      </c>
      <c r="U1388" t="s">
        <v>3170</v>
      </c>
    </row>
    <row r="1389" spans="1:36" x14ac:dyDescent="0.2">
      <c r="A1389" t="s">
        <v>3171</v>
      </c>
    </row>
    <row r="1390" spans="1:36" x14ac:dyDescent="0.2">
      <c r="A1390" t="e" cm="1">
        <f t="array" ref="A1390">- Khách quốc tịch</f>
        <v>#NAME?</v>
      </c>
    </row>
    <row r="1391" spans="1:36" x14ac:dyDescent="0.2">
      <c r="A1391" t="s">
        <v>3172</v>
      </c>
    </row>
    <row r="1392" spans="1:36" x14ac:dyDescent="0.2">
      <c r="A1392" t="e" cm="1">
        <f t="array" ref="A1392">- Có quy trình định danh Khách hàng</f>
        <v>#NAME?</v>
      </c>
      <c r="B1392" t="s">
        <v>3173</v>
      </c>
      <c r="C1392">
        <v>1646067600</v>
      </c>
      <c r="D1392">
        <v>1672419600</v>
      </c>
      <c r="E1392" t="s">
        <v>1438</v>
      </c>
      <c r="F1392" t="s">
        <v>1568</v>
      </c>
      <c r="I1392" t="s">
        <v>3174</v>
      </c>
      <c r="K1392" t="s">
        <v>3175</v>
      </c>
      <c r="L1392" t="s">
        <v>3176</v>
      </c>
      <c r="M1392" t="s">
        <v>3176</v>
      </c>
      <c r="N1392" t="s">
        <v>3177</v>
      </c>
      <c r="O1392" t="s">
        <v>3178</v>
      </c>
      <c r="P1392" t="s">
        <v>100</v>
      </c>
    </row>
    <row r="1393" spans="1:36" x14ac:dyDescent="0.2">
      <c r="A1393">
        <v>23344</v>
      </c>
      <c r="B1393" t="s">
        <v>1466</v>
      </c>
      <c r="C1393" t="s">
        <v>1153</v>
      </c>
      <c r="D1393" t="s">
        <v>1153</v>
      </c>
      <c r="E1393" t="s">
        <v>1153</v>
      </c>
      <c r="F1393" t="s">
        <v>621</v>
      </c>
      <c r="G1393" t="s">
        <v>3141</v>
      </c>
      <c r="H1393" t="s">
        <v>1448</v>
      </c>
      <c r="I1393" t="s">
        <v>1449</v>
      </c>
      <c r="J1393" t="s">
        <v>1448</v>
      </c>
      <c r="K1393" t="s">
        <v>1470</v>
      </c>
      <c r="L1393" t="s">
        <v>2290</v>
      </c>
      <c r="M1393" t="s">
        <v>2291</v>
      </c>
      <c r="N1393" t="s">
        <v>1473</v>
      </c>
      <c r="O1393" t="s">
        <v>1474</v>
      </c>
      <c r="P1393" t="s">
        <v>3179</v>
      </c>
      <c r="Q1393" t="s">
        <v>287</v>
      </c>
      <c r="R1393" t="s">
        <v>2274</v>
      </c>
      <c r="S1393" t="s">
        <v>1454</v>
      </c>
      <c r="T1393" t="s">
        <v>1477</v>
      </c>
      <c r="U1393" t="s">
        <v>3180</v>
      </c>
      <c r="V1393" t="s">
        <v>3181</v>
      </c>
      <c r="W1393">
        <v>1646067600</v>
      </c>
      <c r="X1393">
        <v>1672333200</v>
      </c>
      <c r="Y1393" t="s">
        <v>1438</v>
      </c>
      <c r="Z1393" t="s">
        <v>1458</v>
      </c>
      <c r="AC1393" t="s">
        <v>3182</v>
      </c>
      <c r="AE1393" t="s">
        <v>3183</v>
      </c>
      <c r="AF1393" t="s">
        <v>3184</v>
      </c>
      <c r="AG1393" t="s">
        <v>3185</v>
      </c>
      <c r="AH1393" t="s">
        <v>1464</v>
      </c>
      <c r="AI1393" t="s">
        <v>3186</v>
      </c>
      <c r="AJ1393" t="s">
        <v>104</v>
      </c>
    </row>
    <row r="1394" spans="1:36" x14ac:dyDescent="0.2">
      <c r="A1394">
        <v>23345</v>
      </c>
      <c r="B1394" t="s">
        <v>1485</v>
      </c>
      <c r="C1394" t="s">
        <v>1154</v>
      </c>
      <c r="D1394" t="s">
        <v>1154</v>
      </c>
      <c r="E1394" t="s">
        <v>1154</v>
      </c>
      <c r="F1394" t="s">
        <v>480</v>
      </c>
      <c r="G1394" t="s">
        <v>3187</v>
      </c>
      <c r="H1394" t="s">
        <v>1448</v>
      </c>
      <c r="I1394" t="s">
        <v>1449</v>
      </c>
      <c r="J1394" t="s">
        <v>1448</v>
      </c>
      <c r="K1394" t="s">
        <v>1450</v>
      </c>
      <c r="L1394" t="s">
        <v>1451</v>
      </c>
      <c r="M1394" t="s">
        <v>1451</v>
      </c>
      <c r="N1394" t="s">
        <v>1451</v>
      </c>
      <c r="O1394" t="s">
        <v>1451</v>
      </c>
      <c r="P1394" t="s">
        <v>3188</v>
      </c>
      <c r="Q1394" t="s">
        <v>292</v>
      </c>
      <c r="R1394" t="s">
        <v>1791</v>
      </c>
      <c r="S1394" t="s">
        <v>1454</v>
      </c>
      <c r="T1394" t="s">
        <v>1455</v>
      </c>
      <c r="U1394" t="s">
        <v>3189</v>
      </c>
      <c r="V1394" t="s">
        <v>3190</v>
      </c>
      <c r="W1394">
        <v>1646067600</v>
      </c>
      <c r="X1394">
        <v>1659632400</v>
      </c>
      <c r="Y1394" t="s">
        <v>1438</v>
      </c>
      <c r="Z1394" t="s">
        <v>1491</v>
      </c>
      <c r="AA1394" t="s">
        <v>1556</v>
      </c>
      <c r="AB1394" t="s">
        <v>3191</v>
      </c>
      <c r="AC1394" t="s">
        <v>2441</v>
      </c>
      <c r="AE1394" t="s">
        <v>3192</v>
      </c>
      <c r="AF1394" t="s">
        <v>3193</v>
      </c>
      <c r="AG1394" t="s">
        <v>3193</v>
      </c>
      <c r="AH1394" t="s">
        <v>3194</v>
      </c>
      <c r="AI1394" t="s">
        <v>2541</v>
      </c>
      <c r="AJ1394" t="s">
        <v>102</v>
      </c>
    </row>
    <row r="1395" spans="1:36" x14ac:dyDescent="0.2">
      <c r="A1395">
        <v>23347</v>
      </c>
      <c r="B1395" t="s">
        <v>1466</v>
      </c>
      <c r="C1395" t="s">
        <v>3195</v>
      </c>
      <c r="D1395" t="s">
        <v>1155</v>
      </c>
      <c r="E1395" t="s">
        <v>3195</v>
      </c>
      <c r="F1395" t="s">
        <v>469</v>
      </c>
      <c r="G1395" t="s">
        <v>3196</v>
      </c>
      <c r="H1395" t="s">
        <v>1448</v>
      </c>
      <c r="I1395" t="s">
        <v>1449</v>
      </c>
      <c r="J1395" t="s">
        <v>1448</v>
      </c>
      <c r="K1395" t="s">
        <v>1809</v>
      </c>
      <c r="L1395" t="s">
        <v>2088</v>
      </c>
      <c r="M1395" t="s">
        <v>2423</v>
      </c>
      <c r="N1395" t="s">
        <v>1473</v>
      </c>
      <c r="O1395" t="s">
        <v>1474</v>
      </c>
      <c r="P1395" t="s">
        <v>3197</v>
      </c>
      <c r="Q1395" t="s">
        <v>292</v>
      </c>
      <c r="R1395" t="s">
        <v>2121</v>
      </c>
      <c r="S1395" t="s">
        <v>1488</v>
      </c>
      <c r="T1395" t="s">
        <v>1477</v>
      </c>
      <c r="U1395" t="s">
        <v>3198</v>
      </c>
      <c r="V1395" t="s">
        <v>3199</v>
      </c>
      <c r="W1395">
        <v>1645981200</v>
      </c>
      <c r="X1395">
        <v>1673629200</v>
      </c>
      <c r="Y1395" t="s">
        <v>1438</v>
      </c>
      <c r="Z1395" t="s">
        <v>1458</v>
      </c>
      <c r="AC1395" t="s">
        <v>3200</v>
      </c>
      <c r="AE1395" t="s">
        <v>3201</v>
      </c>
      <c r="AF1395" t="s">
        <v>3202</v>
      </c>
      <c r="AG1395" t="s">
        <v>3202</v>
      </c>
      <c r="AH1395" t="s">
        <v>1464</v>
      </c>
      <c r="AI1395" t="s">
        <v>3203</v>
      </c>
      <c r="AJ1395" t="s">
        <v>103</v>
      </c>
    </row>
    <row r="1396" spans="1:36" x14ac:dyDescent="0.2">
      <c r="A1396">
        <v>23350</v>
      </c>
      <c r="B1396" t="s">
        <v>1520</v>
      </c>
      <c r="C1396" t="s">
        <v>3204</v>
      </c>
      <c r="D1396" t="s">
        <v>1156</v>
      </c>
      <c r="E1396" t="s">
        <v>3204</v>
      </c>
      <c r="F1396" t="s">
        <v>444</v>
      </c>
      <c r="G1396" t="s">
        <v>1972</v>
      </c>
      <c r="H1396" t="s">
        <v>1448</v>
      </c>
      <c r="I1396" t="s">
        <v>1449</v>
      </c>
      <c r="J1396" t="s">
        <v>1448</v>
      </c>
      <c r="K1396" t="s">
        <v>1470</v>
      </c>
      <c r="L1396" t="s">
        <v>1451</v>
      </c>
      <c r="M1396" t="s">
        <v>1451</v>
      </c>
      <c r="N1396" t="s">
        <v>1451</v>
      </c>
      <c r="O1396" t="s">
        <v>1451</v>
      </c>
      <c r="P1396" t="s">
        <v>1451</v>
      </c>
      <c r="Q1396" t="s">
        <v>287</v>
      </c>
      <c r="R1396" t="s">
        <v>84</v>
      </c>
      <c r="S1396" t="s">
        <v>1488</v>
      </c>
      <c r="T1396" t="s">
        <v>1477</v>
      </c>
      <c r="U1396" t="s">
        <v>3205</v>
      </c>
      <c r="V1396" t="s">
        <v>1811</v>
      </c>
      <c r="W1396">
        <v>1645981200</v>
      </c>
      <c r="X1396">
        <v>1677517200</v>
      </c>
      <c r="Y1396" t="s">
        <v>1438</v>
      </c>
      <c r="Z1396" t="s">
        <v>1439</v>
      </c>
      <c r="AC1396" t="s">
        <v>3206</v>
      </c>
      <c r="AE1396" t="s">
        <v>2288</v>
      </c>
      <c r="AF1396" t="s">
        <v>3207</v>
      </c>
      <c r="AG1396" t="s">
        <v>3207</v>
      </c>
      <c r="AH1396" t="s">
        <v>3208</v>
      </c>
      <c r="AJ1396" t="s">
        <v>101</v>
      </c>
    </row>
    <row r="1397" spans="1:36" x14ac:dyDescent="0.2">
      <c r="A1397">
        <v>23351</v>
      </c>
      <c r="B1397" t="s">
        <v>1466</v>
      </c>
      <c r="C1397" t="s">
        <v>3209</v>
      </c>
      <c r="D1397" t="s">
        <v>1157</v>
      </c>
      <c r="E1397" t="s">
        <v>3209</v>
      </c>
      <c r="F1397" t="s">
        <v>306</v>
      </c>
      <c r="G1397" t="s">
        <v>3210</v>
      </c>
      <c r="H1397" t="s">
        <v>1448</v>
      </c>
      <c r="I1397" t="s">
        <v>1449</v>
      </c>
      <c r="J1397" t="s">
        <v>1448</v>
      </c>
      <c r="K1397" t="s">
        <v>1470</v>
      </c>
      <c r="L1397" t="s">
        <v>1471</v>
      </c>
      <c r="M1397" t="s">
        <v>1511</v>
      </c>
      <c r="N1397" t="s">
        <v>1512</v>
      </c>
      <c r="O1397" t="s">
        <v>1474</v>
      </c>
      <c r="P1397" t="s">
        <v>3211</v>
      </c>
      <c r="Q1397" t="s">
        <v>292</v>
      </c>
      <c r="R1397" t="s">
        <v>1791</v>
      </c>
      <c r="S1397" t="s">
        <v>1454</v>
      </c>
      <c r="T1397" t="s">
        <v>1455</v>
      </c>
      <c r="U1397" t="s">
        <v>3212</v>
      </c>
      <c r="V1397" t="s">
        <v>3213</v>
      </c>
      <c r="W1397">
        <v>1645981200</v>
      </c>
      <c r="X1397">
        <v>1649350800</v>
      </c>
      <c r="Y1397" t="s">
        <v>1438</v>
      </c>
      <c r="Z1397" t="s">
        <v>1458</v>
      </c>
      <c r="AA1397" t="s">
        <v>1589</v>
      </c>
      <c r="AB1397" t="s">
        <v>1460</v>
      </c>
      <c r="AC1397" t="s">
        <v>3214</v>
      </c>
      <c r="AE1397" t="s">
        <v>3215</v>
      </c>
      <c r="AF1397" t="s">
        <v>3216</v>
      </c>
      <c r="AG1397" t="s">
        <v>3216</v>
      </c>
      <c r="AH1397" t="s">
        <v>1464</v>
      </c>
      <c r="AI1397" t="s">
        <v>3217</v>
      </c>
      <c r="AJ1397" t="s">
        <v>102</v>
      </c>
    </row>
    <row r="1398" spans="1:36" x14ac:dyDescent="0.2">
      <c r="A1398">
        <v>23353</v>
      </c>
      <c r="B1398" t="s">
        <v>1520</v>
      </c>
      <c r="C1398" t="s">
        <v>3218</v>
      </c>
      <c r="D1398" t="s">
        <v>1158</v>
      </c>
      <c r="E1398" t="s">
        <v>3218</v>
      </c>
      <c r="F1398" t="s">
        <v>462</v>
      </c>
      <c r="G1398" t="s">
        <v>3219</v>
      </c>
      <c r="H1398" t="s">
        <v>1448</v>
      </c>
      <c r="I1398" t="s">
        <v>1469</v>
      </c>
      <c r="J1398" t="s">
        <v>1448</v>
      </c>
      <c r="K1398" t="s">
        <v>1470</v>
      </c>
      <c r="L1398" t="s">
        <v>1451</v>
      </c>
      <c r="M1398" t="s">
        <v>1451</v>
      </c>
      <c r="N1398" t="s">
        <v>1451</v>
      </c>
      <c r="O1398" t="s">
        <v>1451</v>
      </c>
      <c r="P1398" t="s">
        <v>1451</v>
      </c>
      <c r="Q1398" t="s">
        <v>292</v>
      </c>
      <c r="R1398" t="s">
        <v>3220</v>
      </c>
      <c r="S1398" t="s">
        <v>2633</v>
      </c>
      <c r="T1398" t="s">
        <v>1477</v>
      </c>
      <c r="U1398" t="s">
        <v>3221</v>
      </c>
      <c r="V1398" t="s">
        <v>3222</v>
      </c>
      <c r="W1398">
        <v>1645722000</v>
      </c>
      <c r="X1398">
        <v>1672419600</v>
      </c>
      <c r="Y1398" t="s">
        <v>1438</v>
      </c>
      <c r="Z1398" t="s">
        <v>1491</v>
      </c>
      <c r="AC1398" t="s">
        <v>3223</v>
      </c>
      <c r="AE1398" t="s">
        <v>3224</v>
      </c>
      <c r="AF1398" t="s">
        <v>3225</v>
      </c>
      <c r="AG1398" t="s">
        <v>3225</v>
      </c>
      <c r="AH1398" t="s">
        <v>1464</v>
      </c>
      <c r="AI1398" t="s">
        <v>3226</v>
      </c>
      <c r="AJ1398" t="s">
        <v>102</v>
      </c>
    </row>
    <row r="1399" spans="1:36" x14ac:dyDescent="0.2">
      <c r="A1399">
        <v>23354</v>
      </c>
      <c r="B1399" t="s">
        <v>1485</v>
      </c>
      <c r="C1399" t="s">
        <v>3227</v>
      </c>
      <c r="D1399" t="s">
        <v>1159</v>
      </c>
      <c r="E1399" t="s">
        <v>3227</v>
      </c>
      <c r="F1399" t="s">
        <v>346</v>
      </c>
      <c r="G1399" t="s">
        <v>3228</v>
      </c>
      <c r="H1399" t="s">
        <v>1448</v>
      </c>
      <c r="I1399" t="s">
        <v>1449</v>
      </c>
      <c r="J1399" t="s">
        <v>1448</v>
      </c>
      <c r="K1399" t="s">
        <v>1470</v>
      </c>
      <c r="L1399" t="s">
        <v>1451</v>
      </c>
      <c r="M1399" t="s">
        <v>1451</v>
      </c>
      <c r="N1399" t="s">
        <v>1451</v>
      </c>
      <c r="O1399" t="s">
        <v>1451</v>
      </c>
      <c r="P1399" t="s">
        <v>3229</v>
      </c>
      <c r="Q1399" t="s">
        <v>287</v>
      </c>
      <c r="R1399" t="s">
        <v>2574</v>
      </c>
      <c r="S1399" t="s">
        <v>1500</v>
      </c>
      <c r="T1399" t="s">
        <v>1455</v>
      </c>
      <c r="U1399" t="s">
        <v>3230</v>
      </c>
      <c r="V1399" t="s">
        <v>3231</v>
      </c>
      <c r="W1399">
        <v>1645635600</v>
      </c>
      <c r="X1399">
        <v>1653930000</v>
      </c>
      <c r="Y1399" t="s">
        <v>1438</v>
      </c>
      <c r="Z1399" t="s">
        <v>1439</v>
      </c>
      <c r="AC1399" t="s">
        <v>2660</v>
      </c>
      <c r="AE1399" t="s">
        <v>3232</v>
      </c>
      <c r="AF1399" t="s">
        <v>3233</v>
      </c>
      <c r="AG1399" t="s">
        <v>3233</v>
      </c>
      <c r="AH1399" t="s">
        <v>3234</v>
      </c>
      <c r="AI1399" t="s">
        <v>3235</v>
      </c>
      <c r="AJ1399" t="s">
        <v>99</v>
      </c>
    </row>
    <row r="1400" spans="1:36" x14ac:dyDescent="0.2">
      <c r="A1400">
        <v>23357</v>
      </c>
      <c r="B1400" t="s">
        <v>1485</v>
      </c>
      <c r="C1400" t="s">
        <v>3236</v>
      </c>
      <c r="D1400" t="s">
        <v>1160</v>
      </c>
      <c r="E1400" t="s">
        <v>3236</v>
      </c>
      <c r="F1400" t="s">
        <v>346</v>
      </c>
      <c r="G1400" t="s">
        <v>3228</v>
      </c>
      <c r="H1400" t="s">
        <v>1448</v>
      </c>
      <c r="I1400" t="s">
        <v>1449</v>
      </c>
      <c r="J1400" t="s">
        <v>1448</v>
      </c>
      <c r="K1400" t="s">
        <v>1470</v>
      </c>
      <c r="L1400" t="s">
        <v>1451</v>
      </c>
      <c r="M1400" t="s">
        <v>1451</v>
      </c>
      <c r="N1400" t="s">
        <v>1451</v>
      </c>
      <c r="O1400" t="s">
        <v>1451</v>
      </c>
      <c r="P1400" t="s">
        <v>3237</v>
      </c>
      <c r="Q1400" t="s">
        <v>287</v>
      </c>
      <c r="R1400" t="s">
        <v>84</v>
      </c>
      <c r="S1400" t="s">
        <v>1500</v>
      </c>
      <c r="T1400" t="s">
        <v>1455</v>
      </c>
      <c r="U1400" t="s">
        <v>3238</v>
      </c>
      <c r="V1400" t="s">
        <v>3239</v>
      </c>
      <c r="W1400">
        <v>1645549200</v>
      </c>
      <c r="X1400">
        <v>1653930000</v>
      </c>
      <c r="Y1400" t="s">
        <v>1438</v>
      </c>
      <c r="Z1400" t="s">
        <v>1439</v>
      </c>
      <c r="AA1400" t="s">
        <v>1459</v>
      </c>
      <c r="AB1400" t="s">
        <v>1460</v>
      </c>
      <c r="AC1400" t="s">
        <v>3240</v>
      </c>
      <c r="AE1400" t="s">
        <v>3241</v>
      </c>
      <c r="AF1400" t="s">
        <v>3242</v>
      </c>
      <c r="AG1400" t="s">
        <v>3242</v>
      </c>
      <c r="AH1400" t="s">
        <v>3243</v>
      </c>
      <c r="AI1400" t="s">
        <v>3244</v>
      </c>
      <c r="AJ1400" t="s">
        <v>99</v>
      </c>
    </row>
    <row r="1401" spans="1:36" x14ac:dyDescent="0.2">
      <c r="A1401">
        <v>23358</v>
      </c>
      <c r="B1401" t="s">
        <v>1466</v>
      </c>
      <c r="C1401" t="s">
        <v>3245</v>
      </c>
      <c r="D1401" t="s">
        <v>1161</v>
      </c>
      <c r="E1401" t="s">
        <v>3245</v>
      </c>
      <c r="F1401" t="s">
        <v>285</v>
      </c>
      <c r="G1401" t="s">
        <v>3246</v>
      </c>
      <c r="H1401" t="s">
        <v>1448</v>
      </c>
      <c r="I1401" t="s">
        <v>1469</v>
      </c>
      <c r="J1401" t="s">
        <v>1448</v>
      </c>
      <c r="K1401" t="s">
        <v>1470</v>
      </c>
      <c r="L1401" t="s">
        <v>1675</v>
      </c>
      <c r="M1401" t="s">
        <v>1676</v>
      </c>
      <c r="N1401" t="s">
        <v>1473</v>
      </c>
      <c r="O1401" t="s">
        <v>1474</v>
      </c>
      <c r="P1401" t="s">
        <v>1851</v>
      </c>
      <c r="Q1401" t="s">
        <v>292</v>
      </c>
      <c r="R1401" t="s">
        <v>1565</v>
      </c>
      <c r="S1401" t="s">
        <v>1454</v>
      </c>
      <c r="T1401" t="s">
        <v>1455</v>
      </c>
      <c r="U1401" t="s">
        <v>3247</v>
      </c>
    </row>
    <row r="1403" spans="1:36" x14ac:dyDescent="0.2">
      <c r="A1403" t="s">
        <v>3248</v>
      </c>
      <c r="B1403" t="s">
        <v>3249</v>
      </c>
      <c r="C1403">
        <v>1645549200</v>
      </c>
      <c r="D1403">
        <v>1666198800</v>
      </c>
      <c r="E1403" t="s">
        <v>1438</v>
      </c>
      <c r="F1403" t="s">
        <v>1568</v>
      </c>
      <c r="G1403" t="s">
        <v>2068</v>
      </c>
      <c r="H1403" t="s">
        <v>2521</v>
      </c>
      <c r="I1403" t="s">
        <v>3250</v>
      </c>
      <c r="K1403" t="s">
        <v>3251</v>
      </c>
      <c r="L1403" t="s">
        <v>3252</v>
      </c>
      <c r="M1403" t="s">
        <v>3253</v>
      </c>
      <c r="N1403" t="s">
        <v>2741</v>
      </c>
      <c r="O1403" t="s">
        <v>3254</v>
      </c>
      <c r="P1403" t="s">
        <v>101</v>
      </c>
    </row>
    <row r="1404" spans="1:36" x14ac:dyDescent="0.2">
      <c r="A1404">
        <v>23359</v>
      </c>
      <c r="B1404" t="s">
        <v>1485</v>
      </c>
      <c r="C1404" t="s">
        <v>1162</v>
      </c>
      <c r="D1404" t="s">
        <v>1162</v>
      </c>
      <c r="E1404" t="s">
        <v>1162</v>
      </c>
      <c r="F1404" t="s">
        <v>454</v>
      </c>
      <c r="G1404" t="s">
        <v>2244</v>
      </c>
      <c r="H1404" t="s">
        <v>1448</v>
      </c>
      <c r="I1404" t="s">
        <v>1469</v>
      </c>
      <c r="J1404" t="s">
        <v>1448</v>
      </c>
      <c r="K1404" t="s">
        <v>1450</v>
      </c>
      <c r="L1404" t="s">
        <v>1471</v>
      </c>
      <c r="M1404" t="s">
        <v>1472</v>
      </c>
      <c r="N1404" t="s">
        <v>1473</v>
      </c>
      <c r="O1404" t="s">
        <v>1474</v>
      </c>
      <c r="P1404" t="s">
        <v>1851</v>
      </c>
      <c r="Q1404" t="s">
        <v>287</v>
      </c>
      <c r="R1404" t="s">
        <v>1453</v>
      </c>
      <c r="S1404" t="s">
        <v>1454</v>
      </c>
      <c r="T1404" t="s">
        <v>1455</v>
      </c>
      <c r="U1404" t="s">
        <v>3255</v>
      </c>
      <c r="V1404" t="s">
        <v>2659</v>
      </c>
      <c r="W1404">
        <v>1645549200</v>
      </c>
      <c r="X1404">
        <v>1656867600</v>
      </c>
      <c r="Y1404" t="s">
        <v>1438</v>
      </c>
      <c r="Z1404" t="s">
        <v>1491</v>
      </c>
      <c r="AB1404" t="s">
        <v>3031</v>
      </c>
      <c r="AC1404" t="s">
        <v>3256</v>
      </c>
      <c r="AE1404" t="s">
        <v>3257</v>
      </c>
      <c r="AF1404" t="s">
        <v>3258</v>
      </c>
      <c r="AG1404" t="s">
        <v>3258</v>
      </c>
      <c r="AH1404" t="s">
        <v>2543</v>
      </c>
      <c r="AI1404" t="s">
        <v>3259</v>
      </c>
      <c r="AJ1404" t="s">
        <v>99</v>
      </c>
    </row>
    <row r="1405" spans="1:36" x14ac:dyDescent="0.2">
      <c r="A1405">
        <v>23360</v>
      </c>
      <c r="B1405" t="s">
        <v>1485</v>
      </c>
      <c r="C1405" t="s">
        <v>3260</v>
      </c>
      <c r="D1405" t="s">
        <v>1163</v>
      </c>
      <c r="E1405" t="s">
        <v>3260</v>
      </c>
      <c r="F1405" t="s">
        <v>308</v>
      </c>
      <c r="G1405" t="s">
        <v>3261</v>
      </c>
      <c r="H1405" t="s">
        <v>1448</v>
      </c>
      <c r="I1405" t="s">
        <v>1449</v>
      </c>
      <c r="J1405" t="s">
        <v>1448</v>
      </c>
      <c r="K1405" t="s">
        <v>1470</v>
      </c>
      <c r="L1405" t="s">
        <v>3262</v>
      </c>
      <c r="M1405" t="s">
        <v>3263</v>
      </c>
      <c r="N1405" t="s">
        <v>3264</v>
      </c>
      <c r="O1405" t="s">
        <v>1474</v>
      </c>
      <c r="P1405" t="s">
        <v>1513</v>
      </c>
      <c r="Q1405" t="s">
        <v>287</v>
      </c>
      <c r="R1405" t="s">
        <v>3265</v>
      </c>
      <c r="S1405" t="s">
        <v>2633</v>
      </c>
      <c r="T1405" t="s">
        <v>1477</v>
      </c>
      <c r="U1405" t="s">
        <v>3266</v>
      </c>
      <c r="V1405" t="s">
        <v>3267</v>
      </c>
      <c r="W1405">
        <v>1645549200</v>
      </c>
      <c r="X1405">
        <v>1669309200</v>
      </c>
      <c r="Y1405" t="s">
        <v>1438</v>
      </c>
      <c r="Z1405" t="s">
        <v>1491</v>
      </c>
      <c r="AC1405" t="s">
        <v>3268</v>
      </c>
      <c r="AE1405" t="s">
        <v>3269</v>
      </c>
      <c r="AF1405" t="s">
        <v>3270</v>
      </c>
      <c r="AG1405" t="s">
        <v>3270</v>
      </c>
      <c r="AH1405" t="s">
        <v>3271</v>
      </c>
      <c r="AJ1405" t="s">
        <v>102</v>
      </c>
    </row>
    <row r="1406" spans="1:36" x14ac:dyDescent="0.2">
      <c r="A1406">
        <v>23361</v>
      </c>
      <c r="B1406" t="s">
        <v>1445</v>
      </c>
      <c r="C1406" t="s">
        <v>3272</v>
      </c>
      <c r="D1406" t="s">
        <v>1164</v>
      </c>
      <c r="E1406" t="s">
        <v>3272</v>
      </c>
      <c r="F1406" t="s">
        <v>338</v>
      </c>
      <c r="G1406" t="s">
        <v>3273</v>
      </c>
      <c r="H1406" t="s">
        <v>1448</v>
      </c>
      <c r="I1406" t="s">
        <v>1449</v>
      </c>
      <c r="J1406" t="s">
        <v>1448</v>
      </c>
      <c r="K1406" t="s">
        <v>1470</v>
      </c>
      <c r="L1406" t="s">
        <v>1861</v>
      </c>
      <c r="M1406" t="s">
        <v>3135</v>
      </c>
      <c r="N1406" t="s">
        <v>1473</v>
      </c>
      <c r="O1406" t="s">
        <v>1474</v>
      </c>
      <c r="P1406" t="s">
        <v>1513</v>
      </c>
      <c r="Q1406" t="s">
        <v>292</v>
      </c>
      <c r="R1406" t="s">
        <v>1636</v>
      </c>
      <c r="S1406" t="s">
        <v>1500</v>
      </c>
      <c r="T1406" t="s">
        <v>1455</v>
      </c>
      <c r="U1406" t="s">
        <v>3274</v>
      </c>
    </row>
    <row r="1407" spans="1:36" x14ac:dyDescent="0.2">
      <c r="A1407" t="s">
        <v>3275</v>
      </c>
    </row>
    <row r="1408" spans="1:36" x14ac:dyDescent="0.2">
      <c r="A1408" t="s">
        <v>3276</v>
      </c>
      <c r="B1408" t="s">
        <v>3277</v>
      </c>
      <c r="C1408">
        <v>1645462800</v>
      </c>
      <c r="D1408">
        <v>1662656400</v>
      </c>
      <c r="E1408" t="s">
        <v>1438</v>
      </c>
      <c r="F1408" t="s">
        <v>1491</v>
      </c>
      <c r="I1408" t="s">
        <v>3278</v>
      </c>
      <c r="K1408" t="s">
        <v>2233</v>
      </c>
      <c r="L1408" t="s">
        <v>3279</v>
      </c>
      <c r="M1408" t="s">
        <v>3280</v>
      </c>
      <c r="N1408" t="s">
        <v>1464</v>
      </c>
      <c r="O1408" t="s">
        <v>3281</v>
      </c>
      <c r="P1408" t="s">
        <v>101</v>
      </c>
    </row>
    <row r="1409" spans="1:36" x14ac:dyDescent="0.2">
      <c r="A1409">
        <v>23364</v>
      </c>
      <c r="B1409" t="s">
        <v>1445</v>
      </c>
      <c r="C1409" t="s">
        <v>3282</v>
      </c>
      <c r="D1409" t="s">
        <v>1165</v>
      </c>
      <c r="E1409" t="s">
        <v>3282</v>
      </c>
      <c r="F1409" t="s">
        <v>557</v>
      </c>
      <c r="G1409" t="s">
        <v>1447</v>
      </c>
      <c r="H1409" t="s">
        <v>1448</v>
      </c>
      <c r="I1409" t="s">
        <v>1449</v>
      </c>
      <c r="J1409" t="s">
        <v>1448</v>
      </c>
      <c r="K1409" t="s">
        <v>1450</v>
      </c>
      <c r="L1409" t="s">
        <v>1451</v>
      </c>
      <c r="M1409" t="s">
        <v>1451</v>
      </c>
      <c r="N1409" t="s">
        <v>1451</v>
      </c>
      <c r="O1409" t="s">
        <v>1451</v>
      </c>
      <c r="P1409" t="s">
        <v>3283</v>
      </c>
      <c r="Q1409" t="s">
        <v>287</v>
      </c>
      <c r="R1409" t="s">
        <v>1453</v>
      </c>
      <c r="S1409" t="s">
        <v>1454</v>
      </c>
      <c r="T1409" t="s">
        <v>1455</v>
      </c>
      <c r="U1409" t="s">
        <v>3284</v>
      </c>
      <c r="V1409" t="s">
        <v>1457</v>
      </c>
      <c r="W1409">
        <v>1645376400</v>
      </c>
      <c r="X1409">
        <v>1650474000</v>
      </c>
      <c r="Y1409" t="s">
        <v>1438</v>
      </c>
      <c r="Z1409" t="s">
        <v>1458</v>
      </c>
      <c r="AA1409" t="s">
        <v>1459</v>
      </c>
      <c r="AB1409" t="s">
        <v>1460</v>
      </c>
      <c r="AC1409" t="s">
        <v>3285</v>
      </c>
      <c r="AE1409" t="s">
        <v>3286</v>
      </c>
      <c r="AF1409" t="s">
        <v>3287</v>
      </c>
      <c r="AG1409" t="s">
        <v>3288</v>
      </c>
      <c r="AH1409" t="s">
        <v>1464</v>
      </c>
      <c r="AI1409" t="s">
        <v>3289</v>
      </c>
      <c r="AJ1409" t="s">
        <v>103</v>
      </c>
    </row>
    <row r="1410" spans="1:36" x14ac:dyDescent="0.2">
      <c r="A1410">
        <v>23366</v>
      </c>
      <c r="B1410" t="s">
        <v>1520</v>
      </c>
      <c r="C1410" t="s">
        <v>3290</v>
      </c>
      <c r="D1410" t="s">
        <v>1166</v>
      </c>
      <c r="E1410" t="s">
        <v>3290</v>
      </c>
      <c r="F1410" t="s">
        <v>478</v>
      </c>
      <c r="G1410" t="s">
        <v>1915</v>
      </c>
      <c r="H1410" t="s">
        <v>1448</v>
      </c>
      <c r="I1410" t="s">
        <v>1449</v>
      </c>
      <c r="J1410" t="s">
        <v>1448</v>
      </c>
      <c r="K1410" t="s">
        <v>1470</v>
      </c>
      <c r="L1410" t="s">
        <v>1451</v>
      </c>
      <c r="M1410" t="s">
        <v>1451</v>
      </c>
      <c r="N1410" t="s">
        <v>1451</v>
      </c>
      <c r="O1410" t="s">
        <v>1451</v>
      </c>
      <c r="P1410" t="s">
        <v>1451</v>
      </c>
      <c r="Q1410" t="s">
        <v>287</v>
      </c>
      <c r="R1410" t="s">
        <v>1453</v>
      </c>
      <c r="S1410" t="s">
        <v>1488</v>
      </c>
      <c r="T1410" t="s">
        <v>1477</v>
      </c>
      <c r="U1410" t="s">
        <v>3291</v>
      </c>
      <c r="V1410" t="s">
        <v>3292</v>
      </c>
      <c r="W1410">
        <v>1645376400</v>
      </c>
      <c r="X1410">
        <v>1672419600</v>
      </c>
      <c r="Y1410" t="s">
        <v>1438</v>
      </c>
      <c r="Z1410" t="s">
        <v>1568</v>
      </c>
      <c r="AC1410" t="s">
        <v>3293</v>
      </c>
      <c r="AE1410" t="s">
        <v>3294</v>
      </c>
      <c r="AF1410" t="s">
        <v>3295</v>
      </c>
      <c r="AG1410" t="s">
        <v>3295</v>
      </c>
      <c r="AH1410" t="s">
        <v>1464</v>
      </c>
      <c r="AJ1410" t="s">
        <v>100</v>
      </c>
    </row>
    <row r="1411" spans="1:36" x14ac:dyDescent="0.2">
      <c r="A1411">
        <v>23372</v>
      </c>
      <c r="B1411" t="s">
        <v>1520</v>
      </c>
      <c r="C1411" t="s">
        <v>3296</v>
      </c>
      <c r="D1411" t="s">
        <v>1167</v>
      </c>
      <c r="E1411" t="s">
        <v>3296</v>
      </c>
      <c r="F1411" t="s">
        <v>444</v>
      </c>
      <c r="G1411" t="s">
        <v>3297</v>
      </c>
      <c r="H1411" t="s">
        <v>1448</v>
      </c>
      <c r="I1411" t="s">
        <v>1469</v>
      </c>
      <c r="J1411" t="s">
        <v>1448</v>
      </c>
      <c r="K1411" t="s">
        <v>1470</v>
      </c>
      <c r="L1411" t="s">
        <v>1553</v>
      </c>
      <c r="M1411" t="s">
        <v>1553</v>
      </c>
      <c r="N1411" t="s">
        <v>1473</v>
      </c>
      <c r="O1411" t="s">
        <v>1872</v>
      </c>
      <c r="P1411" t="s">
        <v>1851</v>
      </c>
      <c r="Q1411" t="s">
        <v>287</v>
      </c>
      <c r="R1411" t="s">
        <v>1974</v>
      </c>
      <c r="S1411" t="s">
        <v>1488</v>
      </c>
      <c r="T1411" t="s">
        <v>1477</v>
      </c>
      <c r="U1411" t="s">
        <v>3298</v>
      </c>
      <c r="V1411" t="s">
        <v>3299</v>
      </c>
      <c r="W1411">
        <v>1644944400</v>
      </c>
      <c r="X1411">
        <v>1669741200</v>
      </c>
      <c r="Y1411" t="s">
        <v>1438</v>
      </c>
      <c r="Z1411" t="s">
        <v>1439</v>
      </c>
      <c r="AC1411" t="s">
        <v>3300</v>
      </c>
      <c r="AE1411" t="s">
        <v>3301</v>
      </c>
      <c r="AF1411" t="s">
        <v>3302</v>
      </c>
      <c r="AG1411" t="s">
        <v>3302</v>
      </c>
      <c r="AH1411" t="s">
        <v>3303</v>
      </c>
      <c r="AJ1411" t="s">
        <v>101</v>
      </c>
    </row>
    <row r="1412" spans="1:36" x14ac:dyDescent="0.2">
      <c r="A1412">
        <v>23373</v>
      </c>
      <c r="B1412" t="s">
        <v>1520</v>
      </c>
      <c r="C1412" t="s">
        <v>3304</v>
      </c>
      <c r="D1412" t="s">
        <v>1168</v>
      </c>
      <c r="E1412" t="s">
        <v>3305</v>
      </c>
      <c r="F1412" t="s">
        <v>565</v>
      </c>
      <c r="G1412" t="s">
        <v>3304</v>
      </c>
      <c r="H1412" t="s">
        <v>1448</v>
      </c>
      <c r="I1412" t="s">
        <v>1449</v>
      </c>
      <c r="J1412" t="s">
        <v>1448</v>
      </c>
      <c r="K1412" t="s">
        <v>1470</v>
      </c>
      <c r="L1412" t="s">
        <v>1861</v>
      </c>
      <c r="M1412" t="s">
        <v>1862</v>
      </c>
      <c r="N1412" t="s">
        <v>1473</v>
      </c>
      <c r="O1412" t="s">
        <v>1474</v>
      </c>
      <c r="P1412" t="s">
        <v>3306</v>
      </c>
      <c r="Q1412" t="s">
        <v>287</v>
      </c>
      <c r="R1412" t="s">
        <v>1453</v>
      </c>
      <c r="S1412" t="s">
        <v>1488</v>
      </c>
      <c r="T1412" t="s">
        <v>1477</v>
      </c>
      <c r="U1412" t="s">
        <v>3307</v>
      </c>
      <c r="V1412" t="s">
        <v>3308</v>
      </c>
      <c r="W1412">
        <v>1644858000</v>
      </c>
      <c r="X1412">
        <v>1676394000</v>
      </c>
      <c r="Y1412" t="s">
        <v>1438</v>
      </c>
      <c r="Z1412" t="s">
        <v>1458</v>
      </c>
      <c r="AC1412" t="s">
        <v>3309</v>
      </c>
      <c r="AE1412" t="s">
        <v>3310</v>
      </c>
      <c r="AF1412" t="s">
        <v>3311</v>
      </c>
      <c r="AG1412" t="s">
        <v>3311</v>
      </c>
      <c r="AH1412" t="s">
        <v>1630</v>
      </c>
      <c r="AJ1412" t="s">
        <v>101</v>
      </c>
    </row>
    <row r="1413" spans="1:36" x14ac:dyDescent="0.2">
      <c r="A1413">
        <v>23374</v>
      </c>
      <c r="B1413" t="s">
        <v>1445</v>
      </c>
      <c r="C1413" t="s">
        <v>3312</v>
      </c>
      <c r="D1413" t="s">
        <v>1169</v>
      </c>
      <c r="E1413" t="s">
        <v>3312</v>
      </c>
      <c r="F1413" t="s">
        <v>379</v>
      </c>
      <c r="G1413" t="s">
        <v>2910</v>
      </c>
      <c r="H1413" t="s">
        <v>1448</v>
      </c>
      <c r="I1413" t="s">
        <v>1449</v>
      </c>
      <c r="J1413" t="s">
        <v>1448</v>
      </c>
      <c r="K1413" t="s">
        <v>1470</v>
      </c>
      <c r="L1413" t="s">
        <v>2290</v>
      </c>
      <c r="M1413" t="s">
        <v>2291</v>
      </c>
      <c r="N1413" t="s">
        <v>1473</v>
      </c>
      <c r="O1413" t="s">
        <v>1872</v>
      </c>
      <c r="P1413" t="s">
        <v>1677</v>
      </c>
      <c r="Q1413" t="s">
        <v>287</v>
      </c>
      <c r="R1413" t="s">
        <v>1453</v>
      </c>
      <c r="S1413" t="s">
        <v>1488</v>
      </c>
      <c r="T1413" t="s">
        <v>1477</v>
      </c>
      <c r="U1413" t="s">
        <v>3313</v>
      </c>
      <c r="V1413" t="s">
        <v>3314</v>
      </c>
      <c r="W1413">
        <v>1644858000</v>
      </c>
      <c r="X1413">
        <v>1672333200</v>
      </c>
      <c r="Y1413" t="s">
        <v>1438</v>
      </c>
      <c r="Z1413" t="s">
        <v>1491</v>
      </c>
      <c r="AC1413" t="s">
        <v>3315</v>
      </c>
      <c r="AE1413" t="s">
        <v>3316</v>
      </c>
      <c r="AF1413" t="s">
        <v>3317</v>
      </c>
      <c r="AG1413" t="s">
        <v>3317</v>
      </c>
      <c r="AH1413" t="s">
        <v>1464</v>
      </c>
      <c r="AI1413" t="s">
        <v>3318</v>
      </c>
      <c r="AJ1413" t="s">
        <v>98</v>
      </c>
    </row>
    <row r="1414" spans="1:36" x14ac:dyDescent="0.2">
      <c r="A1414">
        <v>23376</v>
      </c>
      <c r="B1414" t="s">
        <v>2743</v>
      </c>
      <c r="C1414" t="s">
        <v>3319</v>
      </c>
      <c r="D1414" t="s">
        <v>1170</v>
      </c>
      <c r="E1414" t="s">
        <v>3319</v>
      </c>
      <c r="F1414" t="s">
        <v>382</v>
      </c>
      <c r="G1414" t="s">
        <v>3320</v>
      </c>
      <c r="H1414" t="s">
        <v>1448</v>
      </c>
      <c r="I1414" t="s">
        <v>1449</v>
      </c>
      <c r="J1414" t="s">
        <v>1448</v>
      </c>
      <c r="K1414" t="s">
        <v>1470</v>
      </c>
      <c r="L1414" t="s">
        <v>1553</v>
      </c>
      <c r="M1414" t="s">
        <v>1553</v>
      </c>
      <c r="N1414" t="s">
        <v>1473</v>
      </c>
      <c r="O1414" t="s">
        <v>1474</v>
      </c>
      <c r="P1414" t="s">
        <v>3321</v>
      </c>
      <c r="Q1414" t="s">
        <v>287</v>
      </c>
      <c r="R1414" t="s">
        <v>84</v>
      </c>
      <c r="S1414" t="s">
        <v>1454</v>
      </c>
      <c r="T1414" t="s">
        <v>1455</v>
      </c>
      <c r="U1414" t="s">
        <v>3322</v>
      </c>
      <c r="V1414" t="s">
        <v>2747</v>
      </c>
      <c r="W1414">
        <v>1644771600</v>
      </c>
      <c r="X1414">
        <v>1660496400</v>
      </c>
      <c r="Y1414" t="s">
        <v>1438</v>
      </c>
      <c r="Z1414" t="s">
        <v>1458</v>
      </c>
      <c r="AB1414" t="s">
        <v>1460</v>
      </c>
      <c r="AC1414" t="s">
        <v>3037</v>
      </c>
      <c r="AE1414" t="s">
        <v>3323</v>
      </c>
      <c r="AF1414" t="s">
        <v>3324</v>
      </c>
      <c r="AG1414" t="s">
        <v>3324</v>
      </c>
      <c r="AH1414" t="s">
        <v>3325</v>
      </c>
      <c r="AJ1414" t="s">
        <v>107</v>
      </c>
    </row>
    <row r="1415" spans="1:36" x14ac:dyDescent="0.2">
      <c r="A1415">
        <v>23377</v>
      </c>
      <c r="B1415" t="s">
        <v>2832</v>
      </c>
      <c r="C1415" t="s">
        <v>1171</v>
      </c>
      <c r="D1415" t="s">
        <v>1171</v>
      </c>
      <c r="E1415" t="s">
        <v>1171</v>
      </c>
      <c r="F1415" t="s">
        <v>895</v>
      </c>
      <c r="G1415" t="s">
        <v>3326</v>
      </c>
      <c r="H1415" t="s">
        <v>1448</v>
      </c>
      <c r="I1415" t="s">
        <v>1449</v>
      </c>
      <c r="J1415" t="s">
        <v>1448</v>
      </c>
      <c r="K1415" t="s">
        <v>1470</v>
      </c>
      <c r="L1415" t="s">
        <v>1553</v>
      </c>
      <c r="M1415" t="s">
        <v>1553</v>
      </c>
      <c r="N1415" t="s">
        <v>1473</v>
      </c>
      <c r="O1415" t="s">
        <v>1474</v>
      </c>
      <c r="P1415" t="s">
        <v>1513</v>
      </c>
      <c r="Q1415" t="s">
        <v>287</v>
      </c>
      <c r="R1415" t="s">
        <v>1453</v>
      </c>
      <c r="S1415" t="s">
        <v>1454</v>
      </c>
      <c r="T1415" t="s">
        <v>1477</v>
      </c>
      <c r="U1415" t="s">
        <v>3327</v>
      </c>
      <c r="V1415" t="s">
        <v>3328</v>
      </c>
      <c r="W1415">
        <v>1644771600</v>
      </c>
      <c r="X1415">
        <v>1672419600</v>
      </c>
      <c r="Y1415" t="s">
        <v>1438</v>
      </c>
      <c r="Z1415" t="s">
        <v>1439</v>
      </c>
      <c r="AC1415" t="s">
        <v>3329</v>
      </c>
      <c r="AE1415" t="s">
        <v>3330</v>
      </c>
      <c r="AF1415" t="s">
        <v>3331</v>
      </c>
      <c r="AG1415" t="s">
        <v>3332</v>
      </c>
      <c r="AH1415" t="s">
        <v>1464</v>
      </c>
      <c r="AI1415" t="s">
        <v>3333</v>
      </c>
      <c r="AJ1415" t="s">
        <v>99</v>
      </c>
    </row>
    <row r="1416" spans="1:36" x14ac:dyDescent="0.2">
      <c r="A1416">
        <v>23378</v>
      </c>
      <c r="B1416" t="s">
        <v>1445</v>
      </c>
      <c r="C1416" t="s">
        <v>1172</v>
      </c>
      <c r="D1416" t="s">
        <v>1172</v>
      </c>
      <c r="E1416" t="s">
        <v>1172</v>
      </c>
      <c r="F1416" t="s">
        <v>321</v>
      </c>
      <c r="G1416" t="s">
        <v>3334</v>
      </c>
      <c r="H1416" t="s">
        <v>1448</v>
      </c>
      <c r="I1416" t="s">
        <v>1449</v>
      </c>
      <c r="J1416" t="s">
        <v>1448</v>
      </c>
      <c r="K1416" t="s">
        <v>1450</v>
      </c>
      <c r="L1416" t="s">
        <v>1451</v>
      </c>
      <c r="M1416" t="s">
        <v>1451</v>
      </c>
      <c r="N1416" t="s">
        <v>1451</v>
      </c>
      <c r="O1416" t="s">
        <v>1451</v>
      </c>
      <c r="P1416" t="s">
        <v>1665</v>
      </c>
      <c r="Q1416" t="s">
        <v>292</v>
      </c>
      <c r="R1416" t="s">
        <v>1565</v>
      </c>
      <c r="S1416" t="s">
        <v>1454</v>
      </c>
      <c r="T1416" t="s">
        <v>1455</v>
      </c>
      <c r="U1416" t="s">
        <v>3335</v>
      </c>
      <c r="V1416" t="s">
        <v>3336</v>
      </c>
      <c r="W1416">
        <v>1644771600</v>
      </c>
      <c r="X1416">
        <v>1657818000</v>
      </c>
      <c r="Y1416" t="s">
        <v>1438</v>
      </c>
      <c r="Z1416" t="s">
        <v>1491</v>
      </c>
      <c r="AA1416" t="s">
        <v>1459</v>
      </c>
      <c r="AB1416" t="s">
        <v>3337</v>
      </c>
      <c r="AC1416" t="s">
        <v>3338</v>
      </c>
      <c r="AE1416" t="s">
        <v>2927</v>
      </c>
      <c r="AF1416" t="s">
        <v>3339</v>
      </c>
      <c r="AG1416" t="s">
        <v>3339</v>
      </c>
      <c r="AH1416" t="s">
        <v>3340</v>
      </c>
      <c r="AI1416" t="s">
        <v>3341</v>
      </c>
      <c r="AJ1416" t="s">
        <v>102</v>
      </c>
    </row>
    <row r="1417" spans="1:36" x14ac:dyDescent="0.2">
      <c r="A1417">
        <v>23379</v>
      </c>
      <c r="B1417" t="s">
        <v>1466</v>
      </c>
      <c r="C1417" t="s">
        <v>3342</v>
      </c>
      <c r="D1417" t="s">
        <v>1173</v>
      </c>
      <c r="E1417" t="s">
        <v>3342</v>
      </c>
      <c r="F1417" t="s">
        <v>450</v>
      </c>
      <c r="G1417" t="s">
        <v>3343</v>
      </c>
      <c r="H1417" t="s">
        <v>1448</v>
      </c>
      <c r="I1417" t="s">
        <v>1469</v>
      </c>
      <c r="J1417" t="s">
        <v>1448</v>
      </c>
      <c r="K1417" t="s">
        <v>1470</v>
      </c>
      <c r="L1417" t="s">
        <v>1451</v>
      </c>
      <c r="M1417" t="s">
        <v>1451</v>
      </c>
      <c r="N1417" t="s">
        <v>1451</v>
      </c>
      <c r="O1417" t="s">
        <v>1451</v>
      </c>
      <c r="P1417" t="s">
        <v>1451</v>
      </c>
      <c r="Q1417" t="s">
        <v>292</v>
      </c>
      <c r="R1417" t="s">
        <v>3344</v>
      </c>
      <c r="S1417" t="s">
        <v>1488</v>
      </c>
      <c r="T1417" t="s">
        <v>1477</v>
      </c>
      <c r="U1417" t="s">
        <v>3345</v>
      </c>
      <c r="V1417" t="s">
        <v>2942</v>
      </c>
      <c r="W1417">
        <v>1644771600</v>
      </c>
      <c r="X1417">
        <v>1671987600</v>
      </c>
      <c r="Y1417" t="s">
        <v>1438</v>
      </c>
      <c r="Z1417" t="s">
        <v>1491</v>
      </c>
      <c r="AC1417" t="s">
        <v>3346</v>
      </c>
      <c r="AE1417" t="s">
        <v>3347</v>
      </c>
      <c r="AF1417" t="s">
        <v>3348</v>
      </c>
      <c r="AG1417" t="s">
        <v>3348</v>
      </c>
      <c r="AH1417" t="s">
        <v>1464</v>
      </c>
      <c r="AI1417" t="s">
        <v>3349</v>
      </c>
      <c r="AJ1417" t="s">
        <v>103</v>
      </c>
    </row>
    <row r="1418" spans="1:36" x14ac:dyDescent="0.2">
      <c r="A1418">
        <v>23380</v>
      </c>
      <c r="B1418" t="s">
        <v>1466</v>
      </c>
      <c r="C1418" t="s">
        <v>3350</v>
      </c>
      <c r="D1418" t="s">
        <v>1174</v>
      </c>
      <c r="E1418" t="s">
        <v>3350</v>
      </c>
      <c r="F1418" t="s">
        <v>357</v>
      </c>
      <c r="G1418" t="s">
        <v>3351</v>
      </c>
      <c r="H1418" t="s">
        <v>1448</v>
      </c>
      <c r="I1418" t="s">
        <v>1449</v>
      </c>
      <c r="J1418" t="s">
        <v>1448</v>
      </c>
      <c r="K1418" t="s">
        <v>1470</v>
      </c>
      <c r="L1418" t="s">
        <v>1451</v>
      </c>
      <c r="M1418" t="s">
        <v>1451</v>
      </c>
      <c r="N1418" t="s">
        <v>1451</v>
      </c>
      <c r="O1418" t="s">
        <v>1451</v>
      </c>
      <c r="P1418" t="s">
        <v>3352</v>
      </c>
      <c r="Q1418" t="s">
        <v>287</v>
      </c>
      <c r="R1418" t="s">
        <v>1565</v>
      </c>
      <c r="S1418" t="s">
        <v>1454</v>
      </c>
      <c r="T1418" t="s">
        <v>1455</v>
      </c>
      <c r="U1418" t="s">
        <v>3353</v>
      </c>
      <c r="V1418" t="s">
        <v>3354</v>
      </c>
      <c r="W1418">
        <v>1644771600</v>
      </c>
      <c r="X1418">
        <v>1649178000</v>
      </c>
      <c r="Y1418" t="s">
        <v>1438</v>
      </c>
      <c r="Z1418" t="s">
        <v>1458</v>
      </c>
      <c r="AA1418" t="s">
        <v>1459</v>
      </c>
      <c r="AB1418" t="s">
        <v>1460</v>
      </c>
      <c r="AC1418" t="s">
        <v>3355</v>
      </c>
      <c r="AE1418" t="s">
        <v>3356</v>
      </c>
      <c r="AF1418" t="s">
        <v>3357</v>
      </c>
      <c r="AG1418" t="s">
        <v>2804</v>
      </c>
      <c r="AH1418" t="s">
        <v>3358</v>
      </c>
      <c r="AI1418" t="s">
        <v>2629</v>
      </c>
      <c r="AJ1418" t="s">
        <v>103</v>
      </c>
    </row>
    <row r="1419" spans="1:36" x14ac:dyDescent="0.2">
      <c r="A1419">
        <v>23381</v>
      </c>
      <c r="B1419" t="s">
        <v>1466</v>
      </c>
      <c r="C1419" t="s">
        <v>3359</v>
      </c>
      <c r="D1419" t="s">
        <v>1175</v>
      </c>
      <c r="E1419" t="s">
        <v>3359</v>
      </c>
      <c r="F1419" t="s">
        <v>382</v>
      </c>
      <c r="G1419" t="s">
        <v>2694</v>
      </c>
      <c r="H1419" t="s">
        <v>1448</v>
      </c>
      <c r="I1419" t="s">
        <v>1449</v>
      </c>
      <c r="J1419" t="s">
        <v>1448</v>
      </c>
      <c r="K1419" t="s">
        <v>1470</v>
      </c>
      <c r="L1419" t="s">
        <v>1553</v>
      </c>
      <c r="M1419" t="s">
        <v>1553</v>
      </c>
      <c r="N1419" t="s">
        <v>1473</v>
      </c>
      <c r="O1419" t="s">
        <v>1474</v>
      </c>
      <c r="P1419" t="s">
        <v>1513</v>
      </c>
      <c r="Q1419" t="s">
        <v>287</v>
      </c>
      <c r="R1419" t="s">
        <v>1453</v>
      </c>
      <c r="S1419" t="s">
        <v>1500</v>
      </c>
      <c r="T1419" t="s">
        <v>1477</v>
      </c>
      <c r="U1419" t="s">
        <v>3360</v>
      </c>
      <c r="V1419" t="s">
        <v>3361</v>
      </c>
      <c r="W1419">
        <v>1644771600</v>
      </c>
      <c r="X1419">
        <v>1672419600</v>
      </c>
      <c r="Y1419" t="s">
        <v>1438</v>
      </c>
      <c r="Z1419" t="s">
        <v>1439</v>
      </c>
      <c r="AC1419" t="s">
        <v>3362</v>
      </c>
      <c r="AE1419" t="s">
        <v>3363</v>
      </c>
      <c r="AF1419" t="s">
        <v>3364</v>
      </c>
      <c r="AG1419" t="s">
        <v>3365</v>
      </c>
      <c r="AH1419" t="s">
        <v>3366</v>
      </c>
      <c r="AJ1419" t="s">
        <v>107</v>
      </c>
    </row>
    <row r="1420" spans="1:36" x14ac:dyDescent="0.2">
      <c r="A1420">
        <v>23383</v>
      </c>
      <c r="B1420" t="s">
        <v>1445</v>
      </c>
      <c r="C1420" t="s">
        <v>3367</v>
      </c>
      <c r="D1420" t="s">
        <v>1176</v>
      </c>
      <c r="E1420" t="s">
        <v>3367</v>
      </c>
      <c r="F1420" t="s">
        <v>379</v>
      </c>
      <c r="G1420" t="s">
        <v>1915</v>
      </c>
      <c r="H1420" t="s">
        <v>1448</v>
      </c>
      <c r="I1420" t="s">
        <v>1449</v>
      </c>
      <c r="J1420" t="s">
        <v>1448</v>
      </c>
      <c r="K1420" t="s">
        <v>203</v>
      </c>
      <c r="L1420" t="s">
        <v>1881</v>
      </c>
      <c r="M1420" t="s">
        <v>1882</v>
      </c>
      <c r="N1420" t="s">
        <v>1473</v>
      </c>
      <c r="O1420" t="s">
        <v>1474</v>
      </c>
      <c r="P1420" t="s">
        <v>1936</v>
      </c>
      <c r="Q1420" t="s">
        <v>287</v>
      </c>
      <c r="R1420" t="s">
        <v>2476</v>
      </c>
      <c r="S1420" t="s">
        <v>1488</v>
      </c>
      <c r="T1420" t="s">
        <v>1477</v>
      </c>
      <c r="U1420" t="s">
        <v>3368</v>
      </c>
      <c r="V1420" t="s">
        <v>3369</v>
      </c>
      <c r="W1420">
        <v>1644771600</v>
      </c>
      <c r="X1420">
        <v>1672419600</v>
      </c>
      <c r="Y1420" t="s">
        <v>1438</v>
      </c>
      <c r="Z1420" t="s">
        <v>1491</v>
      </c>
      <c r="AC1420" t="s">
        <v>3370</v>
      </c>
      <c r="AE1420" t="s">
        <v>3371</v>
      </c>
      <c r="AF1420" t="s">
        <v>3372</v>
      </c>
      <c r="AG1420" t="s">
        <v>3372</v>
      </c>
      <c r="AH1420" t="s">
        <v>1464</v>
      </c>
      <c r="AI1420" t="s">
        <v>3373</v>
      </c>
      <c r="AJ1420" t="s">
        <v>98</v>
      </c>
    </row>
    <row r="1421" spans="1:36" x14ac:dyDescent="0.2">
      <c r="A1421">
        <v>23384</v>
      </c>
      <c r="B1421" t="s">
        <v>1485</v>
      </c>
      <c r="C1421" t="s">
        <v>3374</v>
      </c>
      <c r="D1421" t="s">
        <v>1177</v>
      </c>
      <c r="E1421" t="s">
        <v>3374</v>
      </c>
      <c r="F1421" t="s">
        <v>290</v>
      </c>
      <c r="G1421" t="s">
        <v>3375</v>
      </c>
      <c r="H1421" t="s">
        <v>1448</v>
      </c>
      <c r="I1421" t="s">
        <v>1469</v>
      </c>
      <c r="J1421" t="s">
        <v>1448</v>
      </c>
      <c r="K1421" t="s">
        <v>1470</v>
      </c>
      <c r="L1421" t="s">
        <v>3376</v>
      </c>
      <c r="M1421" t="s">
        <v>3377</v>
      </c>
      <c r="N1421" t="s">
        <v>1895</v>
      </c>
      <c r="O1421" t="s">
        <v>1474</v>
      </c>
      <c r="P1421" t="s">
        <v>3378</v>
      </c>
      <c r="Q1421" t="s">
        <v>287</v>
      </c>
      <c r="R1421" t="s">
        <v>3379</v>
      </c>
      <c r="S1421" t="s">
        <v>1454</v>
      </c>
      <c r="T1421" t="s">
        <v>1455</v>
      </c>
      <c r="U1421" t="s">
        <v>3380</v>
      </c>
      <c r="V1421" t="s">
        <v>3381</v>
      </c>
      <c r="W1421">
        <v>1644512400</v>
      </c>
      <c r="X1421">
        <v>1662397200</v>
      </c>
      <c r="Y1421" t="s">
        <v>1438</v>
      </c>
      <c r="Z1421" t="s">
        <v>1568</v>
      </c>
      <c r="AC1421" t="s">
        <v>3382</v>
      </c>
      <c r="AE1421" t="s">
        <v>3383</v>
      </c>
      <c r="AF1421" t="s">
        <v>3384</v>
      </c>
      <c r="AG1421" t="s">
        <v>3384</v>
      </c>
      <c r="AH1421" t="s">
        <v>3385</v>
      </c>
      <c r="AI1421" t="s">
        <v>3386</v>
      </c>
      <c r="AJ1421" t="s">
        <v>99</v>
      </c>
    </row>
    <row r="1422" spans="1:36" x14ac:dyDescent="0.2">
      <c r="A1422">
        <v>23385</v>
      </c>
      <c r="B1422" t="s">
        <v>1485</v>
      </c>
      <c r="C1422" t="s">
        <v>3387</v>
      </c>
      <c r="D1422" t="s">
        <v>1178</v>
      </c>
      <c r="E1422" t="s">
        <v>3387</v>
      </c>
      <c r="F1422" t="s">
        <v>352</v>
      </c>
      <c r="G1422" t="s">
        <v>1597</v>
      </c>
      <c r="H1422" t="s">
        <v>1448</v>
      </c>
      <c r="I1422" t="s">
        <v>1469</v>
      </c>
      <c r="J1422" t="s">
        <v>1448</v>
      </c>
      <c r="K1422" t="s">
        <v>1470</v>
      </c>
      <c r="L1422" t="s">
        <v>2110</v>
      </c>
      <c r="M1422" t="s">
        <v>2110</v>
      </c>
      <c r="N1422" t="s">
        <v>1473</v>
      </c>
      <c r="O1422" t="s">
        <v>1474</v>
      </c>
      <c r="P1422" t="s">
        <v>2794</v>
      </c>
      <c r="Q1422" t="s">
        <v>287</v>
      </c>
      <c r="R1422" t="s">
        <v>1581</v>
      </c>
      <c r="S1422" t="s">
        <v>1488</v>
      </c>
      <c r="T1422" t="s">
        <v>1455</v>
      </c>
      <c r="U1422" t="s">
        <v>3388</v>
      </c>
      <c r="V1422" t="s">
        <v>3389</v>
      </c>
      <c r="W1422">
        <v>1644339600</v>
      </c>
      <c r="X1422">
        <v>1664470800</v>
      </c>
      <c r="Y1422" t="s">
        <v>1438</v>
      </c>
      <c r="Z1422" t="s">
        <v>1439</v>
      </c>
      <c r="AA1422" t="s">
        <v>1569</v>
      </c>
      <c r="AB1422" t="s">
        <v>3390</v>
      </c>
      <c r="AC1422" t="s">
        <v>3391</v>
      </c>
      <c r="AE1422" t="s">
        <v>3392</v>
      </c>
      <c r="AF1422" t="s">
        <v>3393</v>
      </c>
      <c r="AG1422" t="s">
        <v>3393</v>
      </c>
      <c r="AH1422" t="s">
        <v>1779</v>
      </c>
      <c r="AI1422" t="s">
        <v>3394</v>
      </c>
      <c r="AJ1422" t="s">
        <v>99</v>
      </c>
    </row>
    <row r="1423" spans="1:36" x14ac:dyDescent="0.2">
      <c r="A1423">
        <v>23387</v>
      </c>
      <c r="B1423" t="s">
        <v>1520</v>
      </c>
      <c r="C1423" t="s">
        <v>3395</v>
      </c>
      <c r="D1423" t="s">
        <v>1179</v>
      </c>
      <c r="E1423" t="s">
        <v>3396</v>
      </c>
      <c r="F1423" t="s">
        <v>350</v>
      </c>
      <c r="G1423" t="s">
        <v>3397</v>
      </c>
      <c r="H1423" t="s">
        <v>1448</v>
      </c>
      <c r="I1423" t="s">
        <v>1449</v>
      </c>
      <c r="J1423" t="s">
        <v>1448</v>
      </c>
      <c r="K1423" t="s">
        <v>1470</v>
      </c>
      <c r="L1423" t="s">
        <v>1553</v>
      </c>
      <c r="M1423" t="s">
        <v>1553</v>
      </c>
      <c r="N1423" t="s">
        <v>1473</v>
      </c>
      <c r="O1423" t="s">
        <v>1474</v>
      </c>
      <c r="P1423" t="s">
        <v>1513</v>
      </c>
      <c r="Q1423" t="s">
        <v>292</v>
      </c>
      <c r="R1423" t="s">
        <v>2121</v>
      </c>
      <c r="S1423" t="s">
        <v>1500</v>
      </c>
      <c r="T1423" t="s">
        <v>1455</v>
      </c>
      <c r="U1423" t="s">
        <v>3398</v>
      </c>
      <c r="V1423" t="s">
        <v>3399</v>
      </c>
      <c r="W1423">
        <v>1644339600</v>
      </c>
      <c r="X1423">
        <v>1652288400</v>
      </c>
      <c r="Y1423" t="s">
        <v>1438</v>
      </c>
      <c r="Z1423" t="s">
        <v>1458</v>
      </c>
      <c r="AB1423" t="s">
        <v>1460</v>
      </c>
      <c r="AC1423" t="s">
        <v>3400</v>
      </c>
      <c r="AE1423" t="s">
        <v>3401</v>
      </c>
      <c r="AF1423" t="s">
        <v>3402</v>
      </c>
      <c r="AG1423" t="s">
        <v>3402</v>
      </c>
      <c r="AH1423" t="s">
        <v>3403</v>
      </c>
      <c r="AI1423" t="s">
        <v>3404</v>
      </c>
      <c r="AJ1423" t="s">
        <v>104</v>
      </c>
    </row>
    <row r="1424" spans="1:36" x14ac:dyDescent="0.2">
      <c r="A1424">
        <v>23388</v>
      </c>
      <c r="B1424" t="s">
        <v>1520</v>
      </c>
      <c r="C1424" t="s">
        <v>3405</v>
      </c>
      <c r="D1424" t="s">
        <v>1180</v>
      </c>
      <c r="E1424" t="s">
        <v>3405</v>
      </c>
      <c r="F1424" t="s">
        <v>565</v>
      </c>
      <c r="G1424" t="s">
        <v>3406</v>
      </c>
      <c r="H1424" t="s">
        <v>1448</v>
      </c>
      <c r="I1424" t="s">
        <v>1449</v>
      </c>
      <c r="J1424" t="s">
        <v>1448</v>
      </c>
      <c r="K1424" t="s">
        <v>1470</v>
      </c>
      <c r="L1424" t="s">
        <v>1451</v>
      </c>
      <c r="M1424" t="s">
        <v>1451</v>
      </c>
      <c r="N1424" t="s">
        <v>1451</v>
      </c>
      <c r="O1424" t="s">
        <v>1451</v>
      </c>
      <c r="P1424" t="s">
        <v>3407</v>
      </c>
      <c r="Q1424" t="s">
        <v>292</v>
      </c>
      <c r="R1424" t="s">
        <v>2733</v>
      </c>
      <c r="S1424" t="s">
        <v>1488</v>
      </c>
      <c r="T1424" t="s">
        <v>1477</v>
      </c>
      <c r="U1424" t="s">
        <v>3408</v>
      </c>
      <c r="V1424" t="s">
        <v>3308</v>
      </c>
      <c r="W1424">
        <v>1644253200</v>
      </c>
      <c r="X1424">
        <v>1672419600</v>
      </c>
      <c r="Y1424" t="s">
        <v>1438</v>
      </c>
      <c r="Z1424" t="s">
        <v>1439</v>
      </c>
      <c r="AC1424" t="s">
        <v>3409</v>
      </c>
      <c r="AE1424" t="s">
        <v>3410</v>
      </c>
      <c r="AF1424" t="s">
        <v>3411</v>
      </c>
      <c r="AG1424" t="s">
        <v>3412</v>
      </c>
      <c r="AH1424" t="s">
        <v>3413</v>
      </c>
      <c r="AI1424" t="s">
        <v>3414</v>
      </c>
      <c r="AJ1424" t="s">
        <v>101</v>
      </c>
    </row>
    <row r="1425" spans="1:36" x14ac:dyDescent="0.2">
      <c r="A1425">
        <v>23390</v>
      </c>
      <c r="B1425" t="s">
        <v>1466</v>
      </c>
      <c r="C1425" t="s">
        <v>3415</v>
      </c>
      <c r="D1425" t="s">
        <v>1181</v>
      </c>
      <c r="E1425" t="s">
        <v>3415</v>
      </c>
      <c r="F1425" t="s">
        <v>458</v>
      </c>
      <c r="G1425" t="s">
        <v>2800</v>
      </c>
      <c r="H1425" t="s">
        <v>1448</v>
      </c>
      <c r="I1425" t="s">
        <v>1469</v>
      </c>
      <c r="J1425" t="s">
        <v>1448</v>
      </c>
      <c r="K1425" t="s">
        <v>1470</v>
      </c>
      <c r="L1425" t="s">
        <v>2290</v>
      </c>
      <c r="M1425" t="s">
        <v>2657</v>
      </c>
      <c r="N1425" t="s">
        <v>1473</v>
      </c>
      <c r="O1425" t="s">
        <v>1474</v>
      </c>
      <c r="P1425" t="s">
        <v>1677</v>
      </c>
      <c r="Q1425" t="s">
        <v>292</v>
      </c>
      <c r="R1425" t="s">
        <v>1565</v>
      </c>
      <c r="S1425" t="s">
        <v>1454</v>
      </c>
      <c r="T1425" t="s">
        <v>1455</v>
      </c>
      <c r="U1425" t="s">
        <v>3416</v>
      </c>
      <c r="V1425" t="s">
        <v>2228</v>
      </c>
      <c r="W1425">
        <v>1644166800</v>
      </c>
      <c r="X1425">
        <v>1658941200</v>
      </c>
      <c r="Y1425" t="s">
        <v>1438</v>
      </c>
      <c r="Z1425" t="s">
        <v>1491</v>
      </c>
      <c r="AB1425" t="s">
        <v>3417</v>
      </c>
      <c r="AC1425" t="s">
        <v>3418</v>
      </c>
      <c r="AE1425" t="s">
        <v>3419</v>
      </c>
      <c r="AF1425" t="s">
        <v>3420</v>
      </c>
      <c r="AG1425" t="s">
        <v>1773</v>
      </c>
      <c r="AH1425" t="s">
        <v>2351</v>
      </c>
      <c r="AI1425" t="s">
        <v>3421</v>
      </c>
      <c r="AJ1425" t="s">
        <v>104</v>
      </c>
    </row>
    <row r="1426" spans="1:36" x14ac:dyDescent="0.2">
      <c r="A1426">
        <v>23391</v>
      </c>
      <c r="B1426" t="s">
        <v>1466</v>
      </c>
      <c r="C1426" t="s">
        <v>3422</v>
      </c>
      <c r="D1426" t="s">
        <v>1182</v>
      </c>
      <c r="E1426" t="s">
        <v>3422</v>
      </c>
      <c r="F1426" t="s">
        <v>458</v>
      </c>
      <c r="G1426" t="s">
        <v>2800</v>
      </c>
      <c r="H1426" t="s">
        <v>1448</v>
      </c>
      <c r="I1426" t="s">
        <v>1469</v>
      </c>
      <c r="J1426" t="s">
        <v>1448</v>
      </c>
      <c r="K1426" t="s">
        <v>1470</v>
      </c>
      <c r="L1426" t="s">
        <v>2290</v>
      </c>
      <c r="M1426" t="s">
        <v>2657</v>
      </c>
      <c r="N1426" t="s">
        <v>1473</v>
      </c>
      <c r="O1426" t="s">
        <v>1474</v>
      </c>
      <c r="P1426" t="s">
        <v>1677</v>
      </c>
      <c r="Q1426" t="s">
        <v>292</v>
      </c>
      <c r="R1426" t="s">
        <v>1581</v>
      </c>
      <c r="S1426" t="s">
        <v>1454</v>
      </c>
      <c r="T1426" t="s">
        <v>1455</v>
      </c>
      <c r="U1426" t="s">
        <v>3423</v>
      </c>
      <c r="V1426" t="s">
        <v>3424</v>
      </c>
      <c r="W1426">
        <v>1644166800</v>
      </c>
      <c r="X1426">
        <v>1663606800</v>
      </c>
      <c r="Y1426" t="s">
        <v>1438</v>
      </c>
      <c r="Z1426" t="s">
        <v>1491</v>
      </c>
      <c r="AA1426" t="s">
        <v>1459</v>
      </c>
      <c r="AB1426" t="s">
        <v>2778</v>
      </c>
      <c r="AC1426" t="s">
        <v>3425</v>
      </c>
      <c r="AE1426" t="s">
        <v>3426</v>
      </c>
      <c r="AF1426" t="s">
        <v>3427</v>
      </c>
      <c r="AG1426" t="s">
        <v>3428</v>
      </c>
      <c r="AH1426" t="s">
        <v>2741</v>
      </c>
      <c r="AI1426" t="s">
        <v>3429</v>
      </c>
      <c r="AJ1426" t="s">
        <v>104</v>
      </c>
    </row>
    <row r="1427" spans="1:36" x14ac:dyDescent="0.2">
      <c r="A1427">
        <v>23394</v>
      </c>
      <c r="B1427" t="s">
        <v>1520</v>
      </c>
      <c r="C1427" t="s">
        <v>3430</v>
      </c>
      <c r="D1427" t="s">
        <v>1183</v>
      </c>
      <c r="E1427" t="s">
        <v>3430</v>
      </c>
      <c r="F1427" t="s">
        <v>285</v>
      </c>
      <c r="G1427" t="s">
        <v>3431</v>
      </c>
      <c r="H1427" t="s">
        <v>1448</v>
      </c>
      <c r="I1427" t="s">
        <v>1449</v>
      </c>
      <c r="J1427" t="s">
        <v>1448</v>
      </c>
      <c r="K1427" t="s">
        <v>1470</v>
      </c>
      <c r="L1427" t="s">
        <v>1451</v>
      </c>
      <c r="M1427" t="s">
        <v>1451</v>
      </c>
      <c r="N1427" t="s">
        <v>1451</v>
      </c>
      <c r="O1427" t="s">
        <v>1451</v>
      </c>
      <c r="P1427" t="s">
        <v>1451</v>
      </c>
      <c r="Q1427" t="s">
        <v>287</v>
      </c>
      <c r="R1427" t="s">
        <v>84</v>
      </c>
      <c r="S1427" t="s">
        <v>1488</v>
      </c>
      <c r="T1427" t="s">
        <v>1455</v>
      </c>
      <c r="U1427" t="s">
        <v>3432</v>
      </c>
      <c r="V1427" t="s">
        <v>3433</v>
      </c>
      <c r="W1427">
        <v>1644166800</v>
      </c>
      <c r="X1427">
        <v>1652720400</v>
      </c>
      <c r="Y1427" t="s">
        <v>1438</v>
      </c>
      <c r="Z1427" t="s">
        <v>1458</v>
      </c>
      <c r="AA1427" t="s">
        <v>1556</v>
      </c>
      <c r="AC1427" t="s">
        <v>3434</v>
      </c>
      <c r="AE1427" t="s">
        <v>1561</v>
      </c>
      <c r="AF1427" t="s">
        <v>3435</v>
      </c>
      <c r="AG1427" t="s">
        <v>3435</v>
      </c>
      <c r="AH1427" t="s">
        <v>1561</v>
      </c>
      <c r="AI1427" t="s">
        <v>3436</v>
      </c>
      <c r="AJ1427" t="s">
        <v>101</v>
      </c>
    </row>
    <row r="1428" spans="1:36" x14ac:dyDescent="0.2">
      <c r="A1428">
        <v>23396</v>
      </c>
      <c r="B1428" t="s">
        <v>1466</v>
      </c>
      <c r="C1428" t="s">
        <v>3437</v>
      </c>
      <c r="D1428" t="s">
        <v>1184</v>
      </c>
      <c r="E1428" t="s">
        <v>3437</v>
      </c>
      <c r="F1428" t="s">
        <v>306</v>
      </c>
      <c r="G1428" t="s">
        <v>3438</v>
      </c>
      <c r="H1428" t="s">
        <v>1448</v>
      </c>
      <c r="I1428" t="s">
        <v>1449</v>
      </c>
      <c r="J1428" t="s">
        <v>1448</v>
      </c>
      <c r="K1428" t="s">
        <v>1470</v>
      </c>
      <c r="L1428" t="s">
        <v>1471</v>
      </c>
      <c r="M1428" t="s">
        <v>1472</v>
      </c>
      <c r="N1428" t="s">
        <v>1895</v>
      </c>
      <c r="O1428" t="s">
        <v>1474</v>
      </c>
      <c r="P1428" t="s">
        <v>3439</v>
      </c>
      <c r="Q1428" t="s">
        <v>292</v>
      </c>
      <c r="R1428" t="s">
        <v>2334</v>
      </c>
      <c r="S1428" t="s">
        <v>1454</v>
      </c>
      <c r="T1428" t="s">
        <v>1477</v>
      </c>
      <c r="U1428" t="s">
        <v>3440</v>
      </c>
      <c r="V1428" t="s">
        <v>3213</v>
      </c>
      <c r="W1428">
        <v>1644166800</v>
      </c>
      <c r="X1428">
        <v>1672419600</v>
      </c>
      <c r="Y1428" t="s">
        <v>1438</v>
      </c>
      <c r="Z1428" t="s">
        <v>1491</v>
      </c>
      <c r="AB1428" t="s">
        <v>3441</v>
      </c>
      <c r="AC1428" t="s">
        <v>3442</v>
      </c>
      <c r="AE1428" t="s">
        <v>3443</v>
      </c>
      <c r="AF1428" t="s">
        <v>3444</v>
      </c>
      <c r="AG1428" t="s">
        <v>3445</v>
      </c>
      <c r="AH1428" t="s">
        <v>3446</v>
      </c>
      <c r="AI1428" t="s">
        <v>3447</v>
      </c>
      <c r="AJ1428" t="s">
        <v>102</v>
      </c>
    </row>
    <row r="1429" spans="1:36" x14ac:dyDescent="0.2">
      <c r="A1429">
        <v>23397</v>
      </c>
      <c r="B1429" t="s">
        <v>1520</v>
      </c>
      <c r="C1429" t="s">
        <v>1185</v>
      </c>
      <c r="D1429" t="s">
        <v>1185</v>
      </c>
      <c r="E1429" t="s">
        <v>1185</v>
      </c>
      <c r="F1429" t="s">
        <v>462</v>
      </c>
      <c r="G1429" t="s">
        <v>3448</v>
      </c>
      <c r="H1429" t="s">
        <v>1448</v>
      </c>
      <c r="I1429" t="s">
        <v>1449</v>
      </c>
      <c r="J1429" t="s">
        <v>1448</v>
      </c>
      <c r="K1429" t="s">
        <v>1450</v>
      </c>
      <c r="L1429" t="s">
        <v>1553</v>
      </c>
      <c r="M1429" t="s">
        <v>3100</v>
      </c>
      <c r="N1429" t="s">
        <v>1473</v>
      </c>
      <c r="O1429" t="s">
        <v>1474</v>
      </c>
      <c r="P1429" t="s">
        <v>3061</v>
      </c>
      <c r="Q1429" t="s">
        <v>287</v>
      </c>
      <c r="R1429" t="s">
        <v>1678</v>
      </c>
      <c r="S1429" t="s">
        <v>1454</v>
      </c>
      <c r="T1429" t="s">
        <v>1455</v>
      </c>
      <c r="U1429" t="s">
        <v>3449</v>
      </c>
      <c r="V1429" t="s">
        <v>3450</v>
      </c>
      <c r="W1429">
        <v>1644166800</v>
      </c>
      <c r="X1429">
        <v>1654102800</v>
      </c>
      <c r="Y1429" t="s">
        <v>1438</v>
      </c>
      <c r="Z1429" t="s">
        <v>1458</v>
      </c>
      <c r="AA1429" t="s">
        <v>1459</v>
      </c>
      <c r="AB1429" t="s">
        <v>3451</v>
      </c>
      <c r="AC1429" t="s">
        <v>3452</v>
      </c>
      <c r="AE1429" t="s">
        <v>3215</v>
      </c>
      <c r="AF1429" t="s">
        <v>2628</v>
      </c>
      <c r="AG1429" t="s">
        <v>2628</v>
      </c>
      <c r="AH1429" t="s">
        <v>2741</v>
      </c>
      <c r="AI1429" t="s">
        <v>3453</v>
      </c>
      <c r="AJ1429" t="s">
        <v>102</v>
      </c>
    </row>
    <row r="1430" spans="1:36" x14ac:dyDescent="0.2">
      <c r="A1430">
        <v>23399</v>
      </c>
      <c r="B1430" t="s">
        <v>1485</v>
      </c>
      <c r="C1430" t="s">
        <v>3454</v>
      </c>
      <c r="D1430" t="s">
        <v>1186</v>
      </c>
      <c r="E1430" t="s">
        <v>3454</v>
      </c>
      <c r="F1430" t="s">
        <v>474</v>
      </c>
      <c r="G1430" t="s">
        <v>3455</v>
      </c>
      <c r="H1430" t="s">
        <v>1448</v>
      </c>
      <c r="I1430" t="s">
        <v>1449</v>
      </c>
      <c r="J1430" t="s">
        <v>1448</v>
      </c>
      <c r="K1430" t="s">
        <v>1470</v>
      </c>
      <c r="L1430" t="s">
        <v>1451</v>
      </c>
      <c r="M1430" t="s">
        <v>1451</v>
      </c>
      <c r="N1430" t="s">
        <v>1451</v>
      </c>
      <c r="O1430" t="s">
        <v>1451</v>
      </c>
      <c r="P1430" t="s">
        <v>1451</v>
      </c>
      <c r="Q1430" t="s">
        <v>287</v>
      </c>
      <c r="R1430" t="s">
        <v>3143</v>
      </c>
      <c r="S1430" t="s">
        <v>1500</v>
      </c>
      <c r="T1430" t="s">
        <v>1455</v>
      </c>
      <c r="U1430" t="s">
        <v>3456</v>
      </c>
      <c r="V1430" t="s">
        <v>3457</v>
      </c>
      <c r="W1430">
        <v>1644166800</v>
      </c>
      <c r="X1430">
        <v>1656522000</v>
      </c>
      <c r="Y1430" t="s">
        <v>1438</v>
      </c>
      <c r="Z1430" t="s">
        <v>1491</v>
      </c>
      <c r="AA1430" t="s">
        <v>1556</v>
      </c>
      <c r="AC1430" t="s">
        <v>3458</v>
      </c>
      <c r="AE1430" t="s">
        <v>2791</v>
      </c>
      <c r="AF1430" t="s">
        <v>3459</v>
      </c>
      <c r="AG1430" t="s">
        <v>3459</v>
      </c>
      <c r="AH1430" t="s">
        <v>3460</v>
      </c>
      <c r="AI1430" t="s">
        <v>1621</v>
      </c>
      <c r="AJ1430" t="s">
        <v>102</v>
      </c>
    </row>
    <row r="1431" spans="1:36" x14ac:dyDescent="0.2">
      <c r="A1431">
        <v>23404</v>
      </c>
      <c r="B1431" t="s">
        <v>1445</v>
      </c>
      <c r="C1431" t="s">
        <v>3461</v>
      </c>
      <c r="D1431" t="s">
        <v>1187</v>
      </c>
      <c r="E1431" t="s">
        <v>3461</v>
      </c>
      <c r="F1431" t="s">
        <v>354</v>
      </c>
      <c r="G1431" t="s">
        <v>3462</v>
      </c>
      <c r="H1431" t="s">
        <v>1448</v>
      </c>
      <c r="I1431" t="s">
        <v>1469</v>
      </c>
      <c r="J1431" t="s">
        <v>1448</v>
      </c>
      <c r="K1431" t="s">
        <v>1470</v>
      </c>
      <c r="L1431" t="s">
        <v>3463</v>
      </c>
      <c r="M1431" t="s">
        <v>3463</v>
      </c>
      <c r="N1431" t="s">
        <v>1473</v>
      </c>
      <c r="O1431" t="s">
        <v>1474</v>
      </c>
      <c r="P1431" t="s">
        <v>1513</v>
      </c>
      <c r="Q1431" t="s">
        <v>287</v>
      </c>
      <c r="R1431" t="s">
        <v>1581</v>
      </c>
      <c r="S1431" t="s">
        <v>1500</v>
      </c>
      <c r="T1431" t="s">
        <v>1477</v>
      </c>
      <c r="U1431" t="s">
        <v>3464</v>
      </c>
      <c r="V1431" t="s">
        <v>3465</v>
      </c>
      <c r="W1431">
        <v>1644166800</v>
      </c>
      <c r="X1431">
        <v>1672419600</v>
      </c>
      <c r="Y1431" t="s">
        <v>1438</v>
      </c>
      <c r="Z1431" t="s">
        <v>1568</v>
      </c>
      <c r="AC1431" t="s">
        <v>3466</v>
      </c>
      <c r="AE1431" t="s">
        <v>3467</v>
      </c>
      <c r="AF1431" t="s">
        <v>3468</v>
      </c>
      <c r="AG1431" t="s">
        <v>3468</v>
      </c>
      <c r="AH1431" t="s">
        <v>3469</v>
      </c>
      <c r="AJ1431" t="s">
        <v>98</v>
      </c>
    </row>
    <row r="1432" spans="1:36" x14ac:dyDescent="0.2">
      <c r="A1432">
        <v>23405</v>
      </c>
      <c r="B1432" t="s">
        <v>1485</v>
      </c>
      <c r="C1432" t="s">
        <v>1188</v>
      </c>
      <c r="D1432" t="s">
        <v>1188</v>
      </c>
      <c r="E1432" t="s">
        <v>1188</v>
      </c>
      <c r="F1432" t="s">
        <v>454</v>
      </c>
      <c r="G1432" t="s">
        <v>3470</v>
      </c>
      <c r="H1432" t="s">
        <v>1448</v>
      </c>
      <c r="I1432" t="s">
        <v>1838</v>
      </c>
      <c r="J1432" t="s">
        <v>1448</v>
      </c>
      <c r="K1432" t="s">
        <v>1470</v>
      </c>
      <c r="L1432" t="s">
        <v>1471</v>
      </c>
      <c r="M1432" t="s">
        <v>1472</v>
      </c>
      <c r="N1432" t="s">
        <v>1473</v>
      </c>
      <c r="O1432" t="s">
        <v>1474</v>
      </c>
      <c r="P1432" t="s">
        <v>3471</v>
      </c>
      <c r="Q1432" t="s">
        <v>287</v>
      </c>
      <c r="R1432" t="s">
        <v>1565</v>
      </c>
      <c r="S1432" t="s">
        <v>1454</v>
      </c>
      <c r="T1432" t="s">
        <v>1455</v>
      </c>
      <c r="U1432" t="s">
        <v>3472</v>
      </c>
      <c r="V1432" t="s">
        <v>3473</v>
      </c>
      <c r="W1432">
        <v>1644166800</v>
      </c>
      <c r="X1432">
        <v>1663174800</v>
      </c>
      <c r="Y1432" t="s">
        <v>1438</v>
      </c>
      <c r="Z1432" t="s">
        <v>1568</v>
      </c>
      <c r="AB1432" t="s">
        <v>1460</v>
      </c>
      <c r="AC1432" t="s">
        <v>3474</v>
      </c>
      <c r="AE1432" t="s">
        <v>3475</v>
      </c>
      <c r="AF1432" t="s">
        <v>3476</v>
      </c>
      <c r="AG1432" t="s">
        <v>3477</v>
      </c>
      <c r="AH1432" t="s">
        <v>3478</v>
      </c>
      <c r="AI1432" t="s">
        <v>3479</v>
      </c>
      <c r="AJ1432" t="s">
        <v>99</v>
      </c>
    </row>
    <row r="1433" spans="1:36" x14ac:dyDescent="0.2">
      <c r="A1433">
        <v>23407</v>
      </c>
      <c r="B1433" t="s">
        <v>1466</v>
      </c>
      <c r="C1433" t="s">
        <v>3480</v>
      </c>
      <c r="D1433" t="s">
        <v>1189</v>
      </c>
      <c r="E1433" t="s">
        <v>3480</v>
      </c>
      <c r="F1433" t="s">
        <v>285</v>
      </c>
      <c r="G1433" t="s">
        <v>3246</v>
      </c>
      <c r="H1433" t="s">
        <v>1448</v>
      </c>
      <c r="I1433" t="s">
        <v>1469</v>
      </c>
      <c r="J1433" t="s">
        <v>1448</v>
      </c>
      <c r="K1433" t="s">
        <v>1470</v>
      </c>
      <c r="L1433" t="s">
        <v>1451</v>
      </c>
      <c r="M1433" t="s">
        <v>1451</v>
      </c>
      <c r="N1433" t="s">
        <v>1451</v>
      </c>
      <c r="O1433" t="s">
        <v>1451</v>
      </c>
      <c r="P1433" t="s">
        <v>3481</v>
      </c>
      <c r="Q1433" t="s">
        <v>292</v>
      </c>
      <c r="R1433" t="s">
        <v>1565</v>
      </c>
      <c r="S1433" t="s">
        <v>1454</v>
      </c>
      <c r="T1433" t="s">
        <v>1477</v>
      </c>
      <c r="U1433" t="e" cm="1">
        <f t="array" ref="U1433">- overview: Thực hiện Phát triển các chức năng mới cho web application phục vụ nhập bút toán cho KH MJS.</f>
        <v>#NAME?</v>
      </c>
    </row>
    <row r="1434" spans="1:36" x14ac:dyDescent="0.2">
      <c r="A1434" t="e" cm="1">
        <f t="array" ref="A1434">- Công đoạn Phát triển bao gồm: DD → Coding/UT → PT→ IT</f>
        <v>#NAME?</v>
      </c>
    </row>
    <row r="1435" spans="1:36" x14ac:dyDescent="0.2">
      <c r="A1435" t="s">
        <v>3482</v>
      </c>
      <c r="B1435" t="s">
        <v>3483</v>
      </c>
      <c r="C1435">
        <v>1644166800</v>
      </c>
      <c r="D1435">
        <v>1672419600</v>
      </c>
      <c r="E1435" t="s">
        <v>1438</v>
      </c>
      <c r="F1435" t="s">
        <v>1491</v>
      </c>
      <c r="G1435" t="s">
        <v>1556</v>
      </c>
      <c r="I1435" t="s">
        <v>3484</v>
      </c>
      <c r="K1435" t="s">
        <v>3485</v>
      </c>
      <c r="L1435" t="s">
        <v>3486</v>
      </c>
      <c r="M1435" t="s">
        <v>3487</v>
      </c>
      <c r="N1435" t="s">
        <v>1464</v>
      </c>
      <c r="O1435" t="s">
        <v>3488</v>
      </c>
      <c r="P1435" t="s">
        <v>101</v>
      </c>
    </row>
    <row r="1436" spans="1:36" x14ac:dyDescent="0.2">
      <c r="A1436">
        <v>23409</v>
      </c>
      <c r="B1436" t="s">
        <v>1485</v>
      </c>
      <c r="C1436" t="s">
        <v>3489</v>
      </c>
      <c r="D1436" t="s">
        <v>1190</v>
      </c>
      <c r="E1436" t="s">
        <v>3489</v>
      </c>
      <c r="F1436" t="s">
        <v>498</v>
      </c>
      <c r="G1436" t="s">
        <v>2603</v>
      </c>
      <c r="H1436" t="s">
        <v>1448</v>
      </c>
      <c r="I1436" t="s">
        <v>1469</v>
      </c>
      <c r="J1436" t="s">
        <v>1448</v>
      </c>
      <c r="K1436" t="s">
        <v>1470</v>
      </c>
      <c r="L1436" t="s">
        <v>3490</v>
      </c>
      <c r="M1436" t="s">
        <v>3491</v>
      </c>
      <c r="N1436" t="s">
        <v>1473</v>
      </c>
      <c r="O1436" t="s">
        <v>1935</v>
      </c>
      <c r="P1436" t="s">
        <v>1973</v>
      </c>
      <c r="Q1436" t="s">
        <v>287</v>
      </c>
      <c r="R1436" t="s">
        <v>2162</v>
      </c>
      <c r="S1436" t="s">
        <v>1454</v>
      </c>
      <c r="T1436" t="s">
        <v>1477</v>
      </c>
      <c r="U1436" t="s">
        <v>3492</v>
      </c>
    </row>
    <row r="1438" spans="1:36" x14ac:dyDescent="0.2">
      <c r="A1438" t="s">
        <v>3493</v>
      </c>
      <c r="B1438" t="s">
        <v>2606</v>
      </c>
      <c r="C1438">
        <v>1644166800</v>
      </c>
      <c r="D1438">
        <v>1673629200</v>
      </c>
      <c r="E1438" t="s">
        <v>1438</v>
      </c>
      <c r="F1438" t="s">
        <v>1491</v>
      </c>
      <c r="I1438" t="s">
        <v>3494</v>
      </c>
      <c r="K1438" t="s">
        <v>3495</v>
      </c>
      <c r="L1438" t="s">
        <v>3496</v>
      </c>
      <c r="M1438" t="s">
        <v>3496</v>
      </c>
      <c r="N1438" t="s">
        <v>3497</v>
      </c>
      <c r="O1438" t="s">
        <v>3498</v>
      </c>
      <c r="P1438" t="s">
        <v>102</v>
      </c>
    </row>
    <row r="1439" spans="1:36" x14ac:dyDescent="0.2">
      <c r="A1439">
        <v>23414</v>
      </c>
      <c r="B1439" t="s">
        <v>2743</v>
      </c>
      <c r="C1439" t="s">
        <v>3499</v>
      </c>
      <c r="D1439" t="s">
        <v>1191</v>
      </c>
      <c r="E1439" t="s">
        <v>3499</v>
      </c>
      <c r="F1439" t="s">
        <v>382</v>
      </c>
      <c r="G1439" t="s">
        <v>1992</v>
      </c>
      <c r="H1439" t="s">
        <v>1448</v>
      </c>
      <c r="I1439" t="s">
        <v>1449</v>
      </c>
      <c r="J1439" t="s">
        <v>1448</v>
      </c>
      <c r="K1439" t="s">
        <v>1470</v>
      </c>
      <c r="L1439" t="s">
        <v>1553</v>
      </c>
      <c r="M1439" t="s">
        <v>1553</v>
      </c>
      <c r="N1439" t="s">
        <v>1473</v>
      </c>
      <c r="O1439" t="s">
        <v>1474</v>
      </c>
      <c r="P1439" t="s">
        <v>1513</v>
      </c>
      <c r="Q1439" t="s">
        <v>287</v>
      </c>
      <c r="R1439" t="s">
        <v>84</v>
      </c>
      <c r="S1439" t="s">
        <v>1454</v>
      </c>
      <c r="T1439" t="s">
        <v>1455</v>
      </c>
      <c r="U1439" t="s">
        <v>3500</v>
      </c>
    </row>
    <row r="1440" spans="1:36" x14ac:dyDescent="0.2">
      <c r="A1440" t="s">
        <v>3501</v>
      </c>
    </row>
    <row r="1441" spans="1:36" x14ac:dyDescent="0.2">
      <c r="A1441" t="s">
        <v>3502</v>
      </c>
    </row>
    <row r="1442" spans="1:36" x14ac:dyDescent="0.2">
      <c r="A1442" t="s">
        <v>3503</v>
      </c>
      <c r="B1442" t="s">
        <v>3504</v>
      </c>
      <c r="C1442">
        <v>1644166800</v>
      </c>
      <c r="D1442">
        <v>1653930000</v>
      </c>
      <c r="E1442" t="s">
        <v>1438</v>
      </c>
      <c r="F1442" t="s">
        <v>1458</v>
      </c>
      <c r="H1442" t="s">
        <v>3505</v>
      </c>
      <c r="I1442" t="s">
        <v>3506</v>
      </c>
      <c r="K1442" t="s">
        <v>3340</v>
      </c>
      <c r="L1442" t="s">
        <v>3507</v>
      </c>
      <c r="M1442" t="s">
        <v>3507</v>
      </c>
      <c r="N1442" t="s">
        <v>1464</v>
      </c>
      <c r="O1442" t="s">
        <v>3508</v>
      </c>
      <c r="P1442" t="s">
        <v>107</v>
      </c>
    </row>
    <row r="1443" spans="1:36" x14ac:dyDescent="0.2">
      <c r="A1443">
        <v>23415</v>
      </c>
      <c r="B1443" t="s">
        <v>1520</v>
      </c>
      <c r="C1443" t="s">
        <v>3509</v>
      </c>
      <c r="D1443" t="s">
        <v>1192</v>
      </c>
      <c r="E1443" t="s">
        <v>3509</v>
      </c>
      <c r="F1443" t="s">
        <v>306</v>
      </c>
      <c r="G1443" t="s">
        <v>3510</v>
      </c>
      <c r="H1443" t="s">
        <v>1448</v>
      </c>
      <c r="I1443" t="s">
        <v>1644</v>
      </c>
      <c r="J1443" t="s">
        <v>1448</v>
      </c>
      <c r="K1443" t="s">
        <v>1470</v>
      </c>
      <c r="L1443" t="s">
        <v>1471</v>
      </c>
      <c r="M1443" t="s">
        <v>1472</v>
      </c>
      <c r="N1443" t="s">
        <v>1473</v>
      </c>
      <c r="O1443" t="s">
        <v>1474</v>
      </c>
      <c r="P1443" t="s">
        <v>1564</v>
      </c>
      <c r="Q1443" t="s">
        <v>287</v>
      </c>
      <c r="R1443" t="s">
        <v>3511</v>
      </c>
      <c r="S1443" t="s">
        <v>2633</v>
      </c>
      <c r="T1443" t="s">
        <v>1477</v>
      </c>
      <c r="U1443" t="s">
        <v>3512</v>
      </c>
      <c r="V1443" t="s">
        <v>3513</v>
      </c>
      <c r="W1443">
        <v>1644166800</v>
      </c>
      <c r="X1443">
        <v>1677517200</v>
      </c>
      <c r="Y1443" t="s">
        <v>1438</v>
      </c>
      <c r="Z1443" t="s">
        <v>1491</v>
      </c>
      <c r="AC1443" t="s">
        <v>3514</v>
      </c>
      <c r="AE1443" t="s">
        <v>3515</v>
      </c>
      <c r="AF1443" t="s">
        <v>3516</v>
      </c>
      <c r="AG1443" t="s">
        <v>3517</v>
      </c>
      <c r="AH1443" t="s">
        <v>3518</v>
      </c>
      <c r="AI1443" t="s">
        <v>3519</v>
      </c>
      <c r="AJ1443" t="s">
        <v>102</v>
      </c>
    </row>
    <row r="1444" spans="1:36" x14ac:dyDescent="0.2">
      <c r="A1444">
        <v>23417</v>
      </c>
      <c r="B1444" t="s">
        <v>1485</v>
      </c>
      <c r="C1444" t="s">
        <v>3520</v>
      </c>
      <c r="D1444" t="s">
        <v>1193</v>
      </c>
      <c r="E1444" t="s">
        <v>3520</v>
      </c>
      <c r="F1444" t="s">
        <v>290</v>
      </c>
      <c r="G1444" t="s">
        <v>3521</v>
      </c>
      <c r="H1444" t="s">
        <v>1448</v>
      </c>
      <c r="I1444" t="s">
        <v>1449</v>
      </c>
      <c r="J1444" t="s">
        <v>1448</v>
      </c>
      <c r="K1444" t="s">
        <v>1470</v>
      </c>
      <c r="L1444" t="s">
        <v>2088</v>
      </c>
      <c r="M1444" t="s">
        <v>2423</v>
      </c>
      <c r="N1444" t="s">
        <v>1473</v>
      </c>
      <c r="O1444" t="s">
        <v>1474</v>
      </c>
      <c r="P1444" t="s">
        <v>3522</v>
      </c>
      <c r="Q1444" t="s">
        <v>292</v>
      </c>
      <c r="R1444" t="s">
        <v>2574</v>
      </c>
      <c r="S1444" t="s">
        <v>1488</v>
      </c>
      <c r="T1444" t="s">
        <v>1477</v>
      </c>
      <c r="U1444" t="s">
        <v>3523</v>
      </c>
    </row>
    <row r="1445" spans="1:36" x14ac:dyDescent="0.2">
      <c r="A1445" t="s">
        <v>3524</v>
      </c>
      <c r="B1445" t="s">
        <v>3525</v>
      </c>
    </row>
    <row r="1446" spans="1:36" x14ac:dyDescent="0.2">
      <c r="A1446" t="s">
        <v>3524</v>
      </c>
      <c r="B1446" t="s">
        <v>3526</v>
      </c>
    </row>
    <row r="1447" spans="1:36" x14ac:dyDescent="0.2">
      <c r="A1447" t="s">
        <v>3524</v>
      </c>
      <c r="B1447" t="s">
        <v>3527</v>
      </c>
      <c r="C1447" t="s">
        <v>3528</v>
      </c>
      <c r="D1447">
        <v>1644166800</v>
      </c>
      <c r="E1447">
        <v>1668704400</v>
      </c>
      <c r="F1447" t="s">
        <v>1438</v>
      </c>
      <c r="G1447" t="s">
        <v>1458</v>
      </c>
      <c r="I1447" t="s">
        <v>2428</v>
      </c>
      <c r="J1447" t="s">
        <v>3529</v>
      </c>
      <c r="L1447" t="s">
        <v>3530</v>
      </c>
      <c r="M1447" t="s">
        <v>3531</v>
      </c>
      <c r="N1447" t="s">
        <v>3531</v>
      </c>
      <c r="O1447" t="s">
        <v>3532</v>
      </c>
      <c r="P1447" t="s">
        <v>3531</v>
      </c>
      <c r="Q1447" t="s">
        <v>99</v>
      </c>
    </row>
    <row r="1448" spans="1:36" x14ac:dyDescent="0.2">
      <c r="A1448">
        <v>23418</v>
      </c>
      <c r="B1448" t="s">
        <v>1445</v>
      </c>
      <c r="C1448" t="s">
        <v>1194</v>
      </c>
      <c r="D1448" t="s">
        <v>1194</v>
      </c>
      <c r="E1448" t="s">
        <v>1194</v>
      </c>
      <c r="F1448" t="s">
        <v>321</v>
      </c>
      <c r="G1448" t="s">
        <v>3533</v>
      </c>
      <c r="H1448" t="s">
        <v>1448</v>
      </c>
      <c r="I1448" t="s">
        <v>1469</v>
      </c>
      <c r="J1448" t="s">
        <v>1448</v>
      </c>
      <c r="K1448" t="s">
        <v>1470</v>
      </c>
      <c r="L1448" t="s">
        <v>1471</v>
      </c>
      <c r="M1448" t="s">
        <v>1472</v>
      </c>
      <c r="N1448" t="s">
        <v>1512</v>
      </c>
      <c r="O1448" t="s">
        <v>1474</v>
      </c>
      <c r="P1448" t="s">
        <v>1564</v>
      </c>
      <c r="Q1448" t="s">
        <v>292</v>
      </c>
      <c r="R1448" t="s">
        <v>1565</v>
      </c>
      <c r="S1448" t="s">
        <v>1454</v>
      </c>
      <c r="T1448" t="s">
        <v>1477</v>
      </c>
      <c r="U1448" t="s">
        <v>3534</v>
      </c>
      <c r="V1448" t="s">
        <v>3535</v>
      </c>
      <c r="W1448">
        <v>1644166800</v>
      </c>
      <c r="X1448">
        <v>1669741200</v>
      </c>
      <c r="Y1448" t="s">
        <v>1438</v>
      </c>
      <c r="Z1448" t="s">
        <v>1491</v>
      </c>
      <c r="AC1448" t="s">
        <v>3536</v>
      </c>
      <c r="AE1448" t="s">
        <v>3537</v>
      </c>
      <c r="AF1448" t="s">
        <v>3538</v>
      </c>
      <c r="AG1448" t="s">
        <v>3538</v>
      </c>
      <c r="AH1448" t="s">
        <v>3031</v>
      </c>
      <c r="AI1448" t="s">
        <v>3539</v>
      </c>
      <c r="AJ1448" t="s">
        <v>102</v>
      </c>
    </row>
    <row r="1449" spans="1:36" x14ac:dyDescent="0.2">
      <c r="A1449">
        <v>23419</v>
      </c>
      <c r="B1449" t="s">
        <v>1520</v>
      </c>
      <c r="C1449" t="s">
        <v>3540</v>
      </c>
      <c r="D1449" t="s">
        <v>1195</v>
      </c>
      <c r="E1449" t="s">
        <v>3540</v>
      </c>
      <c r="F1449" t="s">
        <v>478</v>
      </c>
      <c r="G1449" t="s">
        <v>3541</v>
      </c>
      <c r="H1449" t="s">
        <v>1448</v>
      </c>
      <c r="I1449" t="s">
        <v>1449</v>
      </c>
      <c r="J1449" t="s">
        <v>1448</v>
      </c>
      <c r="K1449" t="s">
        <v>1470</v>
      </c>
      <c r="L1449" t="s">
        <v>1553</v>
      </c>
      <c r="M1449" t="s">
        <v>1553</v>
      </c>
      <c r="N1449" t="s">
        <v>1473</v>
      </c>
      <c r="O1449" t="s">
        <v>1474</v>
      </c>
      <c r="P1449" t="s">
        <v>3542</v>
      </c>
      <c r="Q1449" t="s">
        <v>287</v>
      </c>
      <c r="R1449" t="s">
        <v>3543</v>
      </c>
      <c r="S1449" t="s">
        <v>1500</v>
      </c>
      <c r="T1449" t="s">
        <v>1477</v>
      </c>
      <c r="U1449" t="s">
        <v>3544</v>
      </c>
    </row>
    <row r="1450" spans="1:36" x14ac:dyDescent="0.2">
      <c r="A1450" t="s">
        <v>3545</v>
      </c>
      <c r="B1450" t="s">
        <v>3546</v>
      </c>
      <c r="C1450">
        <v>1643994000</v>
      </c>
      <c r="D1450">
        <v>1672419600</v>
      </c>
      <c r="E1450" t="s">
        <v>1438</v>
      </c>
      <c r="F1450" t="s">
        <v>1491</v>
      </c>
      <c r="I1450" t="s">
        <v>3547</v>
      </c>
      <c r="K1450" t="s">
        <v>3106</v>
      </c>
      <c r="L1450" t="s">
        <v>3548</v>
      </c>
      <c r="M1450" t="s">
        <v>2433</v>
      </c>
      <c r="N1450" t="s">
        <v>3549</v>
      </c>
      <c r="P1450" t="s">
        <v>100</v>
      </c>
    </row>
    <row r="1451" spans="1:36" x14ac:dyDescent="0.2">
      <c r="A1451">
        <v>23420</v>
      </c>
      <c r="B1451" t="s">
        <v>1466</v>
      </c>
      <c r="C1451" t="s">
        <v>3550</v>
      </c>
      <c r="D1451" t="s">
        <v>1196</v>
      </c>
      <c r="E1451" t="s">
        <v>3550</v>
      </c>
      <c r="F1451" t="s">
        <v>458</v>
      </c>
      <c r="G1451" t="s">
        <v>2800</v>
      </c>
      <c r="H1451" t="s">
        <v>1448</v>
      </c>
      <c r="I1451" t="s">
        <v>1469</v>
      </c>
      <c r="J1451" t="s">
        <v>1448</v>
      </c>
      <c r="K1451" t="s">
        <v>1470</v>
      </c>
      <c r="L1451" t="s">
        <v>2290</v>
      </c>
      <c r="M1451" t="s">
        <v>2657</v>
      </c>
      <c r="N1451" t="s">
        <v>1473</v>
      </c>
      <c r="O1451" t="s">
        <v>1474</v>
      </c>
      <c r="P1451" t="s">
        <v>1677</v>
      </c>
      <c r="Q1451" t="s">
        <v>292</v>
      </c>
      <c r="R1451" t="s">
        <v>1581</v>
      </c>
      <c r="S1451" t="s">
        <v>1454</v>
      </c>
      <c r="T1451" t="s">
        <v>1455</v>
      </c>
      <c r="U1451" t="s">
        <v>3551</v>
      </c>
      <c r="V1451" t="s">
        <v>3552</v>
      </c>
      <c r="W1451">
        <v>1643648400</v>
      </c>
      <c r="X1451">
        <v>1657818000</v>
      </c>
      <c r="Y1451" t="s">
        <v>1438</v>
      </c>
      <c r="Z1451" t="s">
        <v>1491</v>
      </c>
      <c r="AB1451" t="s">
        <v>3553</v>
      </c>
      <c r="AC1451" t="s">
        <v>3554</v>
      </c>
      <c r="AE1451" t="s">
        <v>3232</v>
      </c>
      <c r="AF1451" t="s">
        <v>3555</v>
      </c>
      <c r="AG1451" t="s">
        <v>3556</v>
      </c>
      <c r="AH1451" t="s">
        <v>3557</v>
      </c>
      <c r="AI1451" t="s">
        <v>3558</v>
      </c>
      <c r="AJ1451" t="s">
        <v>104</v>
      </c>
    </row>
    <row r="1452" spans="1:36" x14ac:dyDescent="0.2">
      <c r="A1452">
        <v>23422</v>
      </c>
      <c r="B1452" t="s">
        <v>1485</v>
      </c>
      <c r="C1452" t="s">
        <v>3559</v>
      </c>
      <c r="D1452" t="s">
        <v>1197</v>
      </c>
      <c r="E1452" t="s">
        <v>3559</v>
      </c>
      <c r="F1452" t="s">
        <v>308</v>
      </c>
      <c r="G1452" t="s">
        <v>3560</v>
      </c>
      <c r="H1452" t="s">
        <v>1448</v>
      </c>
      <c r="I1452" t="s">
        <v>1449</v>
      </c>
      <c r="J1452" t="s">
        <v>1448</v>
      </c>
      <c r="K1452" t="s">
        <v>1470</v>
      </c>
      <c r="L1452" t="s">
        <v>1471</v>
      </c>
      <c r="M1452" t="s">
        <v>1511</v>
      </c>
      <c r="N1452" t="s">
        <v>1512</v>
      </c>
      <c r="O1452" t="s">
        <v>1474</v>
      </c>
      <c r="P1452" t="s">
        <v>1564</v>
      </c>
      <c r="Q1452" t="s">
        <v>287</v>
      </c>
      <c r="R1452" t="s">
        <v>1609</v>
      </c>
      <c r="S1452" t="s">
        <v>1454</v>
      </c>
      <c r="T1452" t="s">
        <v>1477</v>
      </c>
      <c r="U1452" t="s">
        <v>3561</v>
      </c>
      <c r="V1452" t="s">
        <v>3562</v>
      </c>
      <c r="W1452">
        <v>1643648400</v>
      </c>
      <c r="X1452">
        <v>1672419600</v>
      </c>
      <c r="Y1452" t="s">
        <v>1438</v>
      </c>
      <c r="Z1452" t="s">
        <v>1491</v>
      </c>
      <c r="AC1452" t="s">
        <v>2319</v>
      </c>
      <c r="AE1452" t="s">
        <v>3563</v>
      </c>
      <c r="AF1452" t="s">
        <v>3564</v>
      </c>
      <c r="AG1452" t="s">
        <v>3565</v>
      </c>
      <c r="AH1452" t="s">
        <v>3566</v>
      </c>
      <c r="AJ1452" t="s">
        <v>102</v>
      </c>
    </row>
    <row r="1453" spans="1:36" x14ac:dyDescent="0.2">
      <c r="A1453">
        <v>23423</v>
      </c>
      <c r="B1453" t="s">
        <v>1520</v>
      </c>
      <c r="C1453" t="s">
        <v>3567</v>
      </c>
      <c r="D1453" t="s">
        <v>1198</v>
      </c>
      <c r="E1453" t="s">
        <v>3567</v>
      </c>
      <c r="F1453" t="s">
        <v>363</v>
      </c>
      <c r="G1453" t="s">
        <v>3568</v>
      </c>
      <c r="H1453" t="s">
        <v>1448</v>
      </c>
      <c r="I1453" t="s">
        <v>1449</v>
      </c>
      <c r="J1453" t="s">
        <v>1689</v>
      </c>
      <c r="K1453" t="s">
        <v>1470</v>
      </c>
      <c r="L1453" t="s">
        <v>1451</v>
      </c>
      <c r="M1453" t="s">
        <v>1451</v>
      </c>
      <c r="N1453" t="s">
        <v>1451</v>
      </c>
      <c r="O1453" t="s">
        <v>1451</v>
      </c>
      <c r="P1453" t="s">
        <v>3569</v>
      </c>
      <c r="Q1453" t="s">
        <v>287</v>
      </c>
      <c r="R1453" t="s">
        <v>1852</v>
      </c>
      <c r="S1453" t="s">
        <v>1488</v>
      </c>
      <c r="T1453" t="s">
        <v>1477</v>
      </c>
      <c r="U1453" t="s">
        <v>3570</v>
      </c>
      <c r="V1453" t="s">
        <v>3571</v>
      </c>
      <c r="W1453">
        <v>1643648400</v>
      </c>
      <c r="X1453">
        <v>1669741200</v>
      </c>
      <c r="Y1453" t="s">
        <v>1438</v>
      </c>
      <c r="Z1453" t="s">
        <v>1439</v>
      </c>
      <c r="AC1453" t="s">
        <v>3572</v>
      </c>
      <c r="AE1453" t="s">
        <v>3022</v>
      </c>
      <c r="AF1453" t="s">
        <v>3573</v>
      </c>
      <c r="AG1453" t="s">
        <v>3574</v>
      </c>
      <c r="AH1453" t="s">
        <v>3575</v>
      </c>
      <c r="AI1453" t="s">
        <v>3576</v>
      </c>
      <c r="AJ1453" t="s">
        <v>104</v>
      </c>
    </row>
    <row r="1454" spans="1:36" x14ac:dyDescent="0.2">
      <c r="A1454">
        <v>23426</v>
      </c>
      <c r="B1454" t="s">
        <v>1485</v>
      </c>
      <c r="C1454" t="s">
        <v>3577</v>
      </c>
      <c r="D1454" t="s">
        <v>1199</v>
      </c>
      <c r="E1454" t="s">
        <v>3577</v>
      </c>
      <c r="F1454" t="s">
        <v>441</v>
      </c>
      <c r="G1454" t="s">
        <v>1597</v>
      </c>
      <c r="H1454" t="s">
        <v>1448</v>
      </c>
      <c r="I1454" t="s">
        <v>1469</v>
      </c>
      <c r="J1454" t="s">
        <v>1448</v>
      </c>
      <c r="K1454" t="s">
        <v>1470</v>
      </c>
      <c r="L1454" t="s">
        <v>2110</v>
      </c>
      <c r="M1454" t="s">
        <v>2110</v>
      </c>
      <c r="N1454" t="s">
        <v>1473</v>
      </c>
      <c r="O1454" t="s">
        <v>1474</v>
      </c>
      <c r="P1454" t="s">
        <v>3578</v>
      </c>
      <c r="Q1454" t="s">
        <v>287</v>
      </c>
      <c r="R1454" t="s">
        <v>1636</v>
      </c>
      <c r="S1454" t="s">
        <v>1488</v>
      </c>
      <c r="T1454" t="s">
        <v>1455</v>
      </c>
      <c r="U1454" t="s">
        <v>3579</v>
      </c>
      <c r="V1454" t="s">
        <v>3580</v>
      </c>
      <c r="W1454">
        <v>1643648400</v>
      </c>
      <c r="X1454">
        <v>1667062800</v>
      </c>
      <c r="Y1454" t="s">
        <v>1438</v>
      </c>
      <c r="Z1454" t="s">
        <v>1439</v>
      </c>
      <c r="AA1454" t="s">
        <v>1459</v>
      </c>
      <c r="AB1454" t="s">
        <v>3581</v>
      </c>
      <c r="AC1454" t="s">
        <v>3582</v>
      </c>
      <c r="AE1454" t="s">
        <v>3583</v>
      </c>
      <c r="AF1454" t="s">
        <v>3584</v>
      </c>
      <c r="AG1454" t="s">
        <v>3584</v>
      </c>
      <c r="AH1454" t="s">
        <v>1464</v>
      </c>
      <c r="AI1454" t="s">
        <v>3585</v>
      </c>
      <c r="AJ1454" t="s">
        <v>95</v>
      </c>
    </row>
    <row r="1455" spans="1:36" x14ac:dyDescent="0.2">
      <c r="A1455">
        <v>23427</v>
      </c>
      <c r="B1455" t="s">
        <v>1445</v>
      </c>
      <c r="C1455" t="s">
        <v>3586</v>
      </c>
      <c r="D1455" t="s">
        <v>1200</v>
      </c>
      <c r="E1455" t="s">
        <v>3586</v>
      </c>
      <c r="F1455" t="s">
        <v>354</v>
      </c>
      <c r="G1455" t="s">
        <v>3587</v>
      </c>
      <c r="H1455" t="s">
        <v>1448</v>
      </c>
      <c r="I1455" t="s">
        <v>1469</v>
      </c>
      <c r="J1455" t="s">
        <v>1448</v>
      </c>
      <c r="K1455" t="s">
        <v>1470</v>
      </c>
      <c r="L1455" t="s">
        <v>2088</v>
      </c>
      <c r="M1455" t="s">
        <v>2100</v>
      </c>
      <c r="N1455" t="s">
        <v>1473</v>
      </c>
      <c r="O1455" t="s">
        <v>1474</v>
      </c>
      <c r="P1455" t="s">
        <v>1513</v>
      </c>
      <c r="Q1455" t="s">
        <v>287</v>
      </c>
      <c r="R1455" t="s">
        <v>1581</v>
      </c>
      <c r="S1455" t="s">
        <v>1500</v>
      </c>
      <c r="T1455" t="s">
        <v>1477</v>
      </c>
      <c r="U1455" t="e" cm="1">
        <f t="array" ref="U1455">- dự án body-shopping</f>
        <v>#NAME?</v>
      </c>
    </row>
    <row r="1456" spans="1:36" x14ac:dyDescent="0.2">
      <c r="A1456" t="s">
        <v>3588</v>
      </c>
      <c r="B1456" t="s">
        <v>3589</v>
      </c>
      <c r="C1456">
        <v>1643648400</v>
      </c>
      <c r="D1456">
        <v>1672419600</v>
      </c>
      <c r="E1456" t="s">
        <v>1438</v>
      </c>
      <c r="F1456" t="s">
        <v>1439</v>
      </c>
      <c r="I1456" t="s">
        <v>3590</v>
      </c>
      <c r="K1456" t="s">
        <v>3591</v>
      </c>
      <c r="L1456" t="s">
        <v>3592</v>
      </c>
      <c r="M1456" t="s">
        <v>3592</v>
      </c>
      <c r="N1456" t="s">
        <v>2263</v>
      </c>
      <c r="P1456" t="s">
        <v>98</v>
      </c>
    </row>
    <row r="1457" spans="1:36" x14ac:dyDescent="0.2">
      <c r="A1457">
        <v>23428</v>
      </c>
      <c r="B1457" t="s">
        <v>1466</v>
      </c>
      <c r="C1457" t="s">
        <v>3593</v>
      </c>
      <c r="D1457" t="s">
        <v>1201</v>
      </c>
      <c r="E1457" t="s">
        <v>3593</v>
      </c>
      <c r="F1457" t="s">
        <v>306</v>
      </c>
      <c r="G1457" t="s">
        <v>3438</v>
      </c>
      <c r="H1457" t="s">
        <v>1448</v>
      </c>
      <c r="I1457" t="s">
        <v>1469</v>
      </c>
      <c r="J1457" t="s">
        <v>1448</v>
      </c>
      <c r="K1457" t="s">
        <v>1470</v>
      </c>
      <c r="L1457" t="s">
        <v>1471</v>
      </c>
      <c r="M1457" t="s">
        <v>1472</v>
      </c>
      <c r="N1457" t="s">
        <v>1473</v>
      </c>
      <c r="O1457" t="s">
        <v>1474</v>
      </c>
      <c r="P1457" t="s">
        <v>3594</v>
      </c>
      <c r="Q1457" t="s">
        <v>292</v>
      </c>
      <c r="R1457" t="s">
        <v>1565</v>
      </c>
      <c r="S1457" t="s">
        <v>1454</v>
      </c>
      <c r="T1457" t="s">
        <v>1477</v>
      </c>
      <c r="U1457" t="s">
        <v>3595</v>
      </c>
      <c r="V1457" t="s">
        <v>3596</v>
      </c>
      <c r="W1457">
        <v>1643648400</v>
      </c>
      <c r="X1457">
        <v>1667840400</v>
      </c>
      <c r="Y1457" t="s">
        <v>1438</v>
      </c>
      <c r="Z1457" t="s">
        <v>1491</v>
      </c>
      <c r="AB1457" t="s">
        <v>2107</v>
      </c>
      <c r="AC1457" t="s">
        <v>3597</v>
      </c>
      <c r="AE1457" t="s">
        <v>3598</v>
      </c>
      <c r="AF1457" t="s">
        <v>3599</v>
      </c>
      <c r="AG1457" t="s">
        <v>3600</v>
      </c>
      <c r="AH1457" t="s">
        <v>2297</v>
      </c>
      <c r="AI1457" t="s">
        <v>3601</v>
      </c>
      <c r="AJ1457" t="s">
        <v>102</v>
      </c>
    </row>
    <row r="1458" spans="1:36" x14ac:dyDescent="0.2">
      <c r="A1458">
        <v>23440</v>
      </c>
      <c r="B1458" t="s">
        <v>1485</v>
      </c>
      <c r="C1458" t="s">
        <v>3602</v>
      </c>
      <c r="D1458" t="s">
        <v>1202</v>
      </c>
      <c r="E1458" t="s">
        <v>3602</v>
      </c>
      <c r="F1458" t="s">
        <v>590</v>
      </c>
      <c r="G1458" t="s">
        <v>1765</v>
      </c>
      <c r="H1458" t="s">
        <v>1448</v>
      </c>
      <c r="I1458" t="s">
        <v>1469</v>
      </c>
      <c r="J1458" t="s">
        <v>1448</v>
      </c>
      <c r="K1458" t="s">
        <v>1470</v>
      </c>
      <c r="L1458" t="s">
        <v>1553</v>
      </c>
      <c r="M1458" t="s">
        <v>1553</v>
      </c>
      <c r="N1458" t="s">
        <v>1473</v>
      </c>
      <c r="O1458" t="s">
        <v>1474</v>
      </c>
      <c r="P1458" t="s">
        <v>2454</v>
      </c>
      <c r="Q1458" t="s">
        <v>287</v>
      </c>
      <c r="R1458" t="s">
        <v>2162</v>
      </c>
      <c r="S1458" t="s">
        <v>1500</v>
      </c>
      <c r="T1458" t="s">
        <v>1477</v>
      </c>
      <c r="U1458" t="s">
        <v>1767</v>
      </c>
      <c r="V1458" t="s">
        <v>3603</v>
      </c>
      <c r="W1458">
        <v>1643648400</v>
      </c>
      <c r="X1458">
        <v>1672419600</v>
      </c>
      <c r="Y1458" t="s">
        <v>1438</v>
      </c>
      <c r="Z1458" t="s">
        <v>1439</v>
      </c>
      <c r="AC1458" t="s">
        <v>3604</v>
      </c>
      <c r="AE1458" t="s">
        <v>3605</v>
      </c>
      <c r="AF1458" t="s">
        <v>3606</v>
      </c>
      <c r="AG1458" t="s">
        <v>1715</v>
      </c>
      <c r="AH1458" t="s">
        <v>1464</v>
      </c>
      <c r="AJ1458" t="s">
        <v>99</v>
      </c>
    </row>
    <row r="1459" spans="1:36" x14ac:dyDescent="0.2">
      <c r="A1459">
        <v>23441</v>
      </c>
      <c r="B1459" t="s">
        <v>1485</v>
      </c>
      <c r="C1459" t="s">
        <v>3607</v>
      </c>
      <c r="D1459" t="s">
        <v>1203</v>
      </c>
      <c r="E1459" t="s">
        <v>3607</v>
      </c>
      <c r="F1459" t="s">
        <v>590</v>
      </c>
      <c r="G1459" t="s">
        <v>1765</v>
      </c>
      <c r="H1459" t="s">
        <v>1448</v>
      </c>
      <c r="I1459" t="s">
        <v>1469</v>
      </c>
      <c r="J1459" t="s">
        <v>1448</v>
      </c>
      <c r="K1459" t="s">
        <v>1470</v>
      </c>
      <c r="L1459" t="s">
        <v>1553</v>
      </c>
      <c r="M1459" t="s">
        <v>1553</v>
      </c>
      <c r="N1459" t="s">
        <v>1473</v>
      </c>
      <c r="O1459" t="s">
        <v>1474</v>
      </c>
      <c r="P1459" t="s">
        <v>3608</v>
      </c>
      <c r="Q1459" t="s">
        <v>287</v>
      </c>
      <c r="R1459" t="s">
        <v>2257</v>
      </c>
      <c r="S1459" t="s">
        <v>1500</v>
      </c>
      <c r="T1459" t="s">
        <v>1477</v>
      </c>
      <c r="U1459" t="s">
        <v>3609</v>
      </c>
    </row>
    <row r="1460" spans="1:36" x14ac:dyDescent="0.2">
      <c r="B1460" t="s">
        <v>3610</v>
      </c>
      <c r="C1460">
        <v>1643648400</v>
      </c>
      <c r="D1460">
        <v>1672419600</v>
      </c>
      <c r="E1460" t="s">
        <v>1438</v>
      </c>
      <c r="F1460" t="s">
        <v>1439</v>
      </c>
      <c r="I1460" t="s">
        <v>3088</v>
      </c>
      <c r="K1460" t="s">
        <v>1900</v>
      </c>
      <c r="L1460" t="s">
        <v>3611</v>
      </c>
      <c r="M1460" t="s">
        <v>3611</v>
      </c>
      <c r="N1460" t="s">
        <v>1464</v>
      </c>
      <c r="P1460" t="s">
        <v>99</v>
      </c>
    </row>
    <row r="1461" spans="1:36" x14ac:dyDescent="0.2">
      <c r="A1461">
        <v>23442</v>
      </c>
      <c r="B1461" t="s">
        <v>1485</v>
      </c>
      <c r="C1461" t="s">
        <v>3612</v>
      </c>
      <c r="D1461" t="s">
        <v>1204</v>
      </c>
      <c r="E1461" t="s">
        <v>3612</v>
      </c>
      <c r="F1461" t="s">
        <v>590</v>
      </c>
      <c r="G1461" t="s">
        <v>1765</v>
      </c>
      <c r="H1461" t="s">
        <v>1448</v>
      </c>
      <c r="I1461" t="s">
        <v>1838</v>
      </c>
      <c r="J1461" t="s">
        <v>1448</v>
      </c>
      <c r="K1461" t="s">
        <v>1470</v>
      </c>
      <c r="L1461" t="s">
        <v>1553</v>
      </c>
      <c r="M1461" t="s">
        <v>1553</v>
      </c>
      <c r="N1461" t="s">
        <v>1473</v>
      </c>
      <c r="O1461" t="s">
        <v>1474</v>
      </c>
      <c r="P1461" t="s">
        <v>3613</v>
      </c>
      <c r="Q1461" t="s">
        <v>287</v>
      </c>
      <c r="R1461" t="s">
        <v>3614</v>
      </c>
      <c r="S1461" t="s">
        <v>1500</v>
      </c>
      <c r="T1461" t="s">
        <v>1477</v>
      </c>
      <c r="U1461" t="s">
        <v>1767</v>
      </c>
    </row>
    <row r="1462" spans="1:36" x14ac:dyDescent="0.2">
      <c r="A1462" t="s">
        <v>3615</v>
      </c>
    </row>
    <row r="1463" spans="1:36" x14ac:dyDescent="0.2">
      <c r="A1463" t="s">
        <v>3616</v>
      </c>
    </row>
    <row r="1464" spans="1:36" x14ac:dyDescent="0.2">
      <c r="A1464" t="s">
        <v>3617</v>
      </c>
      <c r="B1464" t="s">
        <v>3618</v>
      </c>
      <c r="C1464">
        <v>1643648400</v>
      </c>
      <c r="D1464">
        <v>1672419600</v>
      </c>
      <c r="E1464" t="s">
        <v>1438</v>
      </c>
      <c r="F1464" t="s">
        <v>1439</v>
      </c>
      <c r="I1464" t="s">
        <v>3619</v>
      </c>
      <c r="K1464" t="s">
        <v>3620</v>
      </c>
      <c r="L1464" t="s">
        <v>3621</v>
      </c>
      <c r="M1464" t="s">
        <v>3621</v>
      </c>
      <c r="N1464" t="s">
        <v>1464</v>
      </c>
      <c r="P1464" t="s">
        <v>99</v>
      </c>
    </row>
    <row r="1465" spans="1:36" x14ac:dyDescent="0.2">
      <c r="A1465">
        <v>23443</v>
      </c>
      <c r="B1465" t="s">
        <v>1485</v>
      </c>
      <c r="C1465" t="s">
        <v>3622</v>
      </c>
      <c r="D1465" t="s">
        <v>1205</v>
      </c>
      <c r="E1465" t="s">
        <v>3622</v>
      </c>
      <c r="F1465" t="s">
        <v>590</v>
      </c>
      <c r="G1465" t="s">
        <v>1765</v>
      </c>
      <c r="H1465" t="s">
        <v>1448</v>
      </c>
      <c r="I1465" t="s">
        <v>1838</v>
      </c>
      <c r="J1465" t="s">
        <v>1448</v>
      </c>
      <c r="K1465" t="s">
        <v>1470</v>
      </c>
      <c r="L1465" t="s">
        <v>1553</v>
      </c>
      <c r="M1465" t="s">
        <v>1553</v>
      </c>
      <c r="N1465" t="s">
        <v>1473</v>
      </c>
      <c r="O1465" t="s">
        <v>1474</v>
      </c>
      <c r="P1465" t="s">
        <v>3623</v>
      </c>
      <c r="Q1465" t="s">
        <v>287</v>
      </c>
      <c r="R1465" t="s">
        <v>1581</v>
      </c>
      <c r="S1465" t="s">
        <v>1500</v>
      </c>
      <c r="T1465" t="s">
        <v>1477</v>
      </c>
      <c r="U1465" t="s">
        <v>3624</v>
      </c>
      <c r="V1465" t="s">
        <v>3625</v>
      </c>
      <c r="W1465">
        <v>1643648400</v>
      </c>
      <c r="X1465">
        <v>1672419600</v>
      </c>
      <c r="Y1465" t="s">
        <v>1438</v>
      </c>
      <c r="Z1465" t="s">
        <v>1439</v>
      </c>
      <c r="AC1465" t="s">
        <v>3626</v>
      </c>
      <c r="AE1465" t="s">
        <v>3627</v>
      </c>
      <c r="AF1465" t="s">
        <v>3628</v>
      </c>
      <c r="AG1465" t="s">
        <v>3628</v>
      </c>
      <c r="AH1465" t="s">
        <v>1464</v>
      </c>
      <c r="AJ1465" t="s">
        <v>99</v>
      </c>
    </row>
    <row r="1466" spans="1:36" x14ac:dyDescent="0.2">
      <c r="A1466">
        <v>23444</v>
      </c>
      <c r="B1466" t="s">
        <v>1485</v>
      </c>
      <c r="C1466" t="s">
        <v>3629</v>
      </c>
      <c r="D1466" t="s">
        <v>1206</v>
      </c>
      <c r="E1466" t="s">
        <v>3629</v>
      </c>
      <c r="F1466" t="s">
        <v>590</v>
      </c>
      <c r="G1466" t="s">
        <v>1765</v>
      </c>
      <c r="H1466" t="s">
        <v>1448</v>
      </c>
      <c r="I1466" t="s">
        <v>1838</v>
      </c>
      <c r="J1466" t="s">
        <v>1448</v>
      </c>
      <c r="K1466" t="s">
        <v>1470</v>
      </c>
      <c r="L1466" t="s">
        <v>1553</v>
      </c>
      <c r="M1466" t="s">
        <v>1553</v>
      </c>
      <c r="N1466" t="s">
        <v>1473</v>
      </c>
      <c r="O1466" t="s">
        <v>1474</v>
      </c>
      <c r="P1466" t="s">
        <v>3630</v>
      </c>
      <c r="Q1466" t="s">
        <v>287</v>
      </c>
      <c r="R1466" t="s">
        <v>1691</v>
      </c>
      <c r="S1466" t="s">
        <v>1500</v>
      </c>
      <c r="T1466" t="s">
        <v>1477</v>
      </c>
      <c r="U1466" t="s">
        <v>1767</v>
      </c>
      <c r="V1466" t="s">
        <v>3631</v>
      </c>
      <c r="W1466">
        <v>1643648400</v>
      </c>
      <c r="X1466">
        <v>1672419600</v>
      </c>
      <c r="Y1466" t="s">
        <v>1438</v>
      </c>
      <c r="Z1466" t="s">
        <v>1439</v>
      </c>
      <c r="AC1466" t="s">
        <v>3632</v>
      </c>
      <c r="AE1466" t="s">
        <v>3633</v>
      </c>
      <c r="AF1466" t="s">
        <v>3634</v>
      </c>
      <c r="AG1466" t="s">
        <v>3634</v>
      </c>
      <c r="AH1466" t="s">
        <v>1464</v>
      </c>
      <c r="AJ1466" t="s">
        <v>99</v>
      </c>
    </row>
    <row r="1467" spans="1:36" x14ac:dyDescent="0.2">
      <c r="A1467">
        <v>23445</v>
      </c>
      <c r="B1467" t="s">
        <v>1485</v>
      </c>
      <c r="C1467" t="s">
        <v>3635</v>
      </c>
      <c r="D1467" t="s">
        <v>1207</v>
      </c>
      <c r="E1467" t="s">
        <v>3635</v>
      </c>
      <c r="F1467" t="s">
        <v>590</v>
      </c>
      <c r="G1467" t="s">
        <v>1765</v>
      </c>
      <c r="H1467" t="s">
        <v>1448</v>
      </c>
      <c r="I1467" t="s">
        <v>1449</v>
      </c>
      <c r="J1467" t="s">
        <v>1448</v>
      </c>
      <c r="K1467" t="s">
        <v>1470</v>
      </c>
      <c r="L1467" t="s">
        <v>1553</v>
      </c>
      <c r="M1467" t="s">
        <v>1553</v>
      </c>
      <c r="N1467" t="s">
        <v>1473</v>
      </c>
      <c r="O1467" t="s">
        <v>1474</v>
      </c>
      <c r="P1467" t="s">
        <v>3636</v>
      </c>
      <c r="Q1467" t="s">
        <v>287</v>
      </c>
      <c r="R1467" t="s">
        <v>84</v>
      </c>
      <c r="S1467" t="s">
        <v>1500</v>
      </c>
      <c r="T1467" t="s">
        <v>1477</v>
      </c>
      <c r="U1467" t="s">
        <v>3637</v>
      </c>
    </row>
    <row r="1468" spans="1:36" x14ac:dyDescent="0.2">
      <c r="A1468" t="s">
        <v>3638</v>
      </c>
      <c r="B1468" t="s">
        <v>3639</v>
      </c>
      <c r="C1468">
        <v>1643648400</v>
      </c>
      <c r="D1468">
        <v>1672419600</v>
      </c>
      <c r="E1468" t="s">
        <v>1438</v>
      </c>
      <c r="F1468" t="s">
        <v>1439</v>
      </c>
      <c r="I1468" t="s">
        <v>3640</v>
      </c>
      <c r="K1468" t="s">
        <v>3641</v>
      </c>
      <c r="L1468" t="s">
        <v>3642</v>
      </c>
      <c r="M1468" t="s">
        <v>3642</v>
      </c>
      <c r="N1468" t="s">
        <v>1464</v>
      </c>
      <c r="P1468" t="s">
        <v>99</v>
      </c>
    </row>
    <row r="1469" spans="1:36" x14ac:dyDescent="0.2">
      <c r="A1469">
        <v>23446</v>
      </c>
      <c r="B1469" t="s">
        <v>1485</v>
      </c>
      <c r="C1469" t="s">
        <v>3643</v>
      </c>
      <c r="D1469" t="s">
        <v>1208</v>
      </c>
      <c r="E1469" t="s">
        <v>3643</v>
      </c>
      <c r="F1469" t="s">
        <v>590</v>
      </c>
      <c r="G1469" t="s">
        <v>1765</v>
      </c>
      <c r="H1469" t="s">
        <v>1448</v>
      </c>
      <c r="I1469" t="s">
        <v>1469</v>
      </c>
      <c r="J1469" t="s">
        <v>1448</v>
      </c>
      <c r="K1469" t="s">
        <v>1470</v>
      </c>
      <c r="L1469" t="s">
        <v>1553</v>
      </c>
      <c r="M1469" t="s">
        <v>1553</v>
      </c>
      <c r="N1469" t="s">
        <v>1473</v>
      </c>
      <c r="O1469" t="s">
        <v>1935</v>
      </c>
      <c r="P1469" t="s">
        <v>3644</v>
      </c>
      <c r="Q1469" t="s">
        <v>287</v>
      </c>
      <c r="R1469" t="s">
        <v>2121</v>
      </c>
      <c r="S1469" t="s">
        <v>1500</v>
      </c>
      <c r="T1469" t="s">
        <v>1455</v>
      </c>
      <c r="U1469" s="130" t="s">
        <v>3645</v>
      </c>
    </row>
    <row r="1470" spans="1:36" x14ac:dyDescent="0.2">
      <c r="A1470" t="s">
        <v>3646</v>
      </c>
      <c r="B1470" t="s">
        <v>3647</v>
      </c>
      <c r="C1470">
        <v>1643648400</v>
      </c>
      <c r="D1470">
        <v>1655830800</v>
      </c>
      <c r="E1470" t="s">
        <v>1438</v>
      </c>
      <c r="F1470" t="s">
        <v>1439</v>
      </c>
      <c r="I1470" t="s">
        <v>3648</v>
      </c>
      <c r="K1470" t="s">
        <v>2831</v>
      </c>
      <c r="L1470" t="s">
        <v>3649</v>
      </c>
      <c r="M1470" t="s">
        <v>3649</v>
      </c>
      <c r="N1470" t="s">
        <v>1464</v>
      </c>
      <c r="O1470" t="s">
        <v>3649</v>
      </c>
      <c r="P1470" t="s">
        <v>99</v>
      </c>
    </row>
    <row r="1471" spans="1:36" x14ac:dyDescent="0.2">
      <c r="A1471">
        <v>23447</v>
      </c>
      <c r="B1471" t="s">
        <v>1485</v>
      </c>
      <c r="C1471" t="s">
        <v>3650</v>
      </c>
      <c r="D1471" t="s">
        <v>1209</v>
      </c>
      <c r="E1471" t="s">
        <v>3650</v>
      </c>
      <c r="F1471" t="s">
        <v>590</v>
      </c>
      <c r="G1471" t="s">
        <v>1765</v>
      </c>
      <c r="H1471" t="s">
        <v>1448</v>
      </c>
      <c r="I1471" t="s">
        <v>1469</v>
      </c>
      <c r="J1471" t="s">
        <v>1448</v>
      </c>
      <c r="K1471" t="s">
        <v>1470</v>
      </c>
      <c r="L1471" t="s">
        <v>1553</v>
      </c>
      <c r="M1471" t="s">
        <v>1553</v>
      </c>
      <c r="N1471" t="s">
        <v>1473</v>
      </c>
      <c r="O1471" t="s">
        <v>1474</v>
      </c>
      <c r="P1471" t="s">
        <v>3651</v>
      </c>
      <c r="Q1471" t="s">
        <v>287</v>
      </c>
      <c r="R1471" t="s">
        <v>84</v>
      </c>
      <c r="S1471" t="s">
        <v>1500</v>
      </c>
      <c r="T1471" t="s">
        <v>1477</v>
      </c>
      <c r="U1471" t="s">
        <v>1767</v>
      </c>
      <c r="V1471" t="s">
        <v>3652</v>
      </c>
      <c r="W1471">
        <v>1643648400</v>
      </c>
      <c r="X1471">
        <v>1672419600</v>
      </c>
      <c r="Y1471" t="s">
        <v>1438</v>
      </c>
      <c r="Z1471" t="s">
        <v>1439</v>
      </c>
      <c r="AC1471" t="s">
        <v>3653</v>
      </c>
      <c r="AE1471" t="s">
        <v>3654</v>
      </c>
      <c r="AF1471" t="s">
        <v>3655</v>
      </c>
      <c r="AG1471" t="s">
        <v>3655</v>
      </c>
      <c r="AH1471" t="s">
        <v>3656</v>
      </c>
      <c r="AJ1471" t="s">
        <v>99</v>
      </c>
    </row>
    <row r="1472" spans="1:36" x14ac:dyDescent="0.2">
      <c r="A1472">
        <v>23448</v>
      </c>
      <c r="B1472" t="s">
        <v>1485</v>
      </c>
      <c r="C1472" t="s">
        <v>3657</v>
      </c>
      <c r="D1472" t="s">
        <v>1210</v>
      </c>
      <c r="E1472" t="s">
        <v>3657</v>
      </c>
      <c r="F1472" t="s">
        <v>590</v>
      </c>
      <c r="G1472" t="s">
        <v>1765</v>
      </c>
      <c r="H1472" t="s">
        <v>1448</v>
      </c>
      <c r="I1472" t="s">
        <v>1469</v>
      </c>
      <c r="J1472" t="s">
        <v>1448</v>
      </c>
      <c r="K1472" t="s">
        <v>1470</v>
      </c>
      <c r="L1472" t="s">
        <v>1553</v>
      </c>
      <c r="M1472" t="s">
        <v>1553</v>
      </c>
      <c r="N1472" t="s">
        <v>1473</v>
      </c>
      <c r="O1472" t="s">
        <v>1474</v>
      </c>
      <c r="P1472" t="s">
        <v>3658</v>
      </c>
      <c r="Q1472" t="s">
        <v>287</v>
      </c>
      <c r="R1472" t="s">
        <v>2121</v>
      </c>
      <c r="S1472" t="s">
        <v>1500</v>
      </c>
      <c r="T1472" t="s">
        <v>1477</v>
      </c>
      <c r="U1472" t="s">
        <v>1767</v>
      </c>
      <c r="V1472" t="s">
        <v>3659</v>
      </c>
      <c r="W1472">
        <v>1643648400</v>
      </c>
      <c r="X1472">
        <v>1672419600</v>
      </c>
      <c r="Y1472" t="s">
        <v>1438</v>
      </c>
      <c r="Z1472" t="s">
        <v>1439</v>
      </c>
      <c r="AC1472" t="s">
        <v>3660</v>
      </c>
      <c r="AE1472" t="s">
        <v>3661</v>
      </c>
      <c r="AF1472" t="s">
        <v>3662</v>
      </c>
      <c r="AG1472" t="s">
        <v>3662</v>
      </c>
      <c r="AH1472" t="s">
        <v>2351</v>
      </c>
      <c r="AJ1472" t="s">
        <v>99</v>
      </c>
    </row>
    <row r="1473" spans="1:36" x14ac:dyDescent="0.2">
      <c r="A1473">
        <v>23450</v>
      </c>
      <c r="B1473" t="s">
        <v>1520</v>
      </c>
      <c r="C1473" t="s">
        <v>3663</v>
      </c>
      <c r="D1473" t="s">
        <v>1211</v>
      </c>
      <c r="E1473" t="s">
        <v>3663</v>
      </c>
      <c r="F1473" t="s">
        <v>288</v>
      </c>
      <c r="G1473" t="s">
        <v>2256</v>
      </c>
      <c r="H1473" t="s">
        <v>1448</v>
      </c>
      <c r="I1473" t="s">
        <v>1449</v>
      </c>
      <c r="J1473" t="s">
        <v>1448</v>
      </c>
      <c r="K1473" t="s">
        <v>1809</v>
      </c>
      <c r="L1473" t="s">
        <v>3664</v>
      </c>
      <c r="M1473" t="s">
        <v>3665</v>
      </c>
      <c r="N1473" t="s">
        <v>3666</v>
      </c>
      <c r="O1473" t="s">
        <v>3667</v>
      </c>
      <c r="P1473" t="s">
        <v>3668</v>
      </c>
      <c r="Q1473" t="s">
        <v>287</v>
      </c>
      <c r="R1473" t="s">
        <v>84</v>
      </c>
      <c r="S1473" t="s">
        <v>1500</v>
      </c>
      <c r="T1473" t="s">
        <v>1477</v>
      </c>
      <c r="U1473" t="s">
        <v>3669</v>
      </c>
      <c r="V1473" t="s">
        <v>3670</v>
      </c>
      <c r="W1473">
        <v>1643648400</v>
      </c>
      <c r="X1473">
        <v>1703955600</v>
      </c>
      <c r="Y1473" t="s">
        <v>1438</v>
      </c>
      <c r="Z1473" t="s">
        <v>1439</v>
      </c>
      <c r="AC1473" t="s">
        <v>3671</v>
      </c>
      <c r="AE1473" t="s">
        <v>3672</v>
      </c>
      <c r="AF1473" t="s">
        <v>3673</v>
      </c>
      <c r="AG1473" t="s">
        <v>3673</v>
      </c>
      <c r="AH1473" t="s">
        <v>3674</v>
      </c>
      <c r="AJ1473" t="s">
        <v>100</v>
      </c>
    </row>
    <row r="1474" spans="1:36" x14ac:dyDescent="0.2">
      <c r="A1474">
        <v>23459</v>
      </c>
      <c r="B1474" t="s">
        <v>1445</v>
      </c>
      <c r="C1474" t="s">
        <v>1212</v>
      </c>
      <c r="D1474" t="s">
        <v>1212</v>
      </c>
      <c r="E1474" t="s">
        <v>1212</v>
      </c>
      <c r="F1474" t="s">
        <v>494</v>
      </c>
      <c r="G1474" t="s">
        <v>3675</v>
      </c>
      <c r="H1474" t="s">
        <v>1448</v>
      </c>
      <c r="I1474" t="s">
        <v>1644</v>
      </c>
      <c r="J1474" t="s">
        <v>1448</v>
      </c>
      <c r="K1474" t="s">
        <v>1470</v>
      </c>
      <c r="L1474" t="s">
        <v>1553</v>
      </c>
      <c r="M1474" t="s">
        <v>1553</v>
      </c>
      <c r="N1474" t="s">
        <v>3676</v>
      </c>
      <c r="O1474" t="s">
        <v>3677</v>
      </c>
      <c r="P1474" t="s">
        <v>1677</v>
      </c>
      <c r="Q1474" t="s">
        <v>292</v>
      </c>
      <c r="R1474" t="s">
        <v>1884</v>
      </c>
      <c r="S1474" t="s">
        <v>1454</v>
      </c>
      <c r="T1474" t="s">
        <v>1455</v>
      </c>
      <c r="U1474" t="s">
        <v>3678</v>
      </c>
    </row>
    <row r="1476" spans="1:36" x14ac:dyDescent="0.2">
      <c r="A1476" t="s">
        <v>3679</v>
      </c>
    </row>
    <row r="1478" spans="1:36" x14ac:dyDescent="0.2">
      <c r="A1478" t="s">
        <v>3680</v>
      </c>
      <c r="B1478" t="s">
        <v>2277</v>
      </c>
      <c r="C1478">
        <v>1643648400</v>
      </c>
      <c r="D1478">
        <v>1665594000</v>
      </c>
      <c r="E1478" t="s">
        <v>1438</v>
      </c>
      <c r="F1478" t="s">
        <v>1568</v>
      </c>
      <c r="G1478" t="s">
        <v>1459</v>
      </c>
      <c r="H1478" t="s">
        <v>3681</v>
      </c>
      <c r="I1478" t="s">
        <v>3682</v>
      </c>
      <c r="K1478" t="s">
        <v>3683</v>
      </c>
      <c r="L1478" t="s">
        <v>3684</v>
      </c>
      <c r="M1478" t="s">
        <v>3685</v>
      </c>
      <c r="N1478" t="s">
        <v>3686</v>
      </c>
      <c r="O1478" t="s">
        <v>3687</v>
      </c>
      <c r="P1478" t="s">
        <v>98</v>
      </c>
    </row>
    <row r="1479" spans="1:36" x14ac:dyDescent="0.2">
      <c r="A1479">
        <v>23464</v>
      </c>
      <c r="B1479" t="s">
        <v>1520</v>
      </c>
      <c r="C1479" t="s">
        <v>3688</v>
      </c>
      <c r="D1479" t="s">
        <v>1213</v>
      </c>
      <c r="E1479" t="s">
        <v>3688</v>
      </c>
      <c r="F1479" t="s">
        <v>288</v>
      </c>
      <c r="G1479" t="s">
        <v>2299</v>
      </c>
      <c r="H1479" t="s">
        <v>1448</v>
      </c>
      <c r="I1479" t="s">
        <v>1449</v>
      </c>
      <c r="J1479" t="s">
        <v>1448</v>
      </c>
      <c r="K1479" t="s">
        <v>1470</v>
      </c>
      <c r="L1479" t="s">
        <v>1634</v>
      </c>
      <c r="M1479" t="s">
        <v>2300</v>
      </c>
      <c r="N1479" t="s">
        <v>1473</v>
      </c>
      <c r="O1479" t="s">
        <v>1474</v>
      </c>
      <c r="P1479" t="s">
        <v>1513</v>
      </c>
      <c r="Q1479" t="s">
        <v>287</v>
      </c>
      <c r="R1479" t="s">
        <v>84</v>
      </c>
      <c r="S1479" t="s">
        <v>1488</v>
      </c>
      <c r="T1479" t="s">
        <v>1477</v>
      </c>
      <c r="U1479" t="s">
        <v>3689</v>
      </c>
      <c r="V1479" t="s">
        <v>3670</v>
      </c>
      <c r="W1479">
        <v>1643648400</v>
      </c>
      <c r="X1479">
        <v>1680195600</v>
      </c>
      <c r="Y1479" t="s">
        <v>1438</v>
      </c>
      <c r="Z1479" t="s">
        <v>1439</v>
      </c>
      <c r="AC1479" t="s">
        <v>3690</v>
      </c>
      <c r="AE1479" t="s">
        <v>3691</v>
      </c>
      <c r="AF1479" t="s">
        <v>3692</v>
      </c>
      <c r="AG1479" t="s">
        <v>3692</v>
      </c>
      <c r="AH1479" t="s">
        <v>1774</v>
      </c>
      <c r="AJ1479" t="s">
        <v>100</v>
      </c>
    </row>
    <row r="1480" spans="1:36" x14ac:dyDescent="0.2">
      <c r="A1480">
        <v>23474</v>
      </c>
      <c r="B1480" t="s">
        <v>1485</v>
      </c>
      <c r="C1480" t="s">
        <v>3693</v>
      </c>
      <c r="D1480" t="s">
        <v>1214</v>
      </c>
      <c r="E1480" t="s">
        <v>3693</v>
      </c>
      <c r="F1480" t="s">
        <v>943</v>
      </c>
      <c r="G1480" t="s">
        <v>3694</v>
      </c>
      <c r="H1480" t="s">
        <v>1448</v>
      </c>
      <c r="I1480" t="s">
        <v>1469</v>
      </c>
      <c r="J1480" t="s">
        <v>1448</v>
      </c>
      <c r="K1480" t="s">
        <v>1470</v>
      </c>
      <c r="L1480" t="s">
        <v>1675</v>
      </c>
      <c r="M1480" t="s">
        <v>1676</v>
      </c>
      <c r="N1480" t="s">
        <v>1473</v>
      </c>
      <c r="O1480" t="s">
        <v>1474</v>
      </c>
      <c r="P1480" t="s">
        <v>1677</v>
      </c>
      <c r="Q1480" t="s">
        <v>287</v>
      </c>
      <c r="R1480" t="s">
        <v>84</v>
      </c>
      <c r="S1480" t="s">
        <v>1488</v>
      </c>
      <c r="T1480" t="s">
        <v>1477</v>
      </c>
      <c r="U1480" t="s">
        <v>3695</v>
      </c>
      <c r="V1480" t="s">
        <v>3696</v>
      </c>
      <c r="W1480">
        <v>1643648400</v>
      </c>
      <c r="X1480">
        <v>1672419600</v>
      </c>
      <c r="Y1480" t="s">
        <v>1438</v>
      </c>
      <c r="Z1480" t="s">
        <v>1439</v>
      </c>
      <c r="AC1480" t="s">
        <v>3697</v>
      </c>
      <c r="AE1480" t="s">
        <v>3698</v>
      </c>
      <c r="AF1480" t="s">
        <v>3699</v>
      </c>
      <c r="AG1480" t="s">
        <v>3700</v>
      </c>
      <c r="AH1480" t="s">
        <v>3701</v>
      </c>
      <c r="AJ1480" t="s">
        <v>99</v>
      </c>
    </row>
    <row r="1481" spans="1:36" x14ac:dyDescent="0.2">
      <c r="A1481">
        <v>23475</v>
      </c>
      <c r="B1481" t="s">
        <v>1485</v>
      </c>
      <c r="C1481" t="s">
        <v>3702</v>
      </c>
      <c r="D1481" t="s">
        <v>1215</v>
      </c>
      <c r="E1481" t="s">
        <v>3702</v>
      </c>
      <c r="F1481" t="s">
        <v>943</v>
      </c>
      <c r="G1481" t="s">
        <v>3694</v>
      </c>
      <c r="H1481" t="s">
        <v>1448</v>
      </c>
      <c r="I1481" t="s">
        <v>1469</v>
      </c>
      <c r="J1481" t="s">
        <v>1448</v>
      </c>
      <c r="K1481" t="s">
        <v>1470</v>
      </c>
      <c r="L1481" t="s">
        <v>1675</v>
      </c>
      <c r="M1481" t="s">
        <v>1676</v>
      </c>
      <c r="N1481" t="s">
        <v>1473</v>
      </c>
      <c r="O1481" t="s">
        <v>1474</v>
      </c>
      <c r="P1481" t="s">
        <v>1677</v>
      </c>
      <c r="Q1481" t="s">
        <v>287</v>
      </c>
      <c r="R1481" t="s">
        <v>84</v>
      </c>
      <c r="S1481" t="s">
        <v>1488</v>
      </c>
      <c r="T1481" t="s">
        <v>1477</v>
      </c>
      <c r="U1481" t="s">
        <v>3703</v>
      </c>
      <c r="V1481" t="s">
        <v>3704</v>
      </c>
      <c r="W1481">
        <v>1643648400</v>
      </c>
      <c r="X1481">
        <v>1672419600</v>
      </c>
      <c r="Y1481" t="s">
        <v>1438</v>
      </c>
      <c r="Z1481" t="s">
        <v>1439</v>
      </c>
      <c r="AC1481" t="s">
        <v>3705</v>
      </c>
      <c r="AE1481" t="s">
        <v>3706</v>
      </c>
      <c r="AF1481" t="s">
        <v>3707</v>
      </c>
      <c r="AG1481" t="s">
        <v>3707</v>
      </c>
      <c r="AH1481" t="s">
        <v>2673</v>
      </c>
      <c r="AJ1481" t="s">
        <v>99</v>
      </c>
    </row>
    <row r="1482" spans="1:36" x14ac:dyDescent="0.2">
      <c r="A1482">
        <v>23476</v>
      </c>
      <c r="B1482" t="s">
        <v>1485</v>
      </c>
      <c r="C1482" t="s">
        <v>3708</v>
      </c>
      <c r="D1482" t="s">
        <v>1216</v>
      </c>
      <c r="E1482" t="s">
        <v>3708</v>
      </c>
      <c r="F1482" t="s">
        <v>943</v>
      </c>
      <c r="G1482" t="s">
        <v>3694</v>
      </c>
      <c r="H1482" t="s">
        <v>1448</v>
      </c>
      <c r="I1482" t="s">
        <v>1469</v>
      </c>
      <c r="J1482" t="s">
        <v>1448</v>
      </c>
      <c r="K1482" t="s">
        <v>1470</v>
      </c>
      <c r="L1482" t="s">
        <v>1675</v>
      </c>
      <c r="M1482" t="s">
        <v>1676</v>
      </c>
      <c r="N1482" t="s">
        <v>1473</v>
      </c>
      <c r="O1482" t="s">
        <v>1474</v>
      </c>
      <c r="P1482" t="s">
        <v>1677</v>
      </c>
      <c r="Q1482" t="s">
        <v>287</v>
      </c>
      <c r="R1482" t="s">
        <v>84</v>
      </c>
      <c r="S1482" t="s">
        <v>1488</v>
      </c>
      <c r="T1482" t="s">
        <v>1477</v>
      </c>
      <c r="U1482" t="s">
        <v>3695</v>
      </c>
      <c r="V1482" t="s">
        <v>3625</v>
      </c>
      <c r="W1482">
        <v>1643648400</v>
      </c>
      <c r="X1482">
        <v>1672419600</v>
      </c>
      <c r="Y1482" t="s">
        <v>1438</v>
      </c>
      <c r="Z1482" t="s">
        <v>1439</v>
      </c>
      <c r="AC1482" t="s">
        <v>3709</v>
      </c>
      <c r="AE1482" t="s">
        <v>3710</v>
      </c>
      <c r="AF1482" t="s">
        <v>3711</v>
      </c>
      <c r="AG1482" t="s">
        <v>3712</v>
      </c>
      <c r="AH1482" t="s">
        <v>1464</v>
      </c>
      <c r="AJ1482" t="s">
        <v>99</v>
      </c>
    </row>
    <row r="1483" spans="1:36" x14ac:dyDescent="0.2">
      <c r="A1483">
        <v>23478</v>
      </c>
      <c r="B1483" t="s">
        <v>1485</v>
      </c>
      <c r="C1483" t="s">
        <v>3713</v>
      </c>
      <c r="D1483" t="s">
        <v>1217</v>
      </c>
      <c r="E1483" t="s">
        <v>3713</v>
      </c>
      <c r="F1483" t="s">
        <v>308</v>
      </c>
      <c r="G1483" t="s">
        <v>3714</v>
      </c>
      <c r="H1483" t="s">
        <v>1448</v>
      </c>
      <c r="I1483" t="s">
        <v>1449</v>
      </c>
      <c r="J1483" t="s">
        <v>1448</v>
      </c>
      <c r="K1483" t="s">
        <v>1470</v>
      </c>
      <c r="L1483" t="s">
        <v>1471</v>
      </c>
      <c r="M1483" t="s">
        <v>1472</v>
      </c>
      <c r="N1483" t="s">
        <v>1512</v>
      </c>
      <c r="O1483" t="s">
        <v>1474</v>
      </c>
      <c r="P1483" t="s">
        <v>1513</v>
      </c>
      <c r="Q1483" t="s">
        <v>292</v>
      </c>
      <c r="R1483" t="s">
        <v>1884</v>
      </c>
      <c r="S1483" t="s">
        <v>1454</v>
      </c>
      <c r="T1483" t="s">
        <v>1455</v>
      </c>
      <c r="U1483" t="s">
        <v>3715</v>
      </c>
    </row>
    <row r="1484" spans="1:36" x14ac:dyDescent="0.2">
      <c r="A1484" t="s">
        <v>3716</v>
      </c>
      <c r="B1484" t="s">
        <v>3717</v>
      </c>
      <c r="C1484">
        <v>1643648400</v>
      </c>
      <c r="D1484">
        <v>1657213200</v>
      </c>
      <c r="E1484" t="s">
        <v>1438</v>
      </c>
      <c r="F1484" t="s">
        <v>1491</v>
      </c>
      <c r="G1484" t="s">
        <v>1459</v>
      </c>
      <c r="I1484" t="s">
        <v>3718</v>
      </c>
      <c r="K1484" t="s">
        <v>3719</v>
      </c>
      <c r="L1484" t="s">
        <v>3720</v>
      </c>
      <c r="M1484" t="s">
        <v>3720</v>
      </c>
      <c r="N1484" t="s">
        <v>3721</v>
      </c>
      <c r="O1484" t="s">
        <v>3722</v>
      </c>
      <c r="P1484" t="s">
        <v>102</v>
      </c>
    </row>
    <row r="1485" spans="1:36" x14ac:dyDescent="0.2">
      <c r="A1485">
        <v>23481</v>
      </c>
      <c r="B1485" t="s">
        <v>1520</v>
      </c>
      <c r="C1485" t="s">
        <v>3723</v>
      </c>
      <c r="D1485" t="s">
        <v>1218</v>
      </c>
      <c r="E1485" t="s">
        <v>3724</v>
      </c>
      <c r="F1485" t="s">
        <v>288</v>
      </c>
      <c r="G1485" t="s">
        <v>2299</v>
      </c>
      <c r="H1485" t="s">
        <v>1448</v>
      </c>
      <c r="I1485" t="s">
        <v>1449</v>
      </c>
      <c r="J1485" t="s">
        <v>1448</v>
      </c>
      <c r="K1485" t="s">
        <v>1470</v>
      </c>
      <c r="L1485" t="s">
        <v>1634</v>
      </c>
      <c r="M1485" t="s">
        <v>2300</v>
      </c>
      <c r="N1485" t="s">
        <v>1473</v>
      </c>
      <c r="O1485" t="s">
        <v>1474</v>
      </c>
      <c r="P1485" t="s">
        <v>1513</v>
      </c>
      <c r="Q1485" t="s">
        <v>287</v>
      </c>
      <c r="R1485" t="s">
        <v>3725</v>
      </c>
      <c r="S1485" t="s">
        <v>1488</v>
      </c>
      <c r="T1485" t="s">
        <v>1477</v>
      </c>
      <c r="U1485" t="s">
        <v>3726</v>
      </c>
      <c r="V1485" t="s">
        <v>3727</v>
      </c>
      <c r="W1485">
        <v>1643648400</v>
      </c>
      <c r="X1485">
        <v>1669741200</v>
      </c>
      <c r="Y1485" t="s">
        <v>1438</v>
      </c>
      <c r="Z1485" t="s">
        <v>1439</v>
      </c>
      <c r="AC1485" t="s">
        <v>3728</v>
      </c>
      <c r="AE1485" t="s">
        <v>3729</v>
      </c>
      <c r="AF1485" t="s">
        <v>3730</v>
      </c>
      <c r="AG1485" t="s">
        <v>3730</v>
      </c>
      <c r="AH1485" t="s">
        <v>3731</v>
      </c>
      <c r="AJ1485" t="s">
        <v>100</v>
      </c>
    </row>
    <row r="1486" spans="1:36" x14ac:dyDescent="0.2">
      <c r="A1486">
        <v>23482</v>
      </c>
      <c r="B1486" t="s">
        <v>1520</v>
      </c>
      <c r="C1486" t="s">
        <v>3732</v>
      </c>
      <c r="D1486" t="s">
        <v>1219</v>
      </c>
      <c r="E1486" t="s">
        <v>3732</v>
      </c>
      <c r="F1486" t="s">
        <v>288</v>
      </c>
      <c r="G1486" t="s">
        <v>2299</v>
      </c>
      <c r="H1486" t="s">
        <v>1448</v>
      </c>
      <c r="I1486" t="s">
        <v>1469</v>
      </c>
      <c r="J1486" t="s">
        <v>1448</v>
      </c>
      <c r="K1486" t="s">
        <v>1470</v>
      </c>
      <c r="L1486" t="s">
        <v>1634</v>
      </c>
      <c r="M1486" t="s">
        <v>2300</v>
      </c>
      <c r="N1486" t="s">
        <v>1473</v>
      </c>
      <c r="O1486" t="s">
        <v>1474</v>
      </c>
      <c r="P1486" t="s">
        <v>1513</v>
      </c>
      <c r="Q1486" t="s">
        <v>287</v>
      </c>
      <c r="R1486" t="s">
        <v>84</v>
      </c>
      <c r="S1486" t="s">
        <v>1488</v>
      </c>
      <c r="T1486" t="s">
        <v>1455</v>
      </c>
      <c r="U1486" t="s">
        <v>3733</v>
      </c>
      <c r="V1486" t="s">
        <v>3354</v>
      </c>
      <c r="W1486">
        <v>1643648400</v>
      </c>
      <c r="X1486">
        <v>1664730000</v>
      </c>
      <c r="Y1486" t="s">
        <v>1438</v>
      </c>
      <c r="Z1486" t="s">
        <v>1439</v>
      </c>
      <c r="AB1486" t="s">
        <v>1460</v>
      </c>
      <c r="AC1486" t="s">
        <v>3734</v>
      </c>
      <c r="AE1486" t="s">
        <v>3735</v>
      </c>
      <c r="AF1486" t="s">
        <v>3736</v>
      </c>
      <c r="AG1486" t="s">
        <v>3737</v>
      </c>
      <c r="AH1486" t="s">
        <v>1642</v>
      </c>
      <c r="AI1486" t="s">
        <v>3738</v>
      </c>
      <c r="AJ1486" t="s">
        <v>100</v>
      </c>
    </row>
    <row r="1487" spans="1:36" x14ac:dyDescent="0.2">
      <c r="A1487">
        <v>23484</v>
      </c>
      <c r="B1487" t="s">
        <v>1485</v>
      </c>
      <c r="C1487" t="s">
        <v>3739</v>
      </c>
      <c r="D1487" t="s">
        <v>1221</v>
      </c>
      <c r="E1487" t="s">
        <v>3739</v>
      </c>
      <c r="F1487" t="s">
        <v>1220</v>
      </c>
      <c r="G1487" t="s">
        <v>2824</v>
      </c>
      <c r="H1487" t="s">
        <v>1689</v>
      </c>
      <c r="I1487" t="s">
        <v>1469</v>
      </c>
      <c r="J1487" t="s">
        <v>1689</v>
      </c>
      <c r="K1487" t="s">
        <v>1470</v>
      </c>
      <c r="L1487" t="s">
        <v>1451</v>
      </c>
      <c r="M1487" t="s">
        <v>1451</v>
      </c>
      <c r="N1487" t="s">
        <v>1451</v>
      </c>
      <c r="O1487" t="s">
        <v>1451</v>
      </c>
      <c r="P1487" t="s">
        <v>3740</v>
      </c>
      <c r="Q1487" t="s">
        <v>287</v>
      </c>
      <c r="R1487" t="s">
        <v>1453</v>
      </c>
      <c r="T1487" t="s">
        <v>1477</v>
      </c>
      <c r="U1487" t="s">
        <v>3741</v>
      </c>
    </row>
    <row r="1488" spans="1:36" x14ac:dyDescent="0.2">
      <c r="A1488" t="s">
        <v>3742</v>
      </c>
      <c r="B1488" t="s">
        <v>3743</v>
      </c>
      <c r="C1488">
        <v>1643648400</v>
      </c>
      <c r="D1488">
        <v>1669741200</v>
      </c>
      <c r="E1488" t="s">
        <v>1438</v>
      </c>
      <c r="F1488" t="s">
        <v>1439</v>
      </c>
      <c r="I1488" t="s">
        <v>3744</v>
      </c>
      <c r="K1488" t="s">
        <v>3745</v>
      </c>
      <c r="L1488" t="s">
        <v>3746</v>
      </c>
      <c r="M1488" t="s">
        <v>3747</v>
      </c>
      <c r="N1488" t="s">
        <v>1464</v>
      </c>
      <c r="P1488" t="s">
        <v>96</v>
      </c>
    </row>
    <row r="1489" spans="1:36" x14ac:dyDescent="0.2">
      <c r="A1489">
        <v>23485</v>
      </c>
      <c r="B1489" t="s">
        <v>2832</v>
      </c>
      <c r="C1489" t="s">
        <v>3748</v>
      </c>
      <c r="D1489" t="s">
        <v>1222</v>
      </c>
      <c r="E1489" t="s">
        <v>3748</v>
      </c>
      <c r="F1489" t="s">
        <v>895</v>
      </c>
      <c r="G1489" t="s">
        <v>3749</v>
      </c>
      <c r="H1489" t="s">
        <v>1448</v>
      </c>
      <c r="I1489" t="s">
        <v>1449</v>
      </c>
      <c r="J1489" t="s">
        <v>1448</v>
      </c>
      <c r="K1489" t="s">
        <v>1470</v>
      </c>
      <c r="L1489" t="s">
        <v>2290</v>
      </c>
      <c r="M1489" t="s">
        <v>2657</v>
      </c>
      <c r="N1489" t="s">
        <v>1473</v>
      </c>
      <c r="O1489" t="s">
        <v>1474</v>
      </c>
      <c r="P1489" t="s">
        <v>3750</v>
      </c>
      <c r="Q1489" t="s">
        <v>287</v>
      </c>
      <c r="R1489" t="s">
        <v>1453</v>
      </c>
      <c r="S1489" t="s">
        <v>1500</v>
      </c>
      <c r="T1489" t="s">
        <v>1455</v>
      </c>
      <c r="U1489" t="s">
        <v>3751</v>
      </c>
      <c r="V1489" t="s">
        <v>3752</v>
      </c>
      <c r="W1489">
        <v>1643648400</v>
      </c>
      <c r="X1489">
        <v>1652720400</v>
      </c>
      <c r="Y1489" t="s">
        <v>1438</v>
      </c>
      <c r="Z1489" t="s">
        <v>1439</v>
      </c>
      <c r="AA1489" t="s">
        <v>1569</v>
      </c>
      <c r="AB1489" t="s">
        <v>1460</v>
      </c>
      <c r="AC1489" t="s">
        <v>3753</v>
      </c>
      <c r="AE1489" t="s">
        <v>3754</v>
      </c>
      <c r="AF1489" t="s">
        <v>3755</v>
      </c>
      <c r="AG1489" t="s">
        <v>3755</v>
      </c>
      <c r="AH1489" t="s">
        <v>1464</v>
      </c>
      <c r="AJ1489" t="s">
        <v>99</v>
      </c>
    </row>
    <row r="1490" spans="1:36" x14ac:dyDescent="0.2">
      <c r="A1490">
        <v>23488</v>
      </c>
      <c r="B1490" t="s">
        <v>1485</v>
      </c>
      <c r="C1490" t="s">
        <v>1223</v>
      </c>
      <c r="D1490" t="s">
        <v>1223</v>
      </c>
      <c r="E1490" t="s">
        <v>1223</v>
      </c>
      <c r="F1490" t="s">
        <v>498</v>
      </c>
      <c r="G1490" t="s">
        <v>3756</v>
      </c>
      <c r="H1490" t="s">
        <v>1448</v>
      </c>
      <c r="I1490" t="s">
        <v>1469</v>
      </c>
      <c r="J1490" t="s">
        <v>1448</v>
      </c>
      <c r="K1490" t="s">
        <v>1470</v>
      </c>
      <c r="L1490" t="s">
        <v>2290</v>
      </c>
      <c r="M1490" t="s">
        <v>2657</v>
      </c>
      <c r="N1490" t="s">
        <v>1473</v>
      </c>
      <c r="O1490" t="s">
        <v>3757</v>
      </c>
      <c r="P1490" t="s">
        <v>1677</v>
      </c>
      <c r="Q1490" t="s">
        <v>287</v>
      </c>
      <c r="R1490" t="s">
        <v>3758</v>
      </c>
      <c r="S1490" t="s">
        <v>1454</v>
      </c>
      <c r="T1490" t="s">
        <v>1477</v>
      </c>
      <c r="U1490" t="s">
        <v>3759</v>
      </c>
      <c r="V1490" t="s">
        <v>2606</v>
      </c>
      <c r="W1490">
        <v>1643648400</v>
      </c>
      <c r="X1490">
        <v>1689267600</v>
      </c>
      <c r="Y1490" t="s">
        <v>1438</v>
      </c>
      <c r="Z1490" t="s">
        <v>1439</v>
      </c>
      <c r="AC1490" t="s">
        <v>3760</v>
      </c>
      <c r="AE1490" t="s">
        <v>3103</v>
      </c>
      <c r="AF1490" t="s">
        <v>3761</v>
      </c>
      <c r="AG1490" t="s">
        <v>3762</v>
      </c>
      <c r="AH1490" t="s">
        <v>3763</v>
      </c>
      <c r="AI1490" t="s">
        <v>3764</v>
      </c>
      <c r="AJ1490" t="s">
        <v>102</v>
      </c>
    </row>
    <row r="1491" spans="1:36" x14ac:dyDescent="0.2">
      <c r="A1491">
        <v>23490</v>
      </c>
      <c r="B1491" t="s">
        <v>1485</v>
      </c>
      <c r="C1491" t="s">
        <v>3765</v>
      </c>
      <c r="D1491" t="s">
        <v>1224</v>
      </c>
      <c r="E1491" t="s">
        <v>3765</v>
      </c>
      <c r="F1491" t="s">
        <v>290</v>
      </c>
      <c r="G1491" t="s">
        <v>3521</v>
      </c>
      <c r="H1491" t="s">
        <v>1448</v>
      </c>
      <c r="I1491" t="s">
        <v>1449</v>
      </c>
      <c r="J1491" t="s">
        <v>1448</v>
      </c>
      <c r="K1491" t="s">
        <v>1470</v>
      </c>
      <c r="L1491" t="s">
        <v>2088</v>
      </c>
      <c r="M1491" t="s">
        <v>2423</v>
      </c>
      <c r="N1491" t="s">
        <v>1473</v>
      </c>
      <c r="O1491" t="s">
        <v>1474</v>
      </c>
      <c r="P1491" t="s">
        <v>3766</v>
      </c>
      <c r="Q1491" t="s">
        <v>287</v>
      </c>
      <c r="R1491" t="s">
        <v>2236</v>
      </c>
      <c r="S1491" t="s">
        <v>1488</v>
      </c>
      <c r="T1491" t="s">
        <v>1477</v>
      </c>
      <c r="U1491" t="s">
        <v>3767</v>
      </c>
    </row>
    <row r="1492" spans="1:36" x14ac:dyDescent="0.2">
      <c r="A1492" t="s">
        <v>3768</v>
      </c>
    </row>
    <row r="1493" spans="1:36" x14ac:dyDescent="0.2">
      <c r="A1493" t="s">
        <v>3769</v>
      </c>
      <c r="B1493" t="s">
        <v>3770</v>
      </c>
      <c r="C1493">
        <v>1643648400</v>
      </c>
      <c r="D1493">
        <v>1676566800</v>
      </c>
      <c r="E1493" t="s">
        <v>1438</v>
      </c>
      <c r="F1493" t="s">
        <v>1491</v>
      </c>
      <c r="I1493" t="s">
        <v>3771</v>
      </c>
      <c r="K1493" t="s">
        <v>3772</v>
      </c>
      <c r="L1493" t="s">
        <v>3773</v>
      </c>
      <c r="M1493" t="s">
        <v>3773</v>
      </c>
      <c r="N1493" t="s">
        <v>3774</v>
      </c>
      <c r="O1493" t="s">
        <v>3775</v>
      </c>
      <c r="P1493" t="s">
        <v>99</v>
      </c>
    </row>
    <row r="1494" spans="1:36" x14ac:dyDescent="0.2">
      <c r="A1494">
        <v>23492</v>
      </c>
      <c r="B1494" t="s">
        <v>1520</v>
      </c>
      <c r="C1494" t="s">
        <v>3776</v>
      </c>
      <c r="D1494" t="s">
        <v>1225</v>
      </c>
      <c r="E1494" t="s">
        <v>3777</v>
      </c>
      <c r="F1494" t="s">
        <v>565</v>
      </c>
      <c r="G1494" t="s">
        <v>3778</v>
      </c>
      <c r="H1494" t="s">
        <v>1448</v>
      </c>
      <c r="I1494" t="s">
        <v>1449</v>
      </c>
      <c r="J1494" t="s">
        <v>1448</v>
      </c>
      <c r="K1494" t="s">
        <v>1470</v>
      </c>
      <c r="L1494" t="s">
        <v>1818</v>
      </c>
      <c r="M1494" t="s">
        <v>1819</v>
      </c>
      <c r="N1494" t="s">
        <v>1473</v>
      </c>
      <c r="O1494" t="s">
        <v>1935</v>
      </c>
      <c r="P1494" t="s">
        <v>1907</v>
      </c>
      <c r="Q1494" t="s">
        <v>287</v>
      </c>
      <c r="R1494" t="s">
        <v>1453</v>
      </c>
      <c r="S1494" t="s">
        <v>1488</v>
      </c>
      <c r="T1494" t="s">
        <v>1477</v>
      </c>
      <c r="U1494" t="s">
        <v>3779</v>
      </c>
      <c r="V1494" t="s">
        <v>3780</v>
      </c>
      <c r="W1494">
        <v>1643216400</v>
      </c>
      <c r="X1494">
        <v>1669741200</v>
      </c>
      <c r="Y1494" t="s">
        <v>1438</v>
      </c>
      <c r="Z1494" t="s">
        <v>1439</v>
      </c>
      <c r="AC1494" t="s">
        <v>3781</v>
      </c>
      <c r="AE1494" t="s">
        <v>3782</v>
      </c>
      <c r="AF1494" t="s">
        <v>3783</v>
      </c>
      <c r="AG1494" t="s">
        <v>3784</v>
      </c>
      <c r="AH1494" t="s">
        <v>1464</v>
      </c>
      <c r="AJ1494" t="s">
        <v>101</v>
      </c>
    </row>
    <row r="1495" spans="1:36" x14ac:dyDescent="0.2">
      <c r="A1495">
        <v>23494</v>
      </c>
      <c r="B1495" t="s">
        <v>2743</v>
      </c>
      <c r="C1495" t="s">
        <v>1226</v>
      </c>
      <c r="D1495" t="s">
        <v>1226</v>
      </c>
      <c r="E1495" t="s">
        <v>1226</v>
      </c>
      <c r="F1495" t="s">
        <v>304</v>
      </c>
      <c r="G1495" t="s">
        <v>3785</v>
      </c>
      <c r="H1495" t="s">
        <v>1448</v>
      </c>
      <c r="I1495" t="s">
        <v>1449</v>
      </c>
      <c r="J1495" t="s">
        <v>1448</v>
      </c>
      <c r="K1495" t="s">
        <v>1470</v>
      </c>
      <c r="L1495" t="s">
        <v>3786</v>
      </c>
      <c r="M1495" t="s">
        <v>3786</v>
      </c>
      <c r="N1495" t="s">
        <v>1473</v>
      </c>
      <c r="O1495" t="s">
        <v>1474</v>
      </c>
      <c r="P1495" t="s">
        <v>1513</v>
      </c>
      <c r="Q1495" t="s">
        <v>292</v>
      </c>
      <c r="R1495" t="s">
        <v>1543</v>
      </c>
      <c r="S1495" t="s">
        <v>1488</v>
      </c>
      <c r="T1495" t="s">
        <v>1455</v>
      </c>
      <c r="U1495" t="s">
        <v>3787</v>
      </c>
      <c r="V1495" t="s">
        <v>3788</v>
      </c>
      <c r="W1495">
        <v>1642957200</v>
      </c>
      <c r="X1495">
        <v>1661878800</v>
      </c>
      <c r="Y1495" t="s">
        <v>1438</v>
      </c>
      <c r="Z1495" t="s">
        <v>1439</v>
      </c>
      <c r="AB1495" t="s">
        <v>1913</v>
      </c>
      <c r="AC1495" t="s">
        <v>3789</v>
      </c>
      <c r="AE1495" t="s">
        <v>3790</v>
      </c>
      <c r="AF1495" t="s">
        <v>3791</v>
      </c>
      <c r="AG1495" t="s">
        <v>3791</v>
      </c>
      <c r="AH1495" t="s">
        <v>3792</v>
      </c>
      <c r="AI1495" t="s">
        <v>3793</v>
      </c>
      <c r="AJ1495" t="s">
        <v>103</v>
      </c>
    </row>
    <row r="1496" spans="1:36" x14ac:dyDescent="0.2">
      <c r="A1496">
        <v>23495</v>
      </c>
      <c r="B1496" t="s">
        <v>1466</v>
      </c>
      <c r="C1496" t="s">
        <v>1227</v>
      </c>
      <c r="D1496" t="s">
        <v>1227</v>
      </c>
      <c r="E1496" t="s">
        <v>3794</v>
      </c>
      <c r="F1496" t="s">
        <v>357</v>
      </c>
      <c r="G1496" t="s">
        <v>2174</v>
      </c>
      <c r="H1496" t="s">
        <v>1448</v>
      </c>
      <c r="I1496" t="s">
        <v>1469</v>
      </c>
      <c r="J1496" t="s">
        <v>1448</v>
      </c>
      <c r="K1496" t="s">
        <v>1470</v>
      </c>
      <c r="L1496" t="s">
        <v>3795</v>
      </c>
      <c r="M1496" t="s">
        <v>3795</v>
      </c>
      <c r="N1496" t="s">
        <v>1473</v>
      </c>
      <c r="O1496" t="s">
        <v>1474</v>
      </c>
      <c r="P1496" t="s">
        <v>3796</v>
      </c>
      <c r="Q1496" t="s">
        <v>287</v>
      </c>
      <c r="R1496" t="s">
        <v>2121</v>
      </c>
      <c r="S1496" t="s">
        <v>1454</v>
      </c>
      <c r="T1496" t="s">
        <v>1455</v>
      </c>
      <c r="U1496" t="s">
        <v>3797</v>
      </c>
      <c r="V1496" t="s">
        <v>3798</v>
      </c>
      <c r="W1496">
        <v>1642957200</v>
      </c>
      <c r="X1496">
        <v>1658854800</v>
      </c>
      <c r="Y1496" t="s">
        <v>1438</v>
      </c>
      <c r="Z1496" t="s">
        <v>1491</v>
      </c>
      <c r="AA1496" t="s">
        <v>1556</v>
      </c>
      <c r="AC1496" t="s">
        <v>3799</v>
      </c>
      <c r="AE1496" t="s">
        <v>3800</v>
      </c>
      <c r="AF1496" t="s">
        <v>3801</v>
      </c>
      <c r="AG1496" t="s">
        <v>3801</v>
      </c>
      <c r="AH1496" t="s">
        <v>3802</v>
      </c>
      <c r="AI1496" t="s">
        <v>3803</v>
      </c>
      <c r="AJ1496" t="s">
        <v>103</v>
      </c>
    </row>
    <row r="1497" spans="1:36" x14ac:dyDescent="0.2">
      <c r="A1497">
        <v>23496</v>
      </c>
      <c r="B1497" t="s">
        <v>1520</v>
      </c>
      <c r="C1497" t="s">
        <v>3804</v>
      </c>
      <c r="D1497" t="s">
        <v>1228</v>
      </c>
      <c r="E1497" t="s">
        <v>3804</v>
      </c>
      <c r="F1497" t="s">
        <v>462</v>
      </c>
      <c r="G1497" t="s">
        <v>2667</v>
      </c>
      <c r="H1497" t="s">
        <v>1448</v>
      </c>
      <c r="I1497" t="s">
        <v>1449</v>
      </c>
      <c r="J1497" t="s">
        <v>1448</v>
      </c>
      <c r="K1497" t="s">
        <v>1470</v>
      </c>
      <c r="L1497" t="s">
        <v>1451</v>
      </c>
      <c r="M1497" t="s">
        <v>1451</v>
      </c>
      <c r="N1497" t="s">
        <v>1451</v>
      </c>
      <c r="O1497" t="s">
        <v>1451</v>
      </c>
      <c r="P1497" t="s">
        <v>3805</v>
      </c>
      <c r="Q1497" t="s">
        <v>287</v>
      </c>
      <c r="R1497" t="s">
        <v>1453</v>
      </c>
      <c r="S1497" t="s">
        <v>1488</v>
      </c>
      <c r="T1497" t="s">
        <v>1455</v>
      </c>
      <c r="U1497" t="s">
        <v>3806</v>
      </c>
      <c r="V1497" t="s">
        <v>3807</v>
      </c>
      <c r="W1497">
        <v>1642957200</v>
      </c>
      <c r="X1497">
        <v>1653238800</v>
      </c>
      <c r="Y1497" t="s">
        <v>1438</v>
      </c>
      <c r="Z1497" t="s">
        <v>1439</v>
      </c>
      <c r="AA1497" t="s">
        <v>2068</v>
      </c>
      <c r="AB1497" t="s">
        <v>1460</v>
      </c>
      <c r="AC1497" t="s">
        <v>3808</v>
      </c>
      <c r="AE1497" t="s">
        <v>3809</v>
      </c>
      <c r="AF1497" t="s">
        <v>3810</v>
      </c>
      <c r="AG1497" t="s">
        <v>3811</v>
      </c>
      <c r="AH1497" t="s">
        <v>1561</v>
      </c>
      <c r="AI1497" t="s">
        <v>3812</v>
      </c>
      <c r="AJ1497" t="s">
        <v>102</v>
      </c>
    </row>
    <row r="1498" spans="1:36" x14ac:dyDescent="0.2">
      <c r="A1498">
        <v>23498</v>
      </c>
      <c r="B1498" t="s">
        <v>1485</v>
      </c>
      <c r="C1498" t="s">
        <v>1229</v>
      </c>
      <c r="D1498" t="s">
        <v>1229</v>
      </c>
      <c r="E1498" t="s">
        <v>1229</v>
      </c>
      <c r="F1498" t="s">
        <v>480</v>
      </c>
      <c r="G1498" t="s">
        <v>3813</v>
      </c>
      <c r="H1498" t="s">
        <v>1448</v>
      </c>
      <c r="I1498" t="s">
        <v>1449</v>
      </c>
      <c r="J1498" t="s">
        <v>1448</v>
      </c>
      <c r="K1498" t="s">
        <v>1470</v>
      </c>
      <c r="L1498" t="s">
        <v>1471</v>
      </c>
      <c r="M1498" t="s">
        <v>1472</v>
      </c>
      <c r="N1498" t="s">
        <v>1473</v>
      </c>
      <c r="O1498" t="s">
        <v>1474</v>
      </c>
      <c r="P1498" t="s">
        <v>3061</v>
      </c>
      <c r="Q1498" t="s">
        <v>292</v>
      </c>
      <c r="R1498" t="s">
        <v>1581</v>
      </c>
      <c r="S1498" t="s">
        <v>1454</v>
      </c>
      <c r="T1498" t="s">
        <v>1455</v>
      </c>
      <c r="U1498" t="s">
        <v>3814</v>
      </c>
    </row>
    <row r="1499" spans="1:36" x14ac:dyDescent="0.2">
      <c r="A1499" t="s">
        <v>3815</v>
      </c>
      <c r="B1499" t="s">
        <v>3190</v>
      </c>
      <c r="C1499">
        <v>1642698000</v>
      </c>
      <c r="D1499">
        <v>1651683600</v>
      </c>
      <c r="E1499" t="s">
        <v>1438</v>
      </c>
      <c r="F1499" t="s">
        <v>1491</v>
      </c>
      <c r="G1499" t="s">
        <v>1459</v>
      </c>
      <c r="H1499" t="s">
        <v>3816</v>
      </c>
      <c r="I1499" t="s">
        <v>3817</v>
      </c>
      <c r="K1499" t="s">
        <v>3818</v>
      </c>
      <c r="L1499" t="s">
        <v>3259</v>
      </c>
      <c r="M1499" t="s">
        <v>3259</v>
      </c>
      <c r="N1499" t="s">
        <v>3819</v>
      </c>
      <c r="O1499" t="s">
        <v>3820</v>
      </c>
      <c r="P1499" t="s">
        <v>102</v>
      </c>
    </row>
    <row r="1500" spans="1:36" x14ac:dyDescent="0.2">
      <c r="A1500">
        <v>23499</v>
      </c>
      <c r="B1500" t="s">
        <v>1485</v>
      </c>
      <c r="C1500" t="s">
        <v>3821</v>
      </c>
      <c r="D1500" t="s">
        <v>1230</v>
      </c>
      <c r="E1500" t="s">
        <v>3821</v>
      </c>
      <c r="F1500" t="s">
        <v>290</v>
      </c>
      <c r="G1500" t="s">
        <v>2528</v>
      </c>
      <c r="H1500" t="s">
        <v>1448</v>
      </c>
      <c r="I1500" t="s">
        <v>1469</v>
      </c>
      <c r="J1500" t="s">
        <v>1448</v>
      </c>
      <c r="K1500" t="s">
        <v>1470</v>
      </c>
      <c r="L1500" t="s">
        <v>2088</v>
      </c>
      <c r="M1500" t="s">
        <v>2423</v>
      </c>
      <c r="N1500" t="s">
        <v>1473</v>
      </c>
      <c r="O1500" t="s">
        <v>1474</v>
      </c>
      <c r="P1500" t="s">
        <v>1564</v>
      </c>
      <c r="Q1500" t="s">
        <v>292</v>
      </c>
      <c r="R1500" t="s">
        <v>1678</v>
      </c>
      <c r="S1500" t="s">
        <v>1454</v>
      </c>
      <c r="T1500" t="s">
        <v>1455</v>
      </c>
      <c r="U1500" t="s">
        <v>3822</v>
      </c>
    </row>
    <row r="1501" spans="1:36" x14ac:dyDescent="0.2">
      <c r="A1501" t="s">
        <v>3823</v>
      </c>
    </row>
    <row r="1502" spans="1:36" x14ac:dyDescent="0.2">
      <c r="A1502" t="s">
        <v>3824</v>
      </c>
    </row>
    <row r="1503" spans="1:36" x14ac:dyDescent="0.2">
      <c r="A1503" t="s">
        <v>3825</v>
      </c>
      <c r="B1503" t="s">
        <v>3826</v>
      </c>
      <c r="C1503">
        <v>1642698000</v>
      </c>
      <c r="D1503">
        <v>1659459600</v>
      </c>
      <c r="E1503" t="s">
        <v>1438</v>
      </c>
      <c r="F1503" t="s">
        <v>1568</v>
      </c>
      <c r="G1503" t="s">
        <v>1459</v>
      </c>
      <c r="H1503" t="s">
        <v>3827</v>
      </c>
      <c r="I1503" t="s">
        <v>3828</v>
      </c>
      <c r="K1503" t="s">
        <v>3829</v>
      </c>
      <c r="L1503" t="s">
        <v>3830</v>
      </c>
      <c r="M1503" t="s">
        <v>3830</v>
      </c>
      <c r="N1503" t="s">
        <v>3831</v>
      </c>
      <c r="O1503" t="s">
        <v>3832</v>
      </c>
      <c r="P1503" t="s">
        <v>99</v>
      </c>
    </row>
    <row r="1504" spans="1:36" x14ac:dyDescent="0.2">
      <c r="A1504">
        <v>23500</v>
      </c>
      <c r="B1504" t="s">
        <v>1520</v>
      </c>
      <c r="C1504" t="s">
        <v>3833</v>
      </c>
      <c r="D1504" t="s">
        <v>1231</v>
      </c>
      <c r="E1504" t="s">
        <v>3833</v>
      </c>
      <c r="F1504" t="s">
        <v>391</v>
      </c>
      <c r="G1504" t="s">
        <v>3834</v>
      </c>
      <c r="H1504" t="s">
        <v>1448</v>
      </c>
      <c r="I1504" t="s">
        <v>1449</v>
      </c>
      <c r="J1504" t="s">
        <v>1448</v>
      </c>
      <c r="K1504" t="s">
        <v>1470</v>
      </c>
      <c r="L1504" t="s">
        <v>1553</v>
      </c>
      <c r="M1504" t="s">
        <v>1553</v>
      </c>
      <c r="N1504" t="s">
        <v>1473</v>
      </c>
      <c r="O1504" t="s">
        <v>1474</v>
      </c>
      <c r="P1504" t="s">
        <v>3835</v>
      </c>
      <c r="Q1504" t="s">
        <v>287</v>
      </c>
      <c r="R1504" t="s">
        <v>1453</v>
      </c>
      <c r="S1504" t="s">
        <v>1500</v>
      </c>
      <c r="T1504" t="s">
        <v>1455</v>
      </c>
      <c r="U1504" t="s">
        <v>3836</v>
      </c>
    </row>
    <row r="1505" spans="1:36" x14ac:dyDescent="0.2">
      <c r="B1505" t="s">
        <v>3837</v>
      </c>
      <c r="C1505">
        <v>1642698000</v>
      </c>
      <c r="D1505">
        <v>1659546000</v>
      </c>
      <c r="E1505" t="s">
        <v>1438</v>
      </c>
      <c r="F1505" t="s">
        <v>1439</v>
      </c>
      <c r="G1505" t="s">
        <v>1569</v>
      </c>
      <c r="H1505" t="s">
        <v>3838</v>
      </c>
      <c r="I1505" t="s">
        <v>3839</v>
      </c>
      <c r="K1505" t="s">
        <v>3840</v>
      </c>
      <c r="L1505" t="s">
        <v>3841</v>
      </c>
      <c r="M1505" t="s">
        <v>3841</v>
      </c>
      <c r="N1505" t="s">
        <v>1464</v>
      </c>
      <c r="O1505" t="s">
        <v>3842</v>
      </c>
      <c r="P1505" t="s">
        <v>100</v>
      </c>
    </row>
    <row r="1506" spans="1:36" x14ac:dyDescent="0.2">
      <c r="A1506">
        <v>23502</v>
      </c>
      <c r="B1506" t="s">
        <v>1520</v>
      </c>
      <c r="C1506" t="s">
        <v>3843</v>
      </c>
      <c r="D1506" t="s">
        <v>1232</v>
      </c>
      <c r="E1506" t="s">
        <v>3843</v>
      </c>
      <c r="F1506" t="s">
        <v>478</v>
      </c>
      <c r="G1506" t="s">
        <v>3844</v>
      </c>
      <c r="H1506" t="s">
        <v>1448</v>
      </c>
      <c r="I1506" t="s">
        <v>1449</v>
      </c>
      <c r="J1506" t="s">
        <v>1448</v>
      </c>
      <c r="K1506" t="s">
        <v>1470</v>
      </c>
      <c r="L1506" t="s">
        <v>3845</v>
      </c>
      <c r="M1506" t="s">
        <v>3846</v>
      </c>
      <c r="N1506" t="s">
        <v>1473</v>
      </c>
      <c r="O1506" t="s">
        <v>1474</v>
      </c>
      <c r="P1506" t="s">
        <v>3847</v>
      </c>
      <c r="Q1506" t="s">
        <v>292</v>
      </c>
      <c r="R1506" t="s">
        <v>3848</v>
      </c>
      <c r="S1506" t="s">
        <v>1488</v>
      </c>
      <c r="T1506" t="s">
        <v>1477</v>
      </c>
      <c r="U1506" t="s">
        <v>3849</v>
      </c>
      <c r="V1506" t="s">
        <v>3850</v>
      </c>
      <c r="W1506">
        <v>1642611600</v>
      </c>
      <c r="X1506">
        <v>1669741200</v>
      </c>
      <c r="Y1506" t="s">
        <v>1438</v>
      </c>
      <c r="Z1506" t="s">
        <v>1568</v>
      </c>
      <c r="AC1506" t="s">
        <v>3851</v>
      </c>
      <c r="AE1506" t="s">
        <v>3852</v>
      </c>
      <c r="AF1506" t="s">
        <v>3853</v>
      </c>
      <c r="AG1506" t="s">
        <v>3853</v>
      </c>
      <c r="AH1506" t="s">
        <v>3854</v>
      </c>
      <c r="AJ1506" t="s">
        <v>100</v>
      </c>
    </row>
    <row r="1507" spans="1:36" x14ac:dyDescent="0.2">
      <c r="A1507">
        <v>23503</v>
      </c>
      <c r="B1507" t="s">
        <v>1520</v>
      </c>
      <c r="C1507" t="s">
        <v>3855</v>
      </c>
      <c r="D1507" t="s">
        <v>1233</v>
      </c>
      <c r="E1507" t="s">
        <v>3856</v>
      </c>
      <c r="F1507" t="s">
        <v>501</v>
      </c>
      <c r="G1507" t="s">
        <v>1563</v>
      </c>
      <c r="H1507" t="s">
        <v>1448</v>
      </c>
      <c r="I1507" t="s">
        <v>1469</v>
      </c>
      <c r="J1507" t="s">
        <v>1448</v>
      </c>
      <c r="K1507" t="s">
        <v>1470</v>
      </c>
      <c r="L1507" t="s">
        <v>3857</v>
      </c>
      <c r="M1507" t="s">
        <v>3858</v>
      </c>
      <c r="N1507" t="s">
        <v>3264</v>
      </c>
      <c r="O1507" t="s">
        <v>1935</v>
      </c>
      <c r="P1507" t="s">
        <v>3859</v>
      </c>
      <c r="Q1507" t="s">
        <v>292</v>
      </c>
      <c r="R1507" t="s">
        <v>3725</v>
      </c>
      <c r="S1507" t="s">
        <v>1454</v>
      </c>
      <c r="T1507" t="s">
        <v>1477</v>
      </c>
      <c r="U1507" t="s">
        <v>3860</v>
      </c>
    </row>
    <row r="1508" spans="1:36" x14ac:dyDescent="0.2">
      <c r="A1508" t="s">
        <v>3861</v>
      </c>
      <c r="B1508" t="s">
        <v>3862</v>
      </c>
      <c r="C1508">
        <v>1642611600</v>
      </c>
      <c r="D1508">
        <v>1672419600</v>
      </c>
      <c r="E1508" t="s">
        <v>3028</v>
      </c>
      <c r="F1508" t="s">
        <v>1491</v>
      </c>
      <c r="I1508" t="s">
        <v>3863</v>
      </c>
      <c r="K1508" t="s">
        <v>3864</v>
      </c>
      <c r="L1508" t="s">
        <v>3865</v>
      </c>
      <c r="M1508" t="s">
        <v>3866</v>
      </c>
      <c r="N1508" t="s">
        <v>3867</v>
      </c>
      <c r="O1508" t="s">
        <v>3868</v>
      </c>
      <c r="P1508" t="s">
        <v>96</v>
      </c>
    </row>
    <row r="1509" spans="1:36" x14ac:dyDescent="0.2">
      <c r="A1509">
        <v>23506</v>
      </c>
      <c r="B1509" t="s">
        <v>1485</v>
      </c>
      <c r="C1509" t="s">
        <v>3869</v>
      </c>
      <c r="D1509" t="s">
        <v>1234</v>
      </c>
      <c r="E1509" t="s">
        <v>3869</v>
      </c>
      <c r="F1509" t="s">
        <v>346</v>
      </c>
      <c r="G1509" t="s">
        <v>3228</v>
      </c>
      <c r="H1509" t="s">
        <v>1448</v>
      </c>
      <c r="I1509" t="s">
        <v>1469</v>
      </c>
      <c r="J1509" t="s">
        <v>1448</v>
      </c>
      <c r="K1509" t="s">
        <v>1470</v>
      </c>
      <c r="L1509" t="s">
        <v>1451</v>
      </c>
      <c r="M1509" t="s">
        <v>1451</v>
      </c>
      <c r="N1509" t="s">
        <v>1451</v>
      </c>
      <c r="O1509" t="s">
        <v>1451</v>
      </c>
      <c r="P1509" t="s">
        <v>3870</v>
      </c>
      <c r="Q1509" t="s">
        <v>287</v>
      </c>
      <c r="R1509" t="s">
        <v>1453</v>
      </c>
      <c r="S1509" t="s">
        <v>1500</v>
      </c>
      <c r="T1509" t="s">
        <v>1455</v>
      </c>
      <c r="U1509" t="s">
        <v>3871</v>
      </c>
      <c r="V1509" t="s">
        <v>3872</v>
      </c>
      <c r="W1509">
        <v>1642438800</v>
      </c>
      <c r="X1509">
        <v>1653930000</v>
      </c>
      <c r="Y1509" t="s">
        <v>1438</v>
      </c>
      <c r="Z1509" t="s">
        <v>1439</v>
      </c>
      <c r="AC1509" t="s">
        <v>3873</v>
      </c>
      <c r="AE1509" t="s">
        <v>3874</v>
      </c>
      <c r="AF1509" t="s">
        <v>3875</v>
      </c>
      <c r="AG1509" t="s">
        <v>3875</v>
      </c>
      <c r="AH1509" t="s">
        <v>1464</v>
      </c>
      <c r="AI1509" t="s">
        <v>3235</v>
      </c>
      <c r="AJ1509" t="s">
        <v>99</v>
      </c>
    </row>
    <row r="1510" spans="1:36" x14ac:dyDescent="0.2">
      <c r="A1510">
        <v>23509</v>
      </c>
      <c r="B1510" t="s">
        <v>1445</v>
      </c>
      <c r="C1510" t="s">
        <v>3876</v>
      </c>
      <c r="D1510" t="s">
        <v>1235</v>
      </c>
      <c r="E1510" t="s">
        <v>3876</v>
      </c>
      <c r="F1510" t="s">
        <v>354</v>
      </c>
      <c r="G1510" t="s">
        <v>1542</v>
      </c>
      <c r="H1510" t="s">
        <v>1448</v>
      </c>
      <c r="I1510" t="s">
        <v>1449</v>
      </c>
      <c r="J1510" t="s">
        <v>1448</v>
      </c>
      <c r="K1510" t="s">
        <v>1470</v>
      </c>
      <c r="L1510" t="s">
        <v>1471</v>
      </c>
      <c r="M1510" t="s">
        <v>1472</v>
      </c>
      <c r="N1510" t="s">
        <v>1473</v>
      </c>
      <c r="O1510" t="s">
        <v>1474</v>
      </c>
      <c r="P1510" t="s">
        <v>3877</v>
      </c>
      <c r="Q1510" t="s">
        <v>292</v>
      </c>
      <c r="R1510" t="s">
        <v>1543</v>
      </c>
      <c r="S1510" t="s">
        <v>1500</v>
      </c>
      <c r="T1510" t="s">
        <v>1455</v>
      </c>
      <c r="U1510" t="s">
        <v>3878</v>
      </c>
    </row>
    <row r="1511" spans="1:36" x14ac:dyDescent="0.2">
      <c r="A1511" t="s">
        <v>3879</v>
      </c>
      <c r="B1511" t="s">
        <v>1545</v>
      </c>
      <c r="C1511">
        <v>1642352400</v>
      </c>
      <c r="D1511">
        <v>1657818000</v>
      </c>
      <c r="E1511" t="s">
        <v>1438</v>
      </c>
      <c r="F1511" t="s">
        <v>1491</v>
      </c>
      <c r="G1511" t="s">
        <v>1569</v>
      </c>
      <c r="H1511" t="s">
        <v>3880</v>
      </c>
      <c r="I1511" t="s">
        <v>3881</v>
      </c>
      <c r="K1511" t="s">
        <v>3868</v>
      </c>
      <c r="L1511" t="s">
        <v>3882</v>
      </c>
      <c r="M1511" t="s">
        <v>3882</v>
      </c>
      <c r="N1511" t="s">
        <v>1816</v>
      </c>
      <c r="O1511" t="s">
        <v>3883</v>
      </c>
      <c r="P1511" t="s">
        <v>98</v>
      </c>
    </row>
    <row r="1512" spans="1:36" x14ac:dyDescent="0.2">
      <c r="A1512">
        <v>23510</v>
      </c>
      <c r="B1512" t="s">
        <v>1520</v>
      </c>
      <c r="C1512" t="s">
        <v>3884</v>
      </c>
      <c r="D1512" t="s">
        <v>1236</v>
      </c>
      <c r="E1512" t="s">
        <v>3884</v>
      </c>
      <c r="F1512" t="s">
        <v>385</v>
      </c>
      <c r="G1512" t="s">
        <v>1808</v>
      </c>
      <c r="H1512" t="s">
        <v>1448</v>
      </c>
      <c r="I1512" t="s">
        <v>1449</v>
      </c>
      <c r="J1512" t="s">
        <v>1448</v>
      </c>
      <c r="K1512" t="s">
        <v>1470</v>
      </c>
      <c r="L1512" t="s">
        <v>1861</v>
      </c>
      <c r="M1512" t="s">
        <v>1862</v>
      </c>
      <c r="N1512" t="s">
        <v>1473</v>
      </c>
      <c r="O1512" t="s">
        <v>1474</v>
      </c>
      <c r="P1512" t="s">
        <v>3885</v>
      </c>
      <c r="Q1512" t="s">
        <v>287</v>
      </c>
      <c r="R1512" t="s">
        <v>1453</v>
      </c>
      <c r="S1512" t="s">
        <v>1488</v>
      </c>
      <c r="T1512" t="s">
        <v>1477</v>
      </c>
      <c r="U1512" t="s">
        <v>3886</v>
      </c>
      <c r="V1512" t="s">
        <v>3887</v>
      </c>
      <c r="W1512">
        <v>1642352400</v>
      </c>
      <c r="X1512">
        <v>1672419600</v>
      </c>
      <c r="Y1512" t="s">
        <v>1438</v>
      </c>
      <c r="Z1512" t="s">
        <v>1568</v>
      </c>
      <c r="AC1512" t="s">
        <v>3888</v>
      </c>
      <c r="AE1512" t="s">
        <v>3889</v>
      </c>
      <c r="AF1512" t="s">
        <v>1548</v>
      </c>
      <c r="AG1512" t="s">
        <v>1548</v>
      </c>
      <c r="AH1512" t="s">
        <v>1464</v>
      </c>
      <c r="AI1512" t="s">
        <v>3890</v>
      </c>
      <c r="AJ1512" t="s">
        <v>100</v>
      </c>
    </row>
    <row r="1513" spans="1:36" x14ac:dyDescent="0.2">
      <c r="A1513">
        <v>23511</v>
      </c>
      <c r="B1513" t="s">
        <v>1466</v>
      </c>
      <c r="C1513" t="s">
        <v>3891</v>
      </c>
      <c r="D1513" t="s">
        <v>1237</v>
      </c>
      <c r="E1513" t="s">
        <v>3891</v>
      </c>
      <c r="F1513" t="s">
        <v>450</v>
      </c>
      <c r="G1513" t="s">
        <v>3397</v>
      </c>
      <c r="H1513" t="s">
        <v>1448</v>
      </c>
      <c r="I1513" t="s">
        <v>1449</v>
      </c>
      <c r="J1513" t="s">
        <v>1448</v>
      </c>
      <c r="K1513" t="s">
        <v>1470</v>
      </c>
      <c r="L1513" t="s">
        <v>1553</v>
      </c>
      <c r="M1513" t="s">
        <v>1553</v>
      </c>
      <c r="N1513" t="s">
        <v>1895</v>
      </c>
      <c r="O1513" t="s">
        <v>1474</v>
      </c>
      <c r="P1513" t="s">
        <v>1513</v>
      </c>
      <c r="Q1513" t="s">
        <v>292</v>
      </c>
      <c r="R1513" t="s">
        <v>2121</v>
      </c>
      <c r="S1513" t="s">
        <v>1500</v>
      </c>
      <c r="T1513" t="s">
        <v>1455</v>
      </c>
      <c r="U1513" t="s">
        <v>3892</v>
      </c>
      <c r="V1513" t="s">
        <v>3893</v>
      </c>
      <c r="W1513">
        <v>1642352400</v>
      </c>
      <c r="X1513">
        <v>1653584400</v>
      </c>
      <c r="Y1513" t="s">
        <v>1438</v>
      </c>
      <c r="Z1513" t="s">
        <v>1458</v>
      </c>
      <c r="AB1513" t="s">
        <v>1460</v>
      </c>
      <c r="AC1513" t="s">
        <v>3894</v>
      </c>
      <c r="AE1513" t="s">
        <v>3895</v>
      </c>
      <c r="AF1513" t="s">
        <v>3896</v>
      </c>
      <c r="AG1513" t="s">
        <v>3896</v>
      </c>
      <c r="AH1513" t="s">
        <v>2741</v>
      </c>
      <c r="AI1513" t="s">
        <v>3897</v>
      </c>
      <c r="AJ1513" t="s">
        <v>103</v>
      </c>
    </row>
    <row r="1514" spans="1:36" x14ac:dyDescent="0.2">
      <c r="A1514">
        <v>23512</v>
      </c>
      <c r="B1514" t="s">
        <v>1466</v>
      </c>
      <c r="C1514" t="s">
        <v>3898</v>
      </c>
      <c r="D1514" t="s">
        <v>1238</v>
      </c>
      <c r="E1514" t="s">
        <v>3898</v>
      </c>
      <c r="F1514" t="s">
        <v>285</v>
      </c>
      <c r="G1514" t="s">
        <v>3899</v>
      </c>
      <c r="H1514" t="s">
        <v>1448</v>
      </c>
      <c r="I1514" t="s">
        <v>1449</v>
      </c>
      <c r="J1514" t="s">
        <v>1448</v>
      </c>
      <c r="K1514" t="s">
        <v>1470</v>
      </c>
      <c r="L1514" t="s">
        <v>2463</v>
      </c>
      <c r="M1514" t="s">
        <v>2464</v>
      </c>
      <c r="N1514" t="s">
        <v>1473</v>
      </c>
      <c r="O1514" t="s">
        <v>1474</v>
      </c>
      <c r="P1514" t="s">
        <v>1513</v>
      </c>
      <c r="Q1514" t="s">
        <v>287</v>
      </c>
      <c r="R1514" t="s">
        <v>1565</v>
      </c>
      <c r="S1514" t="s">
        <v>1454</v>
      </c>
      <c r="T1514" t="s">
        <v>1477</v>
      </c>
      <c r="U1514" t="s">
        <v>3900</v>
      </c>
    </row>
    <row r="1515" spans="1:36" x14ac:dyDescent="0.2">
      <c r="A1515" t="s">
        <v>3901</v>
      </c>
      <c r="B1515" t="s">
        <v>3902</v>
      </c>
      <c r="C1515">
        <v>1642352400</v>
      </c>
      <c r="D1515">
        <v>1672419600</v>
      </c>
      <c r="E1515" t="s">
        <v>1438</v>
      </c>
      <c r="F1515" t="s">
        <v>1491</v>
      </c>
      <c r="I1515" t="s">
        <v>3903</v>
      </c>
      <c r="K1515" t="s">
        <v>3904</v>
      </c>
      <c r="L1515" t="s">
        <v>3905</v>
      </c>
      <c r="M1515" t="s">
        <v>3905</v>
      </c>
      <c r="N1515" t="s">
        <v>1464</v>
      </c>
      <c r="P1515" t="s">
        <v>101</v>
      </c>
    </row>
    <row r="1516" spans="1:36" x14ac:dyDescent="0.2">
      <c r="A1516">
        <v>23516</v>
      </c>
      <c r="B1516" t="s">
        <v>1466</v>
      </c>
      <c r="C1516" t="s">
        <v>3906</v>
      </c>
      <c r="D1516" t="s">
        <v>1239</v>
      </c>
      <c r="E1516" t="s">
        <v>3906</v>
      </c>
      <c r="F1516" t="s">
        <v>375</v>
      </c>
      <c r="G1516" t="s">
        <v>1871</v>
      </c>
      <c r="H1516" t="s">
        <v>1448</v>
      </c>
      <c r="I1516" t="s">
        <v>1469</v>
      </c>
      <c r="J1516" t="s">
        <v>1448</v>
      </c>
      <c r="K1516" t="s">
        <v>1450</v>
      </c>
      <c r="L1516" t="s">
        <v>1839</v>
      </c>
      <c r="M1516" t="s">
        <v>1839</v>
      </c>
      <c r="N1516" t="s">
        <v>1473</v>
      </c>
      <c r="O1516" t="s">
        <v>1645</v>
      </c>
      <c r="P1516" t="s">
        <v>3907</v>
      </c>
      <c r="Q1516" t="s">
        <v>287</v>
      </c>
      <c r="R1516" t="s">
        <v>3908</v>
      </c>
      <c r="S1516" t="s">
        <v>1454</v>
      </c>
      <c r="T1516" t="s">
        <v>1455</v>
      </c>
      <c r="U1516" t="s">
        <v>3909</v>
      </c>
      <c r="V1516" t="s">
        <v>3910</v>
      </c>
      <c r="W1516">
        <v>1642352400</v>
      </c>
      <c r="X1516">
        <v>1657645200</v>
      </c>
      <c r="Y1516" t="s">
        <v>1438</v>
      </c>
      <c r="Z1516" t="s">
        <v>1491</v>
      </c>
      <c r="AB1516" t="s">
        <v>2278</v>
      </c>
      <c r="AC1516" t="s">
        <v>3911</v>
      </c>
      <c r="AE1516" t="s">
        <v>3912</v>
      </c>
      <c r="AF1516" t="s">
        <v>3913</v>
      </c>
      <c r="AG1516" t="s">
        <v>3913</v>
      </c>
      <c r="AH1516" t="s">
        <v>1464</v>
      </c>
      <c r="AI1516" t="s">
        <v>3914</v>
      </c>
      <c r="AJ1516" t="s">
        <v>100</v>
      </c>
    </row>
    <row r="1517" spans="1:36" x14ac:dyDescent="0.2">
      <c r="A1517">
        <v>23517</v>
      </c>
      <c r="B1517" t="s">
        <v>1466</v>
      </c>
      <c r="C1517" t="s">
        <v>3915</v>
      </c>
      <c r="D1517" t="s">
        <v>1240</v>
      </c>
      <c r="E1517" t="s">
        <v>3915</v>
      </c>
      <c r="F1517" t="s">
        <v>375</v>
      </c>
      <c r="G1517" t="s">
        <v>3916</v>
      </c>
      <c r="H1517" t="s">
        <v>1448</v>
      </c>
      <c r="I1517" t="s">
        <v>1449</v>
      </c>
      <c r="J1517" t="s">
        <v>1448</v>
      </c>
      <c r="K1517" t="s">
        <v>1450</v>
      </c>
      <c r="L1517" t="s">
        <v>1839</v>
      </c>
      <c r="M1517" t="s">
        <v>1839</v>
      </c>
      <c r="N1517" t="s">
        <v>1473</v>
      </c>
      <c r="O1517" t="s">
        <v>1474</v>
      </c>
      <c r="P1517" t="s">
        <v>1677</v>
      </c>
      <c r="Q1517" t="s">
        <v>287</v>
      </c>
      <c r="R1517" t="s">
        <v>2274</v>
      </c>
      <c r="S1517" t="s">
        <v>1454</v>
      </c>
      <c r="T1517" t="s">
        <v>1455</v>
      </c>
      <c r="U1517" t="s">
        <v>3917</v>
      </c>
    </row>
    <row r="1518" spans="1:36" x14ac:dyDescent="0.2">
      <c r="A1518" t="s">
        <v>3918</v>
      </c>
    </row>
    <row r="1519" spans="1:36" x14ac:dyDescent="0.2">
      <c r="A1519" t="s">
        <v>3919</v>
      </c>
    </row>
    <row r="1520" spans="1:36" x14ac:dyDescent="0.2">
      <c r="A1520" t="s">
        <v>3920</v>
      </c>
    </row>
    <row r="1521" spans="1:36" x14ac:dyDescent="0.2">
      <c r="A1521" t="s">
        <v>3921</v>
      </c>
    </row>
    <row r="1523" spans="1:36" x14ac:dyDescent="0.2">
      <c r="A1523" t="s">
        <v>3922</v>
      </c>
      <c r="B1523" t="s">
        <v>3923</v>
      </c>
      <c r="C1523">
        <v>1642352400</v>
      </c>
      <c r="D1523">
        <v>1657731600</v>
      </c>
      <c r="E1523" t="s">
        <v>1438</v>
      </c>
      <c r="F1523" t="s">
        <v>1491</v>
      </c>
      <c r="G1523" t="s">
        <v>1569</v>
      </c>
      <c r="H1523" t="s">
        <v>3619</v>
      </c>
      <c r="I1523" t="s">
        <v>3924</v>
      </c>
      <c r="K1523" t="s">
        <v>3925</v>
      </c>
      <c r="L1523" t="s">
        <v>3926</v>
      </c>
      <c r="M1523" t="s">
        <v>3926</v>
      </c>
      <c r="N1523" t="s">
        <v>1464</v>
      </c>
      <c r="O1523" t="s">
        <v>3927</v>
      </c>
      <c r="P1523" t="s">
        <v>100</v>
      </c>
    </row>
    <row r="1524" spans="1:36" x14ac:dyDescent="0.2">
      <c r="A1524">
        <v>23518</v>
      </c>
      <c r="B1524" t="s">
        <v>1466</v>
      </c>
      <c r="C1524" t="s">
        <v>3928</v>
      </c>
      <c r="D1524" t="s">
        <v>1241</v>
      </c>
      <c r="E1524" t="s">
        <v>3928</v>
      </c>
      <c r="F1524" t="s">
        <v>606</v>
      </c>
      <c r="G1524" t="s">
        <v>3929</v>
      </c>
      <c r="H1524" t="s">
        <v>1448</v>
      </c>
      <c r="I1524" t="s">
        <v>1449</v>
      </c>
      <c r="J1524" t="s">
        <v>1448</v>
      </c>
      <c r="K1524" t="s">
        <v>1470</v>
      </c>
      <c r="L1524" t="s">
        <v>1451</v>
      </c>
      <c r="M1524" t="s">
        <v>1451</v>
      </c>
      <c r="N1524" t="s">
        <v>1451</v>
      </c>
      <c r="O1524" t="s">
        <v>1451</v>
      </c>
      <c r="P1524" t="s">
        <v>3930</v>
      </c>
      <c r="Q1524" t="s">
        <v>287</v>
      </c>
      <c r="R1524" t="s">
        <v>3931</v>
      </c>
      <c r="S1524" t="s">
        <v>1454</v>
      </c>
      <c r="T1524" t="s">
        <v>1455</v>
      </c>
      <c r="U1524" t="s">
        <v>3932</v>
      </c>
      <c r="V1524" t="s">
        <v>2707</v>
      </c>
      <c r="W1524">
        <v>1642352400</v>
      </c>
      <c r="X1524">
        <v>1648746000</v>
      </c>
      <c r="Y1524" t="s">
        <v>1438</v>
      </c>
      <c r="Z1524" t="s">
        <v>1458</v>
      </c>
      <c r="AB1524" t="s">
        <v>1460</v>
      </c>
      <c r="AC1524" t="s">
        <v>3933</v>
      </c>
      <c r="AE1524" t="s">
        <v>3934</v>
      </c>
      <c r="AF1524" t="s">
        <v>3935</v>
      </c>
      <c r="AG1524" t="s">
        <v>3935</v>
      </c>
      <c r="AH1524" t="s">
        <v>1464</v>
      </c>
      <c r="AI1524" t="s">
        <v>3936</v>
      </c>
      <c r="AJ1524" t="s">
        <v>103</v>
      </c>
    </row>
    <row r="1525" spans="1:36" x14ac:dyDescent="0.2">
      <c r="A1525">
        <v>23519</v>
      </c>
      <c r="B1525" t="s">
        <v>1466</v>
      </c>
      <c r="C1525" t="s">
        <v>3937</v>
      </c>
      <c r="D1525" t="s">
        <v>1242</v>
      </c>
      <c r="E1525" t="s">
        <v>3937</v>
      </c>
      <c r="F1525" t="s">
        <v>462</v>
      </c>
      <c r="G1525" t="s">
        <v>3938</v>
      </c>
      <c r="H1525" t="s">
        <v>1448</v>
      </c>
      <c r="I1525" t="s">
        <v>1449</v>
      </c>
      <c r="J1525" t="s">
        <v>1448</v>
      </c>
      <c r="K1525" t="s">
        <v>1470</v>
      </c>
      <c r="L1525" t="s">
        <v>3939</v>
      </c>
      <c r="M1525" t="s">
        <v>3940</v>
      </c>
      <c r="N1525" t="s">
        <v>1473</v>
      </c>
      <c r="O1525" t="s">
        <v>1474</v>
      </c>
      <c r="P1525" t="s">
        <v>2933</v>
      </c>
      <c r="Q1525" t="s">
        <v>292</v>
      </c>
      <c r="R1525" t="s">
        <v>2574</v>
      </c>
      <c r="S1525" t="s">
        <v>1488</v>
      </c>
      <c r="T1525" t="s">
        <v>1455</v>
      </c>
      <c r="U1525" t="s">
        <v>3941</v>
      </c>
    </row>
    <row r="1526" spans="1:36" x14ac:dyDescent="0.2">
      <c r="A1526" t="s">
        <v>3942</v>
      </c>
    </row>
    <row r="1527" spans="1:36" x14ac:dyDescent="0.2">
      <c r="A1527" t="s">
        <v>3943</v>
      </c>
    </row>
    <row r="1528" spans="1:36" x14ac:dyDescent="0.2">
      <c r="A1528" t="s">
        <v>3944</v>
      </c>
    </row>
    <row r="1529" spans="1:36" x14ac:dyDescent="0.2">
      <c r="A1529" t="s">
        <v>3945</v>
      </c>
    </row>
    <row r="1530" spans="1:36" x14ac:dyDescent="0.2">
      <c r="A1530" t="s">
        <v>3946</v>
      </c>
      <c r="B1530" t="s">
        <v>3137</v>
      </c>
      <c r="C1530">
        <v>1642352400</v>
      </c>
      <c r="D1530">
        <v>1652374800</v>
      </c>
      <c r="E1530" t="s">
        <v>1438</v>
      </c>
      <c r="F1530" t="s">
        <v>1491</v>
      </c>
      <c r="G1530" t="s">
        <v>1459</v>
      </c>
      <c r="H1530" t="s">
        <v>3947</v>
      </c>
      <c r="I1530" t="s">
        <v>3948</v>
      </c>
      <c r="K1530" t="s">
        <v>2272</v>
      </c>
      <c r="L1530" t="s">
        <v>3949</v>
      </c>
      <c r="M1530" t="s">
        <v>3949</v>
      </c>
      <c r="N1530" t="s">
        <v>3950</v>
      </c>
      <c r="O1530" t="s">
        <v>3951</v>
      </c>
      <c r="P1530" t="s">
        <v>102</v>
      </c>
    </row>
    <row r="1531" spans="1:36" x14ac:dyDescent="0.2">
      <c r="A1531">
        <v>23523</v>
      </c>
      <c r="B1531" t="s">
        <v>1520</v>
      </c>
      <c r="C1531" t="s">
        <v>3952</v>
      </c>
      <c r="D1531" t="s">
        <v>1243</v>
      </c>
      <c r="E1531" t="s">
        <v>3952</v>
      </c>
      <c r="F1531" t="s">
        <v>288</v>
      </c>
      <c r="G1531" t="s">
        <v>2299</v>
      </c>
      <c r="H1531" t="s">
        <v>1448</v>
      </c>
      <c r="I1531" t="s">
        <v>1449</v>
      </c>
      <c r="J1531" t="s">
        <v>1448</v>
      </c>
      <c r="K1531" t="s">
        <v>1470</v>
      </c>
      <c r="L1531" t="s">
        <v>1634</v>
      </c>
      <c r="M1531" t="s">
        <v>2300</v>
      </c>
      <c r="N1531" t="s">
        <v>1473</v>
      </c>
      <c r="O1531" t="s">
        <v>1474</v>
      </c>
      <c r="P1531" t="s">
        <v>1513</v>
      </c>
      <c r="Q1531" t="s">
        <v>287</v>
      </c>
      <c r="R1531" t="s">
        <v>1453</v>
      </c>
      <c r="S1531" t="s">
        <v>1488</v>
      </c>
      <c r="T1531" t="s">
        <v>1455</v>
      </c>
      <c r="U1531" t="s">
        <v>3953</v>
      </c>
      <c r="V1531" t="s">
        <v>3954</v>
      </c>
      <c r="W1531">
        <v>1642266000</v>
      </c>
      <c r="X1531">
        <v>1667149200</v>
      </c>
      <c r="Y1531" t="s">
        <v>1438</v>
      </c>
      <c r="Z1531" t="s">
        <v>1439</v>
      </c>
      <c r="AA1531" t="s">
        <v>1569</v>
      </c>
      <c r="AB1531" t="s">
        <v>2347</v>
      </c>
      <c r="AC1531" t="s">
        <v>3955</v>
      </c>
      <c r="AE1531" t="s">
        <v>3956</v>
      </c>
      <c r="AF1531" t="s">
        <v>3957</v>
      </c>
      <c r="AG1531" t="s">
        <v>3958</v>
      </c>
      <c r="AH1531" t="s">
        <v>1816</v>
      </c>
      <c r="AJ1531" t="s">
        <v>100</v>
      </c>
    </row>
    <row r="1532" spans="1:36" x14ac:dyDescent="0.2">
      <c r="A1532">
        <v>23530</v>
      </c>
      <c r="B1532" t="s">
        <v>1445</v>
      </c>
      <c r="C1532" t="s">
        <v>3959</v>
      </c>
      <c r="D1532" t="s">
        <v>1244</v>
      </c>
      <c r="E1532" t="s">
        <v>3959</v>
      </c>
      <c r="F1532" t="s">
        <v>312</v>
      </c>
      <c r="G1532" t="s">
        <v>3960</v>
      </c>
      <c r="H1532" t="s">
        <v>1448</v>
      </c>
      <c r="I1532" t="s">
        <v>1449</v>
      </c>
      <c r="J1532" t="s">
        <v>1448</v>
      </c>
      <c r="K1532" t="s">
        <v>1470</v>
      </c>
      <c r="L1532" t="s">
        <v>3961</v>
      </c>
      <c r="M1532" t="s">
        <v>3962</v>
      </c>
      <c r="N1532" t="s">
        <v>1473</v>
      </c>
      <c r="O1532" t="s">
        <v>2023</v>
      </c>
      <c r="P1532" t="s">
        <v>3963</v>
      </c>
      <c r="Q1532" t="s">
        <v>287</v>
      </c>
      <c r="R1532" t="s">
        <v>1453</v>
      </c>
      <c r="S1532" t="s">
        <v>1488</v>
      </c>
      <c r="T1532" t="s">
        <v>1477</v>
      </c>
      <c r="U1532" t="s">
        <v>3964</v>
      </c>
      <c r="V1532" t="s">
        <v>2755</v>
      </c>
      <c r="W1532">
        <v>1641920400</v>
      </c>
      <c r="X1532">
        <v>1672419600</v>
      </c>
      <c r="Y1532" t="s">
        <v>1438</v>
      </c>
      <c r="Z1532" t="s">
        <v>1439</v>
      </c>
      <c r="AC1532" t="s">
        <v>3965</v>
      </c>
      <c r="AE1532" t="s">
        <v>3966</v>
      </c>
      <c r="AF1532" t="s">
        <v>3967</v>
      </c>
      <c r="AG1532" t="s">
        <v>3968</v>
      </c>
      <c r="AH1532" t="s">
        <v>3969</v>
      </c>
      <c r="AJ1532" t="s">
        <v>98</v>
      </c>
    </row>
    <row r="1533" spans="1:36" x14ac:dyDescent="0.2">
      <c r="A1533">
        <v>23532</v>
      </c>
      <c r="B1533" t="s">
        <v>1520</v>
      </c>
      <c r="C1533" t="s">
        <v>3970</v>
      </c>
      <c r="D1533" t="s">
        <v>1245</v>
      </c>
      <c r="E1533" t="s">
        <v>3970</v>
      </c>
      <c r="F1533" t="s">
        <v>350</v>
      </c>
      <c r="G1533" t="s">
        <v>2174</v>
      </c>
      <c r="H1533" t="s">
        <v>1448</v>
      </c>
      <c r="I1533" t="s">
        <v>1469</v>
      </c>
      <c r="J1533" t="s">
        <v>1448</v>
      </c>
      <c r="K1533" t="s">
        <v>1450</v>
      </c>
      <c r="L1533" t="s">
        <v>1881</v>
      </c>
      <c r="M1533" t="s">
        <v>1882</v>
      </c>
      <c r="N1533" t="s">
        <v>1473</v>
      </c>
      <c r="O1533" t="s">
        <v>1474</v>
      </c>
      <c r="P1533" t="s">
        <v>3061</v>
      </c>
      <c r="Q1533" t="s">
        <v>287</v>
      </c>
      <c r="R1533" t="s">
        <v>1453</v>
      </c>
      <c r="S1533" t="s">
        <v>1454</v>
      </c>
      <c r="T1533" t="s">
        <v>1477</v>
      </c>
      <c r="U1533" t="s">
        <v>3971</v>
      </c>
      <c r="V1533" t="s">
        <v>3972</v>
      </c>
      <c r="W1533">
        <v>1641834000</v>
      </c>
      <c r="X1533">
        <v>1673715600</v>
      </c>
      <c r="Y1533" t="s">
        <v>1438</v>
      </c>
      <c r="Z1533" t="s">
        <v>1491</v>
      </c>
      <c r="AC1533" t="s">
        <v>3973</v>
      </c>
      <c r="AE1533" t="s">
        <v>3974</v>
      </c>
      <c r="AF1533" t="s">
        <v>3975</v>
      </c>
      <c r="AG1533" t="s">
        <v>3975</v>
      </c>
      <c r="AH1533" t="s">
        <v>3976</v>
      </c>
      <c r="AI1533" t="s">
        <v>3977</v>
      </c>
      <c r="AJ1533" t="s">
        <v>104</v>
      </c>
    </row>
    <row r="1534" spans="1:36" x14ac:dyDescent="0.2">
      <c r="A1534">
        <v>23534</v>
      </c>
      <c r="B1534" t="s">
        <v>2743</v>
      </c>
      <c r="C1534" t="s">
        <v>3978</v>
      </c>
      <c r="D1534" t="s">
        <v>1246</v>
      </c>
      <c r="E1534" t="s">
        <v>3978</v>
      </c>
      <c r="F1534" t="s">
        <v>382</v>
      </c>
      <c r="G1534" t="s">
        <v>3979</v>
      </c>
      <c r="H1534" t="s">
        <v>1448</v>
      </c>
      <c r="I1534" t="s">
        <v>1449</v>
      </c>
      <c r="J1534" t="s">
        <v>1448</v>
      </c>
      <c r="K1534" t="s">
        <v>1470</v>
      </c>
      <c r="L1534" t="s">
        <v>1675</v>
      </c>
      <c r="M1534" t="s">
        <v>1676</v>
      </c>
      <c r="N1534" t="s">
        <v>1473</v>
      </c>
      <c r="O1534" t="s">
        <v>1935</v>
      </c>
      <c r="P1534" t="s">
        <v>1513</v>
      </c>
      <c r="Q1534" t="s">
        <v>292</v>
      </c>
      <c r="R1534" t="s">
        <v>1884</v>
      </c>
      <c r="S1534" t="s">
        <v>1454</v>
      </c>
      <c r="T1534" t="s">
        <v>1477</v>
      </c>
      <c r="U1534" t="s">
        <v>3980</v>
      </c>
    </row>
    <row r="1535" spans="1:36" x14ac:dyDescent="0.2">
      <c r="A1535" t="s">
        <v>3981</v>
      </c>
    </row>
    <row r="1536" spans="1:36" x14ac:dyDescent="0.2">
      <c r="A1536" t="s">
        <v>3982</v>
      </c>
    </row>
    <row r="1537" spans="1:36" x14ac:dyDescent="0.2">
      <c r="A1537" t="s">
        <v>3983</v>
      </c>
    </row>
    <row r="1538" spans="1:36" x14ac:dyDescent="0.2">
      <c r="A1538" t="s">
        <v>3984</v>
      </c>
    </row>
    <row r="1539" spans="1:36" x14ac:dyDescent="0.2">
      <c r="B1539" t="s">
        <v>3985</v>
      </c>
      <c r="C1539">
        <v>1641747600</v>
      </c>
      <c r="D1539">
        <v>1689267600</v>
      </c>
      <c r="E1539" t="s">
        <v>1438</v>
      </c>
      <c r="F1539" t="s">
        <v>1458</v>
      </c>
      <c r="I1539" t="s">
        <v>3986</v>
      </c>
      <c r="K1539" t="s">
        <v>3987</v>
      </c>
      <c r="L1539" t="s">
        <v>3988</v>
      </c>
      <c r="M1539" t="s">
        <v>3988</v>
      </c>
      <c r="N1539" t="s">
        <v>3989</v>
      </c>
      <c r="O1539" t="s">
        <v>3990</v>
      </c>
      <c r="P1539" t="s">
        <v>107</v>
      </c>
    </row>
    <row r="1540" spans="1:36" x14ac:dyDescent="0.2">
      <c r="A1540">
        <v>23535</v>
      </c>
      <c r="B1540" t="s">
        <v>1466</v>
      </c>
      <c r="C1540" t="s">
        <v>3991</v>
      </c>
      <c r="D1540" t="s">
        <v>1247</v>
      </c>
      <c r="E1540" t="s">
        <v>3991</v>
      </c>
      <c r="F1540" t="s">
        <v>302</v>
      </c>
      <c r="G1540" t="s">
        <v>1709</v>
      </c>
      <c r="H1540" t="s">
        <v>1448</v>
      </c>
      <c r="I1540" t="s">
        <v>1449</v>
      </c>
      <c r="J1540" t="s">
        <v>1448</v>
      </c>
      <c r="K1540" t="s">
        <v>203</v>
      </c>
      <c r="L1540" t="s">
        <v>1553</v>
      </c>
      <c r="M1540" t="s">
        <v>1553</v>
      </c>
      <c r="N1540" t="s">
        <v>1473</v>
      </c>
      <c r="O1540" t="s">
        <v>1474</v>
      </c>
      <c r="P1540" t="s">
        <v>3992</v>
      </c>
      <c r="Q1540" t="s">
        <v>287</v>
      </c>
      <c r="R1540" t="s">
        <v>1453</v>
      </c>
      <c r="S1540" t="s">
        <v>1454</v>
      </c>
      <c r="T1540" t="s">
        <v>1455</v>
      </c>
      <c r="U1540" t="s">
        <v>3993</v>
      </c>
    </row>
    <row r="1541" spans="1:36" x14ac:dyDescent="0.2">
      <c r="A1541" t="s">
        <v>3994</v>
      </c>
    </row>
    <row r="1542" spans="1:36" x14ac:dyDescent="0.2">
      <c r="A1542" t="s">
        <v>3995</v>
      </c>
      <c r="B1542" t="s">
        <v>1712</v>
      </c>
      <c r="C1542">
        <v>1641747600</v>
      </c>
      <c r="D1542">
        <v>1649869200</v>
      </c>
      <c r="E1542" t="s">
        <v>1438</v>
      </c>
      <c r="F1542" t="s">
        <v>1491</v>
      </c>
      <c r="G1542" t="s">
        <v>1459</v>
      </c>
      <c r="H1542" t="s">
        <v>3553</v>
      </c>
      <c r="I1542" t="s">
        <v>3996</v>
      </c>
      <c r="K1542" t="s">
        <v>3934</v>
      </c>
      <c r="L1542" t="s">
        <v>3997</v>
      </c>
      <c r="M1542" t="s">
        <v>3998</v>
      </c>
      <c r="N1542" t="s">
        <v>3401</v>
      </c>
      <c r="O1542" t="s">
        <v>3999</v>
      </c>
      <c r="P1542" t="s">
        <v>100</v>
      </c>
    </row>
    <row r="1543" spans="1:36" x14ac:dyDescent="0.2">
      <c r="A1543">
        <v>23536</v>
      </c>
      <c r="B1543" t="s">
        <v>1466</v>
      </c>
      <c r="C1543" t="s">
        <v>1248</v>
      </c>
      <c r="D1543" t="s">
        <v>1248</v>
      </c>
      <c r="E1543" t="s">
        <v>1248</v>
      </c>
      <c r="F1543" t="s">
        <v>372</v>
      </c>
      <c r="G1543" t="s">
        <v>3438</v>
      </c>
      <c r="H1543" t="s">
        <v>1448</v>
      </c>
      <c r="I1543" t="s">
        <v>1469</v>
      </c>
      <c r="J1543" t="s">
        <v>1448</v>
      </c>
      <c r="K1543" t="s">
        <v>1470</v>
      </c>
      <c r="L1543" t="s">
        <v>1471</v>
      </c>
      <c r="M1543" t="s">
        <v>1472</v>
      </c>
      <c r="N1543" t="s">
        <v>1512</v>
      </c>
      <c r="O1543" t="s">
        <v>1474</v>
      </c>
      <c r="P1543" t="s">
        <v>4000</v>
      </c>
      <c r="Q1543" t="s">
        <v>292</v>
      </c>
      <c r="R1543" t="s">
        <v>2236</v>
      </c>
      <c r="S1543" t="s">
        <v>1454</v>
      </c>
      <c r="T1543" t="s">
        <v>1477</v>
      </c>
      <c r="U1543" t="s">
        <v>4001</v>
      </c>
      <c r="V1543" t="s">
        <v>4002</v>
      </c>
      <c r="W1543">
        <v>1641747600</v>
      </c>
      <c r="X1543">
        <v>1669741200</v>
      </c>
      <c r="Y1543" t="s">
        <v>1438</v>
      </c>
      <c r="Z1543" t="s">
        <v>1491</v>
      </c>
      <c r="AC1543" t="s">
        <v>4003</v>
      </c>
      <c r="AE1543" t="s">
        <v>4004</v>
      </c>
      <c r="AF1543" t="s">
        <v>4005</v>
      </c>
      <c r="AG1543" t="s">
        <v>4005</v>
      </c>
      <c r="AH1543" t="s">
        <v>4006</v>
      </c>
      <c r="AI1543" t="s">
        <v>4007</v>
      </c>
      <c r="AJ1543" t="s">
        <v>103</v>
      </c>
    </row>
    <row r="1544" spans="1:36" x14ac:dyDescent="0.2">
      <c r="A1544">
        <v>23537</v>
      </c>
      <c r="B1544" t="s">
        <v>1445</v>
      </c>
      <c r="C1544" t="s">
        <v>4008</v>
      </c>
      <c r="D1544" t="s">
        <v>1249</v>
      </c>
      <c r="E1544" t="s">
        <v>4008</v>
      </c>
      <c r="F1544" t="s">
        <v>354</v>
      </c>
      <c r="G1544" t="s">
        <v>1625</v>
      </c>
      <c r="H1544" t="s">
        <v>1448</v>
      </c>
      <c r="I1544" t="s">
        <v>1469</v>
      </c>
      <c r="J1544" t="s">
        <v>1448</v>
      </c>
      <c r="K1544" t="s">
        <v>1470</v>
      </c>
      <c r="L1544" t="s">
        <v>1471</v>
      </c>
      <c r="M1544" t="s">
        <v>1472</v>
      </c>
      <c r="N1544" t="s">
        <v>1473</v>
      </c>
      <c r="O1544" t="s">
        <v>1474</v>
      </c>
      <c r="P1544" t="s">
        <v>4009</v>
      </c>
      <c r="Q1544" t="s">
        <v>292</v>
      </c>
      <c r="R1544" t="s">
        <v>2574</v>
      </c>
      <c r="S1544" t="s">
        <v>1500</v>
      </c>
      <c r="T1544" t="s">
        <v>1455</v>
      </c>
      <c r="U1544" t="s">
        <v>4010</v>
      </c>
      <c r="V1544" t="s">
        <v>4011</v>
      </c>
      <c r="W1544">
        <v>1641747600</v>
      </c>
      <c r="X1544">
        <v>1666198800</v>
      </c>
      <c r="Y1544" t="s">
        <v>1438</v>
      </c>
      <c r="Z1544" t="s">
        <v>1439</v>
      </c>
      <c r="AB1544" t="s">
        <v>4012</v>
      </c>
      <c r="AC1544" t="s">
        <v>4013</v>
      </c>
      <c r="AE1544" t="s">
        <v>4014</v>
      </c>
      <c r="AF1544" t="s">
        <v>4015</v>
      </c>
      <c r="AG1544" t="s">
        <v>4015</v>
      </c>
      <c r="AH1544" t="s">
        <v>1464</v>
      </c>
      <c r="AI1544" t="s">
        <v>4016</v>
      </c>
      <c r="AJ1544" t="s">
        <v>98</v>
      </c>
    </row>
    <row r="1545" spans="1:36" x14ac:dyDescent="0.2">
      <c r="A1545">
        <v>23538</v>
      </c>
      <c r="B1545" t="s">
        <v>1520</v>
      </c>
      <c r="C1545" t="s">
        <v>4017</v>
      </c>
      <c r="D1545" t="s">
        <v>1250</v>
      </c>
      <c r="E1545" t="s">
        <v>4017</v>
      </c>
      <c r="F1545" t="s">
        <v>297</v>
      </c>
      <c r="G1545" t="s">
        <v>1915</v>
      </c>
      <c r="H1545" t="s">
        <v>1448</v>
      </c>
      <c r="I1545" t="s">
        <v>1469</v>
      </c>
      <c r="J1545" t="s">
        <v>1448</v>
      </c>
      <c r="K1545" t="s">
        <v>1450</v>
      </c>
      <c r="L1545" t="s">
        <v>1471</v>
      </c>
      <c r="M1545" t="s">
        <v>1511</v>
      </c>
      <c r="N1545" t="s">
        <v>1512</v>
      </c>
      <c r="O1545" t="s">
        <v>1474</v>
      </c>
      <c r="P1545" t="s">
        <v>4018</v>
      </c>
      <c r="Q1545" t="s">
        <v>292</v>
      </c>
      <c r="R1545" t="s">
        <v>84</v>
      </c>
      <c r="S1545" t="s">
        <v>1488</v>
      </c>
      <c r="T1545" t="s">
        <v>1455</v>
      </c>
      <c r="U1545" t="s">
        <v>4019</v>
      </c>
      <c r="V1545" t="s">
        <v>4020</v>
      </c>
      <c r="W1545">
        <v>1641747600</v>
      </c>
      <c r="X1545">
        <v>1656954000</v>
      </c>
      <c r="Y1545" t="s">
        <v>1438</v>
      </c>
      <c r="Z1545" t="s">
        <v>1491</v>
      </c>
      <c r="AA1545" t="s">
        <v>1459</v>
      </c>
      <c r="AB1545" t="s">
        <v>3148</v>
      </c>
      <c r="AC1545" t="s">
        <v>4021</v>
      </c>
      <c r="AE1545" t="s">
        <v>1911</v>
      </c>
      <c r="AF1545" t="s">
        <v>4022</v>
      </c>
      <c r="AG1545" t="s">
        <v>4022</v>
      </c>
      <c r="AH1545" t="s">
        <v>4023</v>
      </c>
      <c r="AI1545" t="s">
        <v>4024</v>
      </c>
      <c r="AJ1545" t="s">
        <v>102</v>
      </c>
    </row>
    <row r="1546" spans="1:36" x14ac:dyDescent="0.2">
      <c r="A1546">
        <v>23539</v>
      </c>
      <c r="B1546" t="s">
        <v>1520</v>
      </c>
      <c r="C1546" t="s">
        <v>4025</v>
      </c>
      <c r="D1546" t="s">
        <v>1251</v>
      </c>
      <c r="E1546" t="s">
        <v>4025</v>
      </c>
      <c r="F1546" t="s">
        <v>462</v>
      </c>
      <c r="G1546" t="s">
        <v>3813</v>
      </c>
      <c r="H1546" t="s">
        <v>1448</v>
      </c>
      <c r="I1546" t="s">
        <v>1469</v>
      </c>
      <c r="J1546" t="s">
        <v>1448</v>
      </c>
      <c r="K1546" t="s">
        <v>1470</v>
      </c>
      <c r="L1546" t="s">
        <v>1471</v>
      </c>
      <c r="M1546" t="s">
        <v>1472</v>
      </c>
      <c r="N1546" t="s">
        <v>1473</v>
      </c>
      <c r="O1546" t="s">
        <v>1474</v>
      </c>
      <c r="P1546" t="s">
        <v>3061</v>
      </c>
      <c r="Q1546" t="s">
        <v>292</v>
      </c>
      <c r="R1546" t="s">
        <v>2274</v>
      </c>
      <c r="S1546" t="s">
        <v>1454</v>
      </c>
      <c r="T1546" t="s">
        <v>1455</v>
      </c>
      <c r="U1546" t="s">
        <v>4026</v>
      </c>
      <c r="V1546" t="s">
        <v>3450</v>
      </c>
      <c r="W1546">
        <v>1641747600</v>
      </c>
      <c r="X1546">
        <v>1652720400</v>
      </c>
      <c r="Y1546" t="s">
        <v>1438</v>
      </c>
      <c r="Z1546" t="s">
        <v>1491</v>
      </c>
      <c r="AA1546" t="s">
        <v>1556</v>
      </c>
      <c r="AB1546" t="s">
        <v>3816</v>
      </c>
      <c r="AC1546" t="s">
        <v>4027</v>
      </c>
      <c r="AE1546" t="s">
        <v>4028</v>
      </c>
      <c r="AF1546" t="s">
        <v>4029</v>
      </c>
      <c r="AG1546" t="s">
        <v>4030</v>
      </c>
      <c r="AH1546" t="s">
        <v>1772</v>
      </c>
      <c r="AI1546" t="s">
        <v>4031</v>
      </c>
      <c r="AJ1546" t="s">
        <v>102</v>
      </c>
    </row>
    <row r="1547" spans="1:36" x14ac:dyDescent="0.2">
      <c r="A1547">
        <v>23542</v>
      </c>
      <c r="B1547" t="s">
        <v>1485</v>
      </c>
      <c r="C1547" t="s">
        <v>4032</v>
      </c>
      <c r="D1547" t="s">
        <v>1252</v>
      </c>
      <c r="E1547" t="s">
        <v>4032</v>
      </c>
      <c r="F1547" t="s">
        <v>441</v>
      </c>
      <c r="G1547" t="s">
        <v>4033</v>
      </c>
      <c r="H1547" t="s">
        <v>1448</v>
      </c>
      <c r="I1547" t="s">
        <v>1469</v>
      </c>
      <c r="J1547" t="s">
        <v>1448</v>
      </c>
      <c r="K1547" t="s">
        <v>1470</v>
      </c>
      <c r="L1547" t="s">
        <v>1553</v>
      </c>
      <c r="M1547" t="s">
        <v>1553</v>
      </c>
      <c r="N1547" t="s">
        <v>1473</v>
      </c>
      <c r="O1547" t="s">
        <v>1474</v>
      </c>
      <c r="P1547" t="s">
        <v>1513</v>
      </c>
      <c r="Q1547" t="s">
        <v>287</v>
      </c>
      <c r="R1547" t="s">
        <v>1581</v>
      </c>
      <c r="S1547" t="s">
        <v>1500</v>
      </c>
      <c r="T1547" t="s">
        <v>1477</v>
      </c>
      <c r="U1547" t="s">
        <v>1554</v>
      </c>
      <c r="V1547" t="s">
        <v>1750</v>
      </c>
      <c r="W1547">
        <v>1641747600</v>
      </c>
      <c r="X1547">
        <v>1672419600</v>
      </c>
      <c r="Y1547" t="s">
        <v>1438</v>
      </c>
      <c r="Z1547" t="s">
        <v>1439</v>
      </c>
      <c r="AC1547" t="s">
        <v>4034</v>
      </c>
      <c r="AE1547" t="s">
        <v>4035</v>
      </c>
      <c r="AF1547" t="s">
        <v>4036</v>
      </c>
      <c r="AG1547" t="s">
        <v>4036</v>
      </c>
      <c r="AH1547" t="s">
        <v>4037</v>
      </c>
      <c r="AJ1547" t="s">
        <v>95</v>
      </c>
    </row>
    <row r="1548" spans="1:36" x14ac:dyDescent="0.2">
      <c r="A1548">
        <v>23545</v>
      </c>
      <c r="B1548" t="s">
        <v>1485</v>
      </c>
      <c r="C1548" t="s">
        <v>4038</v>
      </c>
      <c r="D1548" t="s">
        <v>1253</v>
      </c>
      <c r="E1548" t="s">
        <v>4038</v>
      </c>
      <c r="F1548" t="s">
        <v>290</v>
      </c>
      <c r="G1548" t="s">
        <v>2443</v>
      </c>
      <c r="H1548" t="s">
        <v>1448</v>
      </c>
      <c r="I1548" t="s">
        <v>1469</v>
      </c>
      <c r="J1548" t="s">
        <v>1448</v>
      </c>
      <c r="K1548" t="s">
        <v>1470</v>
      </c>
      <c r="L1548" t="s">
        <v>2088</v>
      </c>
      <c r="M1548" t="s">
        <v>2444</v>
      </c>
      <c r="N1548" t="s">
        <v>1473</v>
      </c>
      <c r="O1548" t="s">
        <v>1474</v>
      </c>
      <c r="P1548" t="s">
        <v>4039</v>
      </c>
      <c r="Q1548" t="s">
        <v>292</v>
      </c>
      <c r="R1548" t="s">
        <v>1453</v>
      </c>
      <c r="S1548" t="s">
        <v>1488</v>
      </c>
      <c r="T1548" t="s">
        <v>1477</v>
      </c>
      <c r="U1548" t="s">
        <v>4040</v>
      </c>
      <c r="V1548" t="s">
        <v>4041</v>
      </c>
      <c r="W1548">
        <v>1641747600</v>
      </c>
      <c r="X1548">
        <v>1672333200</v>
      </c>
      <c r="Y1548" t="s">
        <v>1438</v>
      </c>
      <c r="Z1548" t="s">
        <v>1439</v>
      </c>
      <c r="AB1548" t="s">
        <v>3157</v>
      </c>
      <c r="AC1548" t="s">
        <v>4042</v>
      </c>
      <c r="AE1548" t="s">
        <v>4043</v>
      </c>
      <c r="AF1548" t="s">
        <v>4044</v>
      </c>
      <c r="AG1548" t="s">
        <v>4045</v>
      </c>
      <c r="AH1548" t="s">
        <v>3183</v>
      </c>
      <c r="AI1548" t="s">
        <v>4046</v>
      </c>
      <c r="AJ1548" t="s">
        <v>99</v>
      </c>
    </row>
    <row r="1549" spans="1:36" x14ac:dyDescent="0.2">
      <c r="A1549">
        <v>23548</v>
      </c>
      <c r="B1549" t="s">
        <v>1445</v>
      </c>
      <c r="C1549" t="s">
        <v>4047</v>
      </c>
      <c r="D1549" t="s">
        <v>1254</v>
      </c>
      <c r="E1549" t="s">
        <v>4047</v>
      </c>
      <c r="F1549" t="s">
        <v>379</v>
      </c>
      <c r="G1549" t="s">
        <v>4048</v>
      </c>
      <c r="H1549" t="s">
        <v>1448</v>
      </c>
      <c r="I1549" t="s">
        <v>1469</v>
      </c>
      <c r="J1549" t="s">
        <v>1448</v>
      </c>
      <c r="K1549" t="s">
        <v>1470</v>
      </c>
      <c r="L1549" t="s">
        <v>1829</v>
      </c>
      <c r="M1549" t="s">
        <v>1829</v>
      </c>
      <c r="N1549" t="s">
        <v>4049</v>
      </c>
      <c r="O1549" t="s">
        <v>3667</v>
      </c>
      <c r="P1549" t="s">
        <v>2454</v>
      </c>
      <c r="Q1549" t="s">
        <v>287</v>
      </c>
      <c r="R1549" t="s">
        <v>1453</v>
      </c>
      <c r="S1549" t="s">
        <v>1488</v>
      </c>
      <c r="T1549" t="s">
        <v>1477</v>
      </c>
      <c r="U1549" t="s">
        <v>4050</v>
      </c>
      <c r="V1549" t="s">
        <v>4051</v>
      </c>
      <c r="W1549">
        <v>1641402000</v>
      </c>
      <c r="X1549">
        <v>1672419600</v>
      </c>
      <c r="Y1549" t="s">
        <v>1438</v>
      </c>
      <c r="Z1549" t="s">
        <v>1439</v>
      </c>
      <c r="AC1549" t="s">
        <v>4052</v>
      </c>
      <c r="AE1549" t="s">
        <v>4053</v>
      </c>
      <c r="AF1549" t="s">
        <v>4054</v>
      </c>
      <c r="AG1549" t="s">
        <v>4054</v>
      </c>
      <c r="AH1549" t="s">
        <v>4055</v>
      </c>
      <c r="AJ1549" t="s">
        <v>98</v>
      </c>
    </row>
    <row r="1550" spans="1:36" x14ac:dyDescent="0.2">
      <c r="A1550">
        <v>23549</v>
      </c>
      <c r="B1550" t="s">
        <v>1466</v>
      </c>
      <c r="C1550" t="s">
        <v>4056</v>
      </c>
      <c r="D1550" t="s">
        <v>1255</v>
      </c>
      <c r="E1550" t="s">
        <v>4056</v>
      </c>
      <c r="F1550" t="s">
        <v>458</v>
      </c>
      <c r="G1550" t="s">
        <v>2800</v>
      </c>
      <c r="H1550" t="s">
        <v>1448</v>
      </c>
      <c r="I1550" t="s">
        <v>1449</v>
      </c>
      <c r="J1550" t="s">
        <v>1448</v>
      </c>
      <c r="K1550" t="s">
        <v>1470</v>
      </c>
      <c r="L1550" t="s">
        <v>2290</v>
      </c>
      <c r="M1550" t="s">
        <v>2657</v>
      </c>
      <c r="N1550" t="s">
        <v>1473</v>
      </c>
      <c r="O1550" t="s">
        <v>1474</v>
      </c>
      <c r="P1550" t="s">
        <v>1677</v>
      </c>
      <c r="Q1550" t="s">
        <v>292</v>
      </c>
      <c r="R1550" t="s">
        <v>1581</v>
      </c>
      <c r="S1550" t="s">
        <v>1454</v>
      </c>
      <c r="T1550" t="s">
        <v>1455</v>
      </c>
      <c r="U1550" t="s">
        <v>4057</v>
      </c>
      <c r="V1550" t="s">
        <v>3424</v>
      </c>
      <c r="W1550">
        <v>1641315600</v>
      </c>
      <c r="X1550">
        <v>1655312400</v>
      </c>
      <c r="Y1550" t="s">
        <v>1438</v>
      </c>
      <c r="Z1550" t="s">
        <v>1458</v>
      </c>
      <c r="AB1550" t="s">
        <v>2778</v>
      </c>
      <c r="AC1550" t="s">
        <v>4058</v>
      </c>
      <c r="AE1550" t="s">
        <v>4059</v>
      </c>
      <c r="AF1550" t="s">
        <v>3801</v>
      </c>
      <c r="AG1550" t="s">
        <v>3801</v>
      </c>
      <c r="AH1550" t="s">
        <v>1464</v>
      </c>
      <c r="AI1550" t="s">
        <v>4060</v>
      </c>
      <c r="AJ1550" t="s">
        <v>104</v>
      </c>
    </row>
    <row r="1551" spans="1:36" x14ac:dyDescent="0.2">
      <c r="A1551">
        <v>23550</v>
      </c>
      <c r="B1551" t="s">
        <v>1466</v>
      </c>
      <c r="C1551" t="s">
        <v>4061</v>
      </c>
      <c r="D1551" t="s">
        <v>1256</v>
      </c>
      <c r="E1551" t="s">
        <v>4061</v>
      </c>
      <c r="F1551" t="s">
        <v>458</v>
      </c>
      <c r="G1551" t="s">
        <v>2800</v>
      </c>
      <c r="H1551" t="s">
        <v>1448</v>
      </c>
      <c r="I1551" t="s">
        <v>1469</v>
      </c>
      <c r="J1551" t="s">
        <v>1448</v>
      </c>
      <c r="K1551" t="s">
        <v>1470</v>
      </c>
      <c r="L1551" t="s">
        <v>1451</v>
      </c>
      <c r="M1551" t="s">
        <v>1451</v>
      </c>
      <c r="N1551" t="s">
        <v>1451</v>
      </c>
      <c r="O1551" t="s">
        <v>1451</v>
      </c>
      <c r="P1551" t="s">
        <v>1451</v>
      </c>
      <c r="Q1551" t="s">
        <v>292</v>
      </c>
      <c r="R1551" t="s">
        <v>1581</v>
      </c>
      <c r="S1551" t="s">
        <v>1454</v>
      </c>
      <c r="T1551" t="s">
        <v>1455</v>
      </c>
      <c r="U1551" t="s">
        <v>4062</v>
      </c>
      <c r="V1551" t="s">
        <v>2228</v>
      </c>
      <c r="W1551">
        <v>1641229200</v>
      </c>
      <c r="X1551">
        <v>1657126800</v>
      </c>
      <c r="Y1551" t="s">
        <v>1438</v>
      </c>
      <c r="Z1551" t="s">
        <v>1568</v>
      </c>
      <c r="AA1551" t="s">
        <v>1459</v>
      </c>
      <c r="AB1551" t="s">
        <v>4063</v>
      </c>
      <c r="AC1551" t="s">
        <v>4064</v>
      </c>
      <c r="AE1551" t="s">
        <v>4065</v>
      </c>
      <c r="AF1551" t="s">
        <v>4066</v>
      </c>
      <c r="AG1551" t="s">
        <v>4067</v>
      </c>
      <c r="AH1551" t="s">
        <v>4068</v>
      </c>
      <c r="AI1551" t="s">
        <v>4069</v>
      </c>
      <c r="AJ1551" t="s">
        <v>104</v>
      </c>
    </row>
    <row r="1552" spans="1:36" x14ac:dyDescent="0.2">
      <c r="A1552">
        <v>23552</v>
      </c>
      <c r="B1552" t="s">
        <v>1466</v>
      </c>
      <c r="C1552" t="s">
        <v>4070</v>
      </c>
      <c r="D1552" t="s">
        <v>1257</v>
      </c>
      <c r="E1552" t="s">
        <v>4070</v>
      </c>
      <c r="F1552" t="s">
        <v>382</v>
      </c>
      <c r="G1552" t="s">
        <v>4071</v>
      </c>
      <c r="H1552" t="s">
        <v>1448</v>
      </c>
      <c r="I1552" t="s">
        <v>1449</v>
      </c>
      <c r="J1552" t="s">
        <v>1448</v>
      </c>
      <c r="K1552" t="s">
        <v>1470</v>
      </c>
      <c r="L1552" t="s">
        <v>1451</v>
      </c>
      <c r="M1552" t="s">
        <v>1451</v>
      </c>
      <c r="N1552" t="s">
        <v>1451</v>
      </c>
      <c r="O1552" t="s">
        <v>1451</v>
      </c>
      <c r="P1552" t="s">
        <v>4072</v>
      </c>
      <c r="Q1552" t="s">
        <v>292</v>
      </c>
      <c r="R1552" t="s">
        <v>4073</v>
      </c>
      <c r="S1552" t="s">
        <v>1488</v>
      </c>
      <c r="T1552" t="s">
        <v>1455</v>
      </c>
      <c r="U1552" t="s">
        <v>4074</v>
      </c>
      <c r="V1552" t="s">
        <v>4075</v>
      </c>
      <c r="W1552">
        <v>1641229200</v>
      </c>
      <c r="X1552">
        <v>1661360400</v>
      </c>
      <c r="Y1552" t="s">
        <v>1438</v>
      </c>
      <c r="Z1552" t="s">
        <v>1491</v>
      </c>
      <c r="AA1552" t="s">
        <v>1556</v>
      </c>
      <c r="AB1552" t="s">
        <v>4076</v>
      </c>
      <c r="AC1552" t="s">
        <v>4077</v>
      </c>
      <c r="AE1552" t="s">
        <v>4078</v>
      </c>
      <c r="AF1552" t="s">
        <v>4079</v>
      </c>
      <c r="AG1552" t="s">
        <v>4080</v>
      </c>
      <c r="AH1552" t="s">
        <v>4081</v>
      </c>
      <c r="AI1552" t="s">
        <v>4082</v>
      </c>
      <c r="AJ1552" t="s">
        <v>107</v>
      </c>
    </row>
    <row r="1553" spans="1:36" x14ac:dyDescent="0.2">
      <c r="A1553">
        <v>23554</v>
      </c>
      <c r="B1553" t="s">
        <v>2832</v>
      </c>
      <c r="C1553" t="s">
        <v>1258</v>
      </c>
      <c r="D1553" t="s">
        <v>1258</v>
      </c>
      <c r="E1553" t="s">
        <v>1258</v>
      </c>
      <c r="F1553" t="s">
        <v>895</v>
      </c>
      <c r="G1553" t="s">
        <v>4083</v>
      </c>
      <c r="H1553" t="s">
        <v>1448</v>
      </c>
      <c r="I1553" t="s">
        <v>1469</v>
      </c>
      <c r="J1553" t="s">
        <v>1448</v>
      </c>
      <c r="K1553" t="s">
        <v>1470</v>
      </c>
      <c r="L1553" t="s">
        <v>1471</v>
      </c>
      <c r="M1553" t="s">
        <v>1472</v>
      </c>
      <c r="N1553" t="s">
        <v>1512</v>
      </c>
      <c r="O1553" t="s">
        <v>1474</v>
      </c>
      <c r="P1553" t="s">
        <v>1564</v>
      </c>
      <c r="Q1553" t="s">
        <v>287</v>
      </c>
      <c r="R1553" t="s">
        <v>1884</v>
      </c>
      <c r="S1553" t="s">
        <v>1454</v>
      </c>
      <c r="T1553" t="s">
        <v>1477</v>
      </c>
      <c r="U1553" t="s">
        <v>4084</v>
      </c>
      <c r="V1553" t="s">
        <v>2835</v>
      </c>
      <c r="W1553">
        <v>1641229200</v>
      </c>
      <c r="X1553">
        <v>1675098000</v>
      </c>
      <c r="Y1553" t="s">
        <v>1438</v>
      </c>
      <c r="Z1553" t="s">
        <v>1491</v>
      </c>
      <c r="AC1553" t="s">
        <v>4085</v>
      </c>
      <c r="AE1553" t="s">
        <v>4086</v>
      </c>
      <c r="AF1553" t="s">
        <v>4087</v>
      </c>
      <c r="AG1553" t="s">
        <v>4087</v>
      </c>
      <c r="AH1553" t="s">
        <v>3771</v>
      </c>
      <c r="AI1553" t="s">
        <v>4088</v>
      </c>
      <c r="AJ1553" t="s">
        <v>99</v>
      </c>
    </row>
    <row r="1554" spans="1:36" x14ac:dyDescent="0.2">
      <c r="A1554">
        <v>23556</v>
      </c>
      <c r="B1554" t="s">
        <v>1485</v>
      </c>
      <c r="C1554" t="s">
        <v>4089</v>
      </c>
      <c r="D1554" t="s">
        <v>1259</v>
      </c>
      <c r="E1554" t="s">
        <v>4089</v>
      </c>
      <c r="F1554" t="s">
        <v>348</v>
      </c>
      <c r="G1554" t="s">
        <v>4090</v>
      </c>
      <c r="H1554" t="s">
        <v>1448</v>
      </c>
      <c r="I1554" t="s">
        <v>1449</v>
      </c>
      <c r="J1554" t="s">
        <v>1448</v>
      </c>
      <c r="K1554" t="s">
        <v>1470</v>
      </c>
      <c r="L1554" t="s">
        <v>1451</v>
      </c>
      <c r="M1554" t="s">
        <v>1451</v>
      </c>
      <c r="N1554" t="s">
        <v>1451</v>
      </c>
      <c r="O1554" t="s">
        <v>1451</v>
      </c>
      <c r="P1554" t="s">
        <v>2903</v>
      </c>
      <c r="Q1554" t="s">
        <v>287</v>
      </c>
      <c r="R1554" t="s">
        <v>2257</v>
      </c>
      <c r="S1554" t="s">
        <v>2633</v>
      </c>
      <c r="T1554" t="s">
        <v>1455</v>
      </c>
      <c r="U1554" t="s">
        <v>4091</v>
      </c>
      <c r="V1554" t="s">
        <v>4092</v>
      </c>
      <c r="W1554">
        <v>1641229200</v>
      </c>
      <c r="X1554">
        <v>1656522000</v>
      </c>
      <c r="Y1554" t="s">
        <v>1438</v>
      </c>
      <c r="Z1554" t="s">
        <v>1491</v>
      </c>
      <c r="AC1554" t="s">
        <v>4093</v>
      </c>
      <c r="AE1554" t="s">
        <v>4094</v>
      </c>
      <c r="AF1554" t="s">
        <v>4095</v>
      </c>
      <c r="AG1554" t="s">
        <v>4095</v>
      </c>
      <c r="AH1554" t="s">
        <v>4096</v>
      </c>
      <c r="AJ1554" t="s">
        <v>99</v>
      </c>
    </row>
    <row r="1555" spans="1:36" x14ac:dyDescent="0.2">
      <c r="A1555">
        <v>23557</v>
      </c>
      <c r="B1555" t="s">
        <v>1520</v>
      </c>
      <c r="C1555" t="s">
        <v>4097</v>
      </c>
      <c r="D1555" t="s">
        <v>1260</v>
      </c>
      <c r="E1555" t="s">
        <v>4097</v>
      </c>
      <c r="F1555" t="s">
        <v>388</v>
      </c>
      <c r="G1555" t="s">
        <v>4098</v>
      </c>
      <c r="H1555" t="s">
        <v>1448</v>
      </c>
      <c r="I1555" t="s">
        <v>1838</v>
      </c>
      <c r="J1555" t="s">
        <v>1448</v>
      </c>
      <c r="K1555" t="s">
        <v>1470</v>
      </c>
      <c r="L1555" t="s">
        <v>1471</v>
      </c>
      <c r="M1555" t="s">
        <v>1511</v>
      </c>
      <c r="N1555" t="s">
        <v>1512</v>
      </c>
      <c r="O1555" t="s">
        <v>1474</v>
      </c>
      <c r="P1555" t="s">
        <v>1973</v>
      </c>
      <c r="Q1555" t="s">
        <v>287</v>
      </c>
      <c r="R1555" t="s">
        <v>84</v>
      </c>
      <c r="S1555" t="s">
        <v>1500</v>
      </c>
      <c r="T1555" t="s">
        <v>1477</v>
      </c>
      <c r="U1555" t="s">
        <v>4099</v>
      </c>
    </row>
    <row r="1556" spans="1:36" x14ac:dyDescent="0.2">
      <c r="A1556" t="e" cm="1">
        <f t="array" ref="A1556">- android FORD System Analysis and Adapt with specific FORD VS team.</f>
        <v>#NAME?</v>
      </c>
    </row>
    <row r="1557" spans="1:36" x14ac:dyDescent="0.2">
      <c r="A1557" t="e" cm="1">
        <f t="array" ref="A1557">- Provide protopty and POC accordingly.</f>
        <v>#NAME?</v>
      </c>
    </row>
    <row r="1558" spans="1:36" x14ac:dyDescent="0.2">
      <c r="A1558" t="s">
        <v>4100</v>
      </c>
    </row>
    <row r="1559" spans="1:36" x14ac:dyDescent="0.2">
      <c r="A1559" t="e" cm="1">
        <f t="array" ref="A1559">- Involved to Implement FORD android VS.</f>
        <v>#NAME?</v>
      </c>
    </row>
    <row r="1560" spans="1:36" x14ac:dyDescent="0.2">
      <c r="A1560" t="e" cm="1">
        <f t="array" ref="A1560">- Coding</f>
        <v>#NAME?</v>
      </c>
      <c r="B1560" t="s">
        <v>4101</v>
      </c>
      <c r="C1560">
        <v>1641229200</v>
      </c>
      <c r="D1560">
        <v>1668445200</v>
      </c>
      <c r="E1560" t="s">
        <v>1438</v>
      </c>
      <c r="F1560" t="s">
        <v>1439</v>
      </c>
      <c r="H1560" t="s">
        <v>2624</v>
      </c>
      <c r="I1560" t="s">
        <v>4102</v>
      </c>
      <c r="K1560" t="s">
        <v>4103</v>
      </c>
      <c r="L1560" t="s">
        <v>4104</v>
      </c>
      <c r="M1560" t="s">
        <v>4105</v>
      </c>
      <c r="N1560" t="s">
        <v>2472</v>
      </c>
      <c r="O1560" t="s">
        <v>4106</v>
      </c>
      <c r="P1560" t="s">
        <v>102</v>
      </c>
    </row>
    <row r="1561" spans="1:36" x14ac:dyDescent="0.2">
      <c r="A1561">
        <v>23558</v>
      </c>
      <c r="B1561" t="s">
        <v>1520</v>
      </c>
      <c r="C1561" t="s">
        <v>4107</v>
      </c>
      <c r="D1561" t="s">
        <v>1261</v>
      </c>
      <c r="E1561" t="s">
        <v>4107</v>
      </c>
      <c r="F1561" t="s">
        <v>388</v>
      </c>
      <c r="G1561" t="s">
        <v>4098</v>
      </c>
      <c r="H1561" t="s">
        <v>1448</v>
      </c>
      <c r="I1561" t="s">
        <v>1838</v>
      </c>
      <c r="J1561" t="s">
        <v>1448</v>
      </c>
      <c r="K1561" t="s">
        <v>1470</v>
      </c>
      <c r="L1561" t="s">
        <v>1471</v>
      </c>
      <c r="M1561" t="s">
        <v>1511</v>
      </c>
      <c r="N1561" t="s">
        <v>1512</v>
      </c>
      <c r="O1561" t="s">
        <v>1474</v>
      </c>
      <c r="P1561" t="s">
        <v>4108</v>
      </c>
      <c r="Q1561" t="s">
        <v>287</v>
      </c>
      <c r="R1561" t="s">
        <v>1581</v>
      </c>
      <c r="S1561" t="s">
        <v>1500</v>
      </c>
      <c r="T1561" t="s">
        <v>1477</v>
      </c>
      <c r="U1561" t="s">
        <v>4109</v>
      </c>
      <c r="V1561" t="s">
        <v>4110</v>
      </c>
      <c r="W1561">
        <v>1641229200</v>
      </c>
      <c r="X1561">
        <v>1670518800</v>
      </c>
      <c r="Y1561" t="s">
        <v>1438</v>
      </c>
      <c r="Z1561" t="s">
        <v>1439</v>
      </c>
      <c r="AC1561" t="s">
        <v>4111</v>
      </c>
      <c r="AE1561" t="s">
        <v>4112</v>
      </c>
      <c r="AF1561" t="s">
        <v>4113</v>
      </c>
      <c r="AG1561" t="s">
        <v>4114</v>
      </c>
      <c r="AH1561" t="s">
        <v>4115</v>
      </c>
      <c r="AI1561" t="s">
        <v>4116</v>
      </c>
      <c r="AJ1561" t="s">
        <v>102</v>
      </c>
    </row>
    <row r="1562" spans="1:36" x14ac:dyDescent="0.2">
      <c r="A1562">
        <v>23560</v>
      </c>
      <c r="B1562" t="s">
        <v>1520</v>
      </c>
      <c r="C1562" t="s">
        <v>4117</v>
      </c>
      <c r="D1562" t="s">
        <v>1262</v>
      </c>
      <c r="E1562" t="s">
        <v>4117</v>
      </c>
      <c r="F1562" t="s">
        <v>388</v>
      </c>
      <c r="G1562" t="s">
        <v>4098</v>
      </c>
      <c r="H1562" t="s">
        <v>1448</v>
      </c>
      <c r="I1562" t="s">
        <v>1838</v>
      </c>
      <c r="J1562" t="s">
        <v>1448</v>
      </c>
      <c r="K1562" t="s">
        <v>1450</v>
      </c>
      <c r="L1562" t="s">
        <v>1471</v>
      </c>
      <c r="M1562" t="s">
        <v>1511</v>
      </c>
      <c r="N1562" t="s">
        <v>1512</v>
      </c>
      <c r="O1562" t="s">
        <v>1474</v>
      </c>
      <c r="P1562" t="s">
        <v>1973</v>
      </c>
      <c r="Q1562" t="s">
        <v>287</v>
      </c>
      <c r="R1562" t="s">
        <v>1581</v>
      </c>
      <c r="S1562" t="s">
        <v>1500</v>
      </c>
      <c r="T1562" t="s">
        <v>1477</v>
      </c>
      <c r="U1562" t="s">
        <v>4118</v>
      </c>
    </row>
    <row r="1563" spans="1:36" x14ac:dyDescent="0.2">
      <c r="A1563" t="s">
        <v>4119</v>
      </c>
    </row>
    <row r="1564" spans="1:36" x14ac:dyDescent="0.2">
      <c r="A1564" t="e" cm="1">
        <f t="array" ref="A1564">- Writing Unit Test for existing code and new code</f>
        <v>#NAME?</v>
      </c>
    </row>
    <row r="1565" spans="1:36" x14ac:dyDescent="0.2">
      <c r="A1565" t="s">
        <v>4120</v>
      </c>
    </row>
    <row r="1566" spans="1:36" x14ac:dyDescent="0.2">
      <c r="A1566" t="s">
        <v>4121</v>
      </c>
    </row>
    <row r="1567" spans="1:36" x14ac:dyDescent="0.2">
      <c r="A1567" t="s">
        <v>4122</v>
      </c>
      <c r="B1567" t="s">
        <v>4123</v>
      </c>
      <c r="C1567">
        <v>1641229200</v>
      </c>
      <c r="D1567">
        <v>1672419600</v>
      </c>
      <c r="E1567" t="s">
        <v>1438</v>
      </c>
      <c r="F1567" t="s">
        <v>1439</v>
      </c>
      <c r="I1567" t="s">
        <v>4124</v>
      </c>
      <c r="K1567" t="s">
        <v>4125</v>
      </c>
      <c r="L1567" t="s">
        <v>4126</v>
      </c>
      <c r="M1567" t="s">
        <v>4127</v>
      </c>
      <c r="N1567" t="s">
        <v>4128</v>
      </c>
      <c r="O1567" t="s">
        <v>4129</v>
      </c>
      <c r="P1567" t="s">
        <v>102</v>
      </c>
    </row>
    <row r="1568" spans="1:36" x14ac:dyDescent="0.2">
      <c r="A1568">
        <v>23562</v>
      </c>
      <c r="B1568" t="s">
        <v>1520</v>
      </c>
      <c r="C1568" t="s">
        <v>4130</v>
      </c>
      <c r="D1568" t="s">
        <v>1263</v>
      </c>
      <c r="E1568" t="s">
        <v>4130</v>
      </c>
      <c r="F1568" t="s">
        <v>388</v>
      </c>
      <c r="G1568" t="s">
        <v>3714</v>
      </c>
      <c r="H1568" t="s">
        <v>1448</v>
      </c>
      <c r="I1568" t="s">
        <v>1449</v>
      </c>
      <c r="J1568" t="s">
        <v>1448</v>
      </c>
      <c r="K1568" t="s">
        <v>1470</v>
      </c>
      <c r="L1568" t="s">
        <v>1471</v>
      </c>
      <c r="M1568" t="s">
        <v>1472</v>
      </c>
      <c r="N1568" t="s">
        <v>4131</v>
      </c>
      <c r="O1568" t="s">
        <v>4132</v>
      </c>
      <c r="P1568" t="s">
        <v>1513</v>
      </c>
      <c r="Q1568" t="s">
        <v>287</v>
      </c>
      <c r="R1568" t="s">
        <v>2487</v>
      </c>
      <c r="S1568" t="s">
        <v>1454</v>
      </c>
      <c r="T1568" t="s">
        <v>1455</v>
      </c>
      <c r="U1568" t="s">
        <v>4133</v>
      </c>
    </row>
    <row r="1569" spans="1:36" x14ac:dyDescent="0.2">
      <c r="A1569" t="s">
        <v>4134</v>
      </c>
      <c r="B1569" t="s">
        <v>4135</v>
      </c>
      <c r="C1569">
        <v>1641229200</v>
      </c>
      <c r="D1569">
        <v>1657040400</v>
      </c>
      <c r="E1569" t="s">
        <v>1438</v>
      </c>
      <c r="F1569" t="s">
        <v>1491</v>
      </c>
      <c r="G1569" t="s">
        <v>1459</v>
      </c>
      <c r="H1569" t="s">
        <v>3851</v>
      </c>
      <c r="I1569" t="s">
        <v>4136</v>
      </c>
      <c r="K1569" t="s">
        <v>4137</v>
      </c>
      <c r="L1569" t="s">
        <v>4138</v>
      </c>
      <c r="M1569" t="s">
        <v>4138</v>
      </c>
      <c r="N1569" t="s">
        <v>1464</v>
      </c>
      <c r="O1569" t="s">
        <v>4139</v>
      </c>
      <c r="P1569" t="s">
        <v>102</v>
      </c>
    </row>
    <row r="1570" spans="1:36" x14ac:dyDescent="0.2">
      <c r="A1570">
        <v>23563</v>
      </c>
      <c r="B1570" t="s">
        <v>1466</v>
      </c>
      <c r="C1570" t="s">
        <v>4140</v>
      </c>
      <c r="D1570" t="s">
        <v>1264</v>
      </c>
      <c r="E1570" t="s">
        <v>4140</v>
      </c>
      <c r="F1570" t="s">
        <v>285</v>
      </c>
      <c r="G1570" t="s">
        <v>1925</v>
      </c>
      <c r="H1570" t="s">
        <v>1448</v>
      </c>
      <c r="I1570" t="s">
        <v>1469</v>
      </c>
      <c r="J1570" t="s">
        <v>1448</v>
      </c>
      <c r="K1570" t="s">
        <v>1470</v>
      </c>
      <c r="L1570" t="s">
        <v>1675</v>
      </c>
      <c r="M1570" t="s">
        <v>1934</v>
      </c>
      <c r="N1570" t="s">
        <v>1473</v>
      </c>
      <c r="O1570" t="s">
        <v>1474</v>
      </c>
      <c r="P1570" t="s">
        <v>1513</v>
      </c>
      <c r="Q1570" t="s">
        <v>287</v>
      </c>
      <c r="R1570" t="s">
        <v>4141</v>
      </c>
      <c r="S1570" t="s">
        <v>1454</v>
      </c>
      <c r="T1570" t="s">
        <v>1477</v>
      </c>
      <c r="U1570" t="s">
        <v>4142</v>
      </c>
      <c r="V1570" t="s">
        <v>4143</v>
      </c>
      <c r="W1570">
        <v>1641229200</v>
      </c>
      <c r="X1570">
        <v>1672333200</v>
      </c>
      <c r="Y1570" t="s">
        <v>1438</v>
      </c>
      <c r="Z1570" t="s">
        <v>1491</v>
      </c>
      <c r="AC1570" t="s">
        <v>4144</v>
      </c>
      <c r="AE1570" t="s">
        <v>1816</v>
      </c>
      <c r="AF1570" t="s">
        <v>4145</v>
      </c>
      <c r="AG1570" t="s">
        <v>4145</v>
      </c>
      <c r="AH1570" t="s">
        <v>4146</v>
      </c>
      <c r="AI1570" t="s">
        <v>1825</v>
      </c>
      <c r="AJ1570" t="s">
        <v>101</v>
      </c>
    </row>
    <row r="1571" spans="1:36" x14ac:dyDescent="0.2">
      <c r="A1571">
        <v>23565</v>
      </c>
      <c r="B1571" t="s">
        <v>1466</v>
      </c>
      <c r="C1571" t="s">
        <v>4147</v>
      </c>
      <c r="D1571" t="s">
        <v>1265</v>
      </c>
      <c r="E1571" t="s">
        <v>4147</v>
      </c>
      <c r="F1571" t="s">
        <v>306</v>
      </c>
      <c r="G1571" t="s">
        <v>4148</v>
      </c>
      <c r="H1571" t="s">
        <v>1448</v>
      </c>
      <c r="I1571" t="s">
        <v>1449</v>
      </c>
      <c r="J1571" t="s">
        <v>1448</v>
      </c>
      <c r="K1571" t="s">
        <v>1470</v>
      </c>
      <c r="L1571" t="s">
        <v>1471</v>
      </c>
      <c r="M1571" t="s">
        <v>1472</v>
      </c>
      <c r="N1571" t="s">
        <v>1512</v>
      </c>
      <c r="O1571" t="s">
        <v>1474</v>
      </c>
      <c r="P1571" t="s">
        <v>1564</v>
      </c>
      <c r="Q1571" t="s">
        <v>292</v>
      </c>
      <c r="R1571" t="s">
        <v>2226</v>
      </c>
      <c r="S1571" t="s">
        <v>1454</v>
      </c>
      <c r="T1571" t="s">
        <v>1455</v>
      </c>
      <c r="U1571" t="s">
        <v>4149</v>
      </c>
      <c r="V1571" t="s">
        <v>4150</v>
      </c>
      <c r="W1571">
        <v>1641229200</v>
      </c>
      <c r="X1571">
        <v>1657818000</v>
      </c>
      <c r="Y1571" t="s">
        <v>1438</v>
      </c>
      <c r="Z1571" t="s">
        <v>1458</v>
      </c>
      <c r="AB1571" t="s">
        <v>1460</v>
      </c>
      <c r="AC1571" t="s">
        <v>4151</v>
      </c>
      <c r="AE1571" t="s">
        <v>4152</v>
      </c>
      <c r="AF1571" t="s">
        <v>4153</v>
      </c>
      <c r="AG1571" t="s">
        <v>4154</v>
      </c>
      <c r="AH1571" t="s">
        <v>4155</v>
      </c>
      <c r="AI1571" t="s">
        <v>4156</v>
      </c>
      <c r="AJ1571" t="s">
        <v>102</v>
      </c>
    </row>
    <row r="1572" spans="1:36" x14ac:dyDescent="0.2">
      <c r="A1572">
        <v>23568</v>
      </c>
      <c r="B1572" t="s">
        <v>1466</v>
      </c>
      <c r="C1572" t="s">
        <v>4157</v>
      </c>
      <c r="D1572" t="s">
        <v>1266</v>
      </c>
      <c r="E1572" t="s">
        <v>4157</v>
      </c>
      <c r="F1572" t="s">
        <v>357</v>
      </c>
      <c r="G1572" t="s">
        <v>4158</v>
      </c>
      <c r="H1572" t="s">
        <v>1448</v>
      </c>
      <c r="I1572" t="s">
        <v>1449</v>
      </c>
      <c r="J1572" t="s">
        <v>1448</v>
      </c>
      <c r="K1572" t="s">
        <v>1450</v>
      </c>
      <c r="L1572" t="s">
        <v>1675</v>
      </c>
      <c r="M1572" t="s">
        <v>1676</v>
      </c>
      <c r="N1572" t="s">
        <v>1473</v>
      </c>
      <c r="O1572" t="s">
        <v>1474</v>
      </c>
      <c r="P1572" t="s">
        <v>1513</v>
      </c>
      <c r="Q1572" t="s">
        <v>292</v>
      </c>
      <c r="R1572" t="s">
        <v>2121</v>
      </c>
      <c r="S1572" t="s">
        <v>1454</v>
      </c>
      <c r="T1572" t="s">
        <v>1477</v>
      </c>
      <c r="U1572" t="s">
        <v>4159</v>
      </c>
      <c r="V1572" t="s">
        <v>4160</v>
      </c>
      <c r="W1572">
        <v>1641229200</v>
      </c>
      <c r="X1572">
        <v>1672419600</v>
      </c>
      <c r="Y1572" t="s">
        <v>1438</v>
      </c>
      <c r="Z1572" t="s">
        <v>1458</v>
      </c>
      <c r="AC1572" t="s">
        <v>4161</v>
      </c>
      <c r="AE1572" t="s">
        <v>2957</v>
      </c>
      <c r="AF1572" t="s">
        <v>4162</v>
      </c>
      <c r="AG1572" t="s">
        <v>4162</v>
      </c>
      <c r="AH1572" t="s">
        <v>1464</v>
      </c>
      <c r="AI1572" t="s">
        <v>4163</v>
      </c>
      <c r="AJ1572" t="s">
        <v>103</v>
      </c>
    </row>
    <row r="1573" spans="1:36" x14ac:dyDescent="0.2">
      <c r="A1573">
        <v>23569</v>
      </c>
      <c r="B1573" t="s">
        <v>1466</v>
      </c>
      <c r="C1573" t="s">
        <v>4164</v>
      </c>
      <c r="D1573" t="s">
        <v>1267</v>
      </c>
      <c r="E1573" t="s">
        <v>4164</v>
      </c>
      <c r="F1573" t="s">
        <v>458</v>
      </c>
      <c r="G1573" t="s">
        <v>2800</v>
      </c>
      <c r="H1573" t="s">
        <v>1448</v>
      </c>
      <c r="I1573" t="s">
        <v>1449</v>
      </c>
      <c r="J1573" t="s">
        <v>1448</v>
      </c>
      <c r="K1573" t="s">
        <v>1470</v>
      </c>
      <c r="L1573" t="s">
        <v>1451</v>
      </c>
      <c r="M1573" t="s">
        <v>1451</v>
      </c>
      <c r="N1573" t="s">
        <v>1451</v>
      </c>
      <c r="O1573" t="s">
        <v>1451</v>
      </c>
      <c r="P1573" t="s">
        <v>1451</v>
      </c>
      <c r="Q1573" t="s">
        <v>287</v>
      </c>
      <c r="R1573" t="s">
        <v>1565</v>
      </c>
      <c r="S1573" t="s">
        <v>1454</v>
      </c>
      <c r="T1573" t="s">
        <v>1455</v>
      </c>
      <c r="U1573" t="s">
        <v>4165</v>
      </c>
      <c r="V1573" t="s">
        <v>2512</v>
      </c>
      <c r="W1573">
        <v>1641229200</v>
      </c>
      <c r="X1573">
        <v>1648141200</v>
      </c>
      <c r="Y1573" t="s">
        <v>1438</v>
      </c>
      <c r="Z1573" t="s">
        <v>1458</v>
      </c>
      <c r="AA1573" t="s">
        <v>1569</v>
      </c>
      <c r="AB1573" t="s">
        <v>3441</v>
      </c>
      <c r="AC1573" t="s">
        <v>4166</v>
      </c>
      <c r="AE1573" t="s">
        <v>4167</v>
      </c>
      <c r="AF1573" t="s">
        <v>4168</v>
      </c>
      <c r="AG1573" t="s">
        <v>4168</v>
      </c>
      <c r="AH1573" t="s">
        <v>4169</v>
      </c>
      <c r="AI1573" t="s">
        <v>4170</v>
      </c>
      <c r="AJ1573" t="s">
        <v>104</v>
      </c>
    </row>
    <row r="1574" spans="1:36" x14ac:dyDescent="0.2">
      <c r="A1574">
        <v>23571</v>
      </c>
      <c r="B1574" t="s">
        <v>1466</v>
      </c>
      <c r="C1574" t="s">
        <v>4171</v>
      </c>
      <c r="D1574" t="s">
        <v>1268</v>
      </c>
      <c r="E1574" t="s">
        <v>4172</v>
      </c>
      <c r="F1574" t="s">
        <v>458</v>
      </c>
      <c r="G1574" t="s">
        <v>4173</v>
      </c>
      <c r="H1574" t="s">
        <v>1448</v>
      </c>
      <c r="I1574" t="s">
        <v>1449</v>
      </c>
      <c r="J1574" t="s">
        <v>1448</v>
      </c>
      <c r="K1574" t="s">
        <v>1450</v>
      </c>
      <c r="L1574" t="s">
        <v>2290</v>
      </c>
      <c r="M1574" t="s">
        <v>2657</v>
      </c>
      <c r="N1574" t="s">
        <v>4174</v>
      </c>
      <c r="O1574" t="s">
        <v>4175</v>
      </c>
      <c r="P1574" t="s">
        <v>1936</v>
      </c>
      <c r="Q1574" t="s">
        <v>292</v>
      </c>
      <c r="R1574" t="s">
        <v>1453</v>
      </c>
      <c r="S1574" t="s">
        <v>1454</v>
      </c>
      <c r="T1574" t="s">
        <v>1477</v>
      </c>
      <c r="U1574" t="s">
        <v>4176</v>
      </c>
      <c r="V1574" t="s">
        <v>4177</v>
      </c>
      <c r="W1574">
        <v>1641229200</v>
      </c>
      <c r="X1574">
        <v>1672419600</v>
      </c>
      <c r="Y1574" t="s">
        <v>1438</v>
      </c>
      <c r="Z1574" t="s">
        <v>1491</v>
      </c>
      <c r="AC1574" t="s">
        <v>4178</v>
      </c>
      <c r="AE1574" t="s">
        <v>4179</v>
      </c>
      <c r="AF1574" t="s">
        <v>4180</v>
      </c>
      <c r="AG1574" t="s">
        <v>4181</v>
      </c>
      <c r="AH1574" t="s">
        <v>3890</v>
      </c>
      <c r="AI1574" t="s">
        <v>2507</v>
      </c>
      <c r="AJ1574" t="s">
        <v>104</v>
      </c>
    </row>
    <row r="1575" spans="1:36" x14ac:dyDescent="0.2">
      <c r="A1575">
        <v>23572</v>
      </c>
      <c r="B1575" t="s">
        <v>1520</v>
      </c>
      <c r="C1575" t="s">
        <v>4182</v>
      </c>
      <c r="D1575" t="s">
        <v>1269</v>
      </c>
      <c r="E1575" t="s">
        <v>4182</v>
      </c>
      <c r="F1575" t="s">
        <v>297</v>
      </c>
      <c r="G1575" t="s">
        <v>4183</v>
      </c>
      <c r="H1575" t="s">
        <v>1448</v>
      </c>
      <c r="I1575" t="s">
        <v>1449</v>
      </c>
      <c r="J1575" t="s">
        <v>1448</v>
      </c>
      <c r="K1575" t="s">
        <v>1450</v>
      </c>
      <c r="L1575" t="s">
        <v>1471</v>
      </c>
      <c r="M1575" t="s">
        <v>1472</v>
      </c>
      <c r="N1575" t="s">
        <v>1895</v>
      </c>
      <c r="O1575" t="s">
        <v>1474</v>
      </c>
      <c r="P1575" t="s">
        <v>4184</v>
      </c>
      <c r="Q1575" t="s">
        <v>287</v>
      </c>
      <c r="R1575" t="s">
        <v>2257</v>
      </c>
      <c r="S1575" t="s">
        <v>1500</v>
      </c>
      <c r="T1575" t="s">
        <v>1477</v>
      </c>
      <c r="U1575" t="s">
        <v>4185</v>
      </c>
      <c r="V1575" t="s">
        <v>4186</v>
      </c>
      <c r="W1575">
        <v>1641229200</v>
      </c>
      <c r="X1575">
        <v>1669741200</v>
      </c>
      <c r="Y1575" t="s">
        <v>1438</v>
      </c>
      <c r="Z1575" t="s">
        <v>1491</v>
      </c>
      <c r="AC1575" t="s">
        <v>4187</v>
      </c>
      <c r="AE1575" t="s">
        <v>4188</v>
      </c>
      <c r="AF1575" t="s">
        <v>4189</v>
      </c>
      <c r="AG1575" t="s">
        <v>4189</v>
      </c>
      <c r="AH1575" t="s">
        <v>1464</v>
      </c>
      <c r="AI1575" t="s">
        <v>4190</v>
      </c>
      <c r="AJ1575" t="s">
        <v>102</v>
      </c>
    </row>
    <row r="1576" spans="1:36" x14ac:dyDescent="0.2">
      <c r="A1576">
        <v>23573</v>
      </c>
      <c r="B1576" t="s">
        <v>1520</v>
      </c>
      <c r="C1576" t="s">
        <v>1270</v>
      </c>
      <c r="D1576" t="s">
        <v>1270</v>
      </c>
      <c r="E1576" t="s">
        <v>1270</v>
      </c>
      <c r="F1576" t="s">
        <v>444</v>
      </c>
      <c r="G1576" t="s">
        <v>4191</v>
      </c>
      <c r="H1576" t="s">
        <v>1448</v>
      </c>
      <c r="I1576" t="s">
        <v>1838</v>
      </c>
      <c r="J1576" t="s">
        <v>1448</v>
      </c>
      <c r="K1576" t="s">
        <v>1470</v>
      </c>
      <c r="L1576" t="s">
        <v>1675</v>
      </c>
      <c r="M1576" t="s">
        <v>1676</v>
      </c>
      <c r="N1576" t="s">
        <v>1473</v>
      </c>
      <c r="O1576" t="s">
        <v>1474</v>
      </c>
      <c r="P1576" t="s">
        <v>1513</v>
      </c>
      <c r="Q1576" t="s">
        <v>287</v>
      </c>
      <c r="R1576" t="s">
        <v>4192</v>
      </c>
      <c r="S1576" t="s">
        <v>1488</v>
      </c>
      <c r="T1576" t="s">
        <v>1477</v>
      </c>
      <c r="U1576" t="s">
        <v>4193</v>
      </c>
      <c r="V1576" t="s">
        <v>4194</v>
      </c>
      <c r="W1576">
        <v>1641229200</v>
      </c>
      <c r="X1576">
        <v>1672419600</v>
      </c>
      <c r="Y1576" t="s">
        <v>1438</v>
      </c>
      <c r="Z1576" t="s">
        <v>1439</v>
      </c>
      <c r="AC1576" t="s">
        <v>4195</v>
      </c>
      <c r="AE1576" t="s">
        <v>4196</v>
      </c>
      <c r="AF1576" t="s">
        <v>4197</v>
      </c>
      <c r="AG1576" t="s">
        <v>4198</v>
      </c>
      <c r="AH1576" t="s">
        <v>4199</v>
      </c>
      <c r="AI1576" t="s">
        <v>3950</v>
      </c>
      <c r="AJ1576" t="s">
        <v>101</v>
      </c>
    </row>
    <row r="1577" spans="1:36" x14ac:dyDescent="0.2">
      <c r="A1577">
        <v>23575</v>
      </c>
      <c r="B1577" t="s">
        <v>1466</v>
      </c>
      <c r="C1577" t="s">
        <v>4200</v>
      </c>
      <c r="D1577" t="s">
        <v>1271</v>
      </c>
      <c r="E1577" t="s">
        <v>4200</v>
      </c>
      <c r="F1577" t="s">
        <v>306</v>
      </c>
      <c r="G1577" t="s">
        <v>1894</v>
      </c>
      <c r="H1577" t="s">
        <v>1448</v>
      </c>
      <c r="I1577" t="s">
        <v>1469</v>
      </c>
      <c r="J1577" t="s">
        <v>1448</v>
      </c>
      <c r="K1577" t="s">
        <v>1450</v>
      </c>
      <c r="L1577" t="s">
        <v>1471</v>
      </c>
      <c r="M1577" t="s">
        <v>1472</v>
      </c>
      <c r="N1577" t="s">
        <v>1512</v>
      </c>
      <c r="O1577" t="s">
        <v>1474</v>
      </c>
      <c r="P1577" t="s">
        <v>1564</v>
      </c>
      <c r="Q1577" t="s">
        <v>287</v>
      </c>
      <c r="R1577" t="s">
        <v>1565</v>
      </c>
      <c r="S1577" t="s">
        <v>1454</v>
      </c>
      <c r="T1577" t="s">
        <v>1455</v>
      </c>
      <c r="U1577" t="s">
        <v>4201</v>
      </c>
      <c r="V1577" t="s">
        <v>4202</v>
      </c>
      <c r="W1577">
        <v>1641229200</v>
      </c>
      <c r="X1577">
        <v>1658768400</v>
      </c>
      <c r="Y1577" t="s">
        <v>1438</v>
      </c>
      <c r="Z1577" t="s">
        <v>1491</v>
      </c>
      <c r="AA1577" t="s">
        <v>1459</v>
      </c>
      <c r="AB1577" t="s">
        <v>4203</v>
      </c>
      <c r="AC1577" t="s">
        <v>1662</v>
      </c>
      <c r="AE1577" t="s">
        <v>4204</v>
      </c>
      <c r="AF1577" t="s">
        <v>3989</v>
      </c>
      <c r="AG1577" t="s">
        <v>3989</v>
      </c>
      <c r="AH1577" t="s">
        <v>2271</v>
      </c>
      <c r="AI1577" t="s">
        <v>4205</v>
      </c>
      <c r="AJ1577" t="s">
        <v>102</v>
      </c>
    </row>
    <row r="1578" spans="1:36" x14ac:dyDescent="0.2">
      <c r="A1578">
        <v>23576</v>
      </c>
      <c r="B1578" t="s">
        <v>1466</v>
      </c>
      <c r="C1578" t="s">
        <v>4206</v>
      </c>
      <c r="D1578" t="s">
        <v>1272</v>
      </c>
      <c r="E1578" t="s">
        <v>4206</v>
      </c>
      <c r="F1578" t="s">
        <v>306</v>
      </c>
      <c r="G1578" t="s">
        <v>1894</v>
      </c>
      <c r="H1578" t="s">
        <v>1448</v>
      </c>
      <c r="I1578" t="s">
        <v>1469</v>
      </c>
      <c r="J1578" t="s">
        <v>1448</v>
      </c>
      <c r="K1578" t="s">
        <v>1470</v>
      </c>
      <c r="L1578" t="s">
        <v>1471</v>
      </c>
      <c r="M1578" t="s">
        <v>1472</v>
      </c>
      <c r="N1578" t="s">
        <v>1512</v>
      </c>
      <c r="O1578" t="s">
        <v>1474</v>
      </c>
      <c r="P1578" t="s">
        <v>1564</v>
      </c>
      <c r="Q1578" t="s">
        <v>287</v>
      </c>
      <c r="R1578" t="s">
        <v>1565</v>
      </c>
      <c r="S1578" t="s">
        <v>1454</v>
      </c>
      <c r="T1578" t="s">
        <v>1455</v>
      </c>
      <c r="U1578" t="s">
        <v>4207</v>
      </c>
      <c r="V1578" t="s">
        <v>4208</v>
      </c>
      <c r="W1578">
        <v>1641229200</v>
      </c>
      <c r="X1578">
        <v>1665680400</v>
      </c>
      <c r="Y1578" t="s">
        <v>1438</v>
      </c>
      <c r="Z1578" t="s">
        <v>1568</v>
      </c>
      <c r="AB1578" t="s">
        <v>1460</v>
      </c>
      <c r="AC1578" t="s">
        <v>4209</v>
      </c>
      <c r="AE1578" t="s">
        <v>4210</v>
      </c>
      <c r="AF1578" t="s">
        <v>4211</v>
      </c>
      <c r="AG1578" t="s">
        <v>4212</v>
      </c>
      <c r="AH1578" t="s">
        <v>4213</v>
      </c>
      <c r="AI1578" t="s">
        <v>4214</v>
      </c>
      <c r="AJ1578" t="s">
        <v>102</v>
      </c>
    </row>
    <row r="1579" spans="1:36" x14ac:dyDescent="0.2">
      <c r="A1579">
        <v>23577</v>
      </c>
      <c r="B1579" t="s">
        <v>1466</v>
      </c>
      <c r="C1579" t="s">
        <v>4215</v>
      </c>
      <c r="D1579" t="s">
        <v>1273</v>
      </c>
      <c r="E1579" t="s">
        <v>4215</v>
      </c>
      <c r="F1579" t="s">
        <v>306</v>
      </c>
      <c r="G1579" t="s">
        <v>1894</v>
      </c>
      <c r="H1579" t="s">
        <v>1448</v>
      </c>
      <c r="I1579" t="s">
        <v>1469</v>
      </c>
      <c r="J1579" t="s">
        <v>1448</v>
      </c>
      <c r="K1579" t="s">
        <v>1450</v>
      </c>
      <c r="L1579" t="s">
        <v>1471</v>
      </c>
      <c r="M1579" t="s">
        <v>1472</v>
      </c>
      <c r="N1579" t="s">
        <v>3264</v>
      </c>
      <c r="O1579" t="s">
        <v>1474</v>
      </c>
      <c r="P1579" t="s">
        <v>4216</v>
      </c>
      <c r="Q1579" t="s">
        <v>287</v>
      </c>
      <c r="R1579" t="s">
        <v>1565</v>
      </c>
      <c r="S1579" t="s">
        <v>1454</v>
      </c>
      <c r="T1579" t="s">
        <v>1455</v>
      </c>
      <c r="U1579" t="s">
        <v>4217</v>
      </c>
      <c r="V1579" t="s">
        <v>1898</v>
      </c>
      <c r="W1579">
        <v>1641229200</v>
      </c>
      <c r="X1579">
        <v>1649955600</v>
      </c>
      <c r="Y1579" t="s">
        <v>1438</v>
      </c>
      <c r="Z1579" t="s">
        <v>1491</v>
      </c>
      <c r="AB1579" t="s">
        <v>1460</v>
      </c>
      <c r="AC1579" t="s">
        <v>1672</v>
      </c>
      <c r="AE1579" t="s">
        <v>3006</v>
      </c>
      <c r="AF1579" t="s">
        <v>4218</v>
      </c>
      <c r="AG1579" t="s">
        <v>4218</v>
      </c>
      <c r="AH1579" t="s">
        <v>1443</v>
      </c>
      <c r="AI1579" t="s">
        <v>4219</v>
      </c>
      <c r="AJ1579" t="s">
        <v>102</v>
      </c>
    </row>
    <row r="1580" spans="1:36" x14ac:dyDescent="0.2">
      <c r="A1580">
        <v>23580</v>
      </c>
      <c r="B1580" t="s">
        <v>1445</v>
      </c>
      <c r="C1580" t="s">
        <v>1274</v>
      </c>
      <c r="D1580" t="s">
        <v>1274</v>
      </c>
      <c r="E1580" t="s">
        <v>1274</v>
      </c>
      <c r="F1580" t="s">
        <v>321</v>
      </c>
      <c r="G1580" t="s">
        <v>4220</v>
      </c>
      <c r="H1580" t="s">
        <v>1448</v>
      </c>
      <c r="I1580" t="s">
        <v>1449</v>
      </c>
      <c r="J1580" t="s">
        <v>1448</v>
      </c>
      <c r="K1580" t="s">
        <v>1470</v>
      </c>
      <c r="L1580" t="s">
        <v>1471</v>
      </c>
      <c r="M1580" t="s">
        <v>1511</v>
      </c>
      <c r="N1580" t="s">
        <v>1512</v>
      </c>
      <c r="O1580" t="s">
        <v>1474</v>
      </c>
      <c r="P1580" t="s">
        <v>1513</v>
      </c>
      <c r="Q1580" t="s">
        <v>287</v>
      </c>
      <c r="R1580" t="s">
        <v>1791</v>
      </c>
      <c r="S1580" t="s">
        <v>1488</v>
      </c>
      <c r="T1580" t="s">
        <v>1455</v>
      </c>
      <c r="U1580" t="s">
        <v>4221</v>
      </c>
      <c r="V1580" t="s">
        <v>4222</v>
      </c>
      <c r="W1580">
        <v>1641229200</v>
      </c>
      <c r="X1580">
        <v>1656867600</v>
      </c>
      <c r="Y1580" t="s">
        <v>1438</v>
      </c>
      <c r="Z1580" t="s">
        <v>1458</v>
      </c>
      <c r="AB1580" t="s">
        <v>1460</v>
      </c>
      <c r="AC1580" t="s">
        <v>3019</v>
      </c>
      <c r="AE1580" t="s">
        <v>4223</v>
      </c>
      <c r="AF1580" t="s">
        <v>4224</v>
      </c>
      <c r="AG1580" t="s">
        <v>4224</v>
      </c>
      <c r="AH1580" t="s">
        <v>1464</v>
      </c>
      <c r="AI1580" t="s">
        <v>4225</v>
      </c>
      <c r="AJ1580" t="s">
        <v>102</v>
      </c>
    </row>
    <row r="1581" spans="1:36" x14ac:dyDescent="0.2">
      <c r="A1581">
        <v>23584</v>
      </c>
      <c r="B1581" t="s">
        <v>1445</v>
      </c>
      <c r="C1581" t="s">
        <v>4226</v>
      </c>
      <c r="D1581" t="s">
        <v>1275</v>
      </c>
      <c r="E1581" t="s">
        <v>4226</v>
      </c>
      <c r="F1581" t="s">
        <v>388</v>
      </c>
      <c r="G1581" t="s">
        <v>4227</v>
      </c>
      <c r="H1581" t="s">
        <v>1448</v>
      </c>
      <c r="I1581" t="s">
        <v>1838</v>
      </c>
      <c r="J1581" t="s">
        <v>1448</v>
      </c>
      <c r="K1581" t="s">
        <v>1470</v>
      </c>
      <c r="L1581" t="s">
        <v>1471</v>
      </c>
      <c r="M1581" t="s">
        <v>1472</v>
      </c>
      <c r="N1581" t="s">
        <v>1512</v>
      </c>
      <c r="O1581" t="s">
        <v>1474</v>
      </c>
      <c r="P1581" t="s">
        <v>1513</v>
      </c>
      <c r="Q1581" t="s">
        <v>287</v>
      </c>
      <c r="R1581" t="s">
        <v>2034</v>
      </c>
      <c r="S1581" t="s">
        <v>1500</v>
      </c>
      <c r="T1581" t="s">
        <v>1477</v>
      </c>
      <c r="U1581" t="s">
        <v>4228</v>
      </c>
    </row>
    <row r="1582" spans="1:36" x14ac:dyDescent="0.2">
      <c r="A1582" t="s">
        <v>4229</v>
      </c>
    </row>
    <row r="1583" spans="1:36" x14ac:dyDescent="0.2">
      <c r="A1583" t="s">
        <v>2548</v>
      </c>
      <c r="B1583" t="s">
        <v>4230</v>
      </c>
    </row>
    <row r="1584" spans="1:36" x14ac:dyDescent="0.2">
      <c r="A1584" t="s">
        <v>2548</v>
      </c>
      <c r="B1584" t="s">
        <v>4231</v>
      </c>
      <c r="C1584" t="s">
        <v>4232</v>
      </c>
      <c r="D1584">
        <v>1641229200</v>
      </c>
      <c r="E1584">
        <v>1672419600</v>
      </c>
      <c r="F1584" t="s">
        <v>1438</v>
      </c>
      <c r="G1584" t="s">
        <v>1439</v>
      </c>
      <c r="J1584" t="s">
        <v>1528</v>
      </c>
      <c r="L1584" t="s">
        <v>4233</v>
      </c>
      <c r="M1584" t="s">
        <v>4234</v>
      </c>
      <c r="N1584" t="s">
        <v>4234</v>
      </c>
      <c r="O1584" t="s">
        <v>4235</v>
      </c>
      <c r="P1584" t="s">
        <v>4236</v>
      </c>
      <c r="Q1584" t="s">
        <v>102</v>
      </c>
    </row>
    <row r="1585" spans="1:21" x14ac:dyDescent="0.2">
      <c r="A1585">
        <v>23585</v>
      </c>
      <c r="B1585" t="s">
        <v>1520</v>
      </c>
      <c r="C1585" t="s">
        <v>4237</v>
      </c>
      <c r="D1585" t="s">
        <v>1276</v>
      </c>
      <c r="E1585" t="s">
        <v>4237</v>
      </c>
      <c r="F1585" t="s">
        <v>388</v>
      </c>
      <c r="G1585" t="s">
        <v>4227</v>
      </c>
      <c r="H1585" t="s">
        <v>1448</v>
      </c>
      <c r="I1585" t="s">
        <v>1838</v>
      </c>
      <c r="J1585" t="s">
        <v>1448</v>
      </c>
      <c r="K1585" t="s">
        <v>1470</v>
      </c>
      <c r="L1585" t="s">
        <v>1471</v>
      </c>
      <c r="M1585" t="s">
        <v>1511</v>
      </c>
      <c r="N1585" t="s">
        <v>3264</v>
      </c>
      <c r="O1585" t="s">
        <v>1474</v>
      </c>
      <c r="P1585" t="s">
        <v>1513</v>
      </c>
      <c r="Q1585" t="s">
        <v>287</v>
      </c>
      <c r="R1585" t="s">
        <v>2034</v>
      </c>
      <c r="S1585" t="s">
        <v>1500</v>
      </c>
      <c r="T1585" t="s">
        <v>1477</v>
      </c>
      <c r="U1585" t="s">
        <v>4238</v>
      </c>
    </row>
    <row r="1586" spans="1:21" x14ac:dyDescent="0.2">
      <c r="A1586" t="e" cm="1">
        <f t="array" ref="A1586">- Create Test cases and Test new feature or new enhancement</f>
        <v>#NAME?</v>
      </c>
    </row>
    <row r="1587" spans="1:21" x14ac:dyDescent="0.2">
      <c r="A1587" t="e" cm="1">
        <f t="array" ref="A1587">- support to resolve Production issue</f>
        <v>#NAME?</v>
      </c>
      <c r="B1587" t="s">
        <v>4239</v>
      </c>
      <c r="C1587">
        <v>1641229200</v>
      </c>
      <c r="D1587">
        <v>1673629200</v>
      </c>
      <c r="E1587" t="s">
        <v>1438</v>
      </c>
      <c r="F1587" t="s">
        <v>1568</v>
      </c>
      <c r="I1587" t="s">
        <v>4240</v>
      </c>
      <c r="K1587" t="s">
        <v>4241</v>
      </c>
      <c r="L1587" t="s">
        <v>4242</v>
      </c>
      <c r="M1587" t="s">
        <v>4242</v>
      </c>
      <c r="N1587" t="s">
        <v>4243</v>
      </c>
      <c r="O1587" t="s">
        <v>4244</v>
      </c>
      <c r="P1587" t="s">
        <v>102</v>
      </c>
    </row>
    <row r="1588" spans="1:21" x14ac:dyDescent="0.2">
      <c r="A1588">
        <v>23586</v>
      </c>
      <c r="B1588" t="s">
        <v>1520</v>
      </c>
      <c r="C1588" t="s">
        <v>4245</v>
      </c>
      <c r="D1588" t="s">
        <v>1277</v>
      </c>
      <c r="E1588" t="s">
        <v>4245</v>
      </c>
      <c r="F1588" t="s">
        <v>388</v>
      </c>
      <c r="G1588" t="s">
        <v>4227</v>
      </c>
      <c r="H1588" t="s">
        <v>1448</v>
      </c>
      <c r="I1588" t="s">
        <v>1838</v>
      </c>
      <c r="J1588" t="s">
        <v>1448</v>
      </c>
      <c r="K1588" t="s">
        <v>1470</v>
      </c>
      <c r="L1588" t="s">
        <v>1471</v>
      </c>
      <c r="M1588" t="s">
        <v>1472</v>
      </c>
      <c r="N1588" t="s">
        <v>1512</v>
      </c>
      <c r="O1588" t="s">
        <v>1474</v>
      </c>
      <c r="P1588" t="s">
        <v>1513</v>
      </c>
      <c r="Q1588" t="s">
        <v>287</v>
      </c>
      <c r="R1588" t="s">
        <v>1830</v>
      </c>
      <c r="S1588" t="s">
        <v>1500</v>
      </c>
      <c r="T1588" t="s">
        <v>1477</v>
      </c>
      <c r="U1588" t="s">
        <v>4246</v>
      </c>
    </row>
    <row r="1589" spans="1:21" x14ac:dyDescent="0.2">
      <c r="A1589" t="s">
        <v>4247</v>
      </c>
    </row>
    <row r="1590" spans="1:21" x14ac:dyDescent="0.2">
      <c r="A1590" t="s">
        <v>4248</v>
      </c>
    </row>
    <row r="1591" spans="1:21" x14ac:dyDescent="0.2">
      <c r="A1591" t="s">
        <v>4249</v>
      </c>
    </row>
    <row r="1592" spans="1:21" x14ac:dyDescent="0.2">
      <c r="A1592" t="s">
        <v>4250</v>
      </c>
    </row>
    <row r="1593" spans="1:21" x14ac:dyDescent="0.2">
      <c r="A1593" t="s">
        <v>4251</v>
      </c>
      <c r="B1593" t="s">
        <v>4252</v>
      </c>
      <c r="C1593">
        <v>1641229200</v>
      </c>
      <c r="D1593">
        <v>1669741200</v>
      </c>
      <c r="E1593" t="s">
        <v>1438</v>
      </c>
      <c r="F1593" t="s">
        <v>1568</v>
      </c>
      <c r="I1593" t="s">
        <v>4253</v>
      </c>
      <c r="K1593" t="s">
        <v>4254</v>
      </c>
      <c r="L1593" t="s">
        <v>4255</v>
      </c>
      <c r="M1593" t="s">
        <v>4256</v>
      </c>
      <c r="N1593" t="s">
        <v>4257</v>
      </c>
      <c r="O1593" t="s">
        <v>4258</v>
      </c>
      <c r="P1593" t="s">
        <v>102</v>
      </c>
    </row>
    <row r="1594" spans="1:21" x14ac:dyDescent="0.2">
      <c r="A1594">
        <v>23589</v>
      </c>
      <c r="B1594" t="s">
        <v>1520</v>
      </c>
      <c r="C1594" t="s">
        <v>4259</v>
      </c>
      <c r="D1594" t="s">
        <v>1278</v>
      </c>
      <c r="E1594" t="s">
        <v>4259</v>
      </c>
      <c r="F1594" t="s">
        <v>388</v>
      </c>
      <c r="G1594" t="s">
        <v>4227</v>
      </c>
      <c r="H1594" t="s">
        <v>1448</v>
      </c>
      <c r="I1594" t="s">
        <v>1838</v>
      </c>
      <c r="J1594" t="s">
        <v>1448</v>
      </c>
      <c r="K1594" t="s">
        <v>1470</v>
      </c>
      <c r="L1594" t="s">
        <v>1471</v>
      </c>
      <c r="M1594" t="s">
        <v>1472</v>
      </c>
      <c r="N1594" t="s">
        <v>1512</v>
      </c>
      <c r="O1594" t="s">
        <v>1474</v>
      </c>
      <c r="P1594" t="s">
        <v>1513</v>
      </c>
      <c r="Q1594" t="s">
        <v>287</v>
      </c>
      <c r="R1594" t="s">
        <v>2246</v>
      </c>
      <c r="S1594" t="s">
        <v>1500</v>
      </c>
      <c r="T1594" t="s">
        <v>1477</v>
      </c>
      <c r="U1594" t="s">
        <v>4260</v>
      </c>
    </row>
    <row r="1595" spans="1:21" x14ac:dyDescent="0.2">
      <c r="A1595" t="s">
        <v>4261</v>
      </c>
    </row>
    <row r="1596" spans="1:21" x14ac:dyDescent="0.2">
      <c r="A1596" t="s">
        <v>4262</v>
      </c>
    </row>
    <row r="1597" spans="1:21" x14ac:dyDescent="0.2">
      <c r="A1597" t="s">
        <v>185</v>
      </c>
    </row>
    <row r="1598" spans="1:21" x14ac:dyDescent="0.2">
      <c r="A1598" t="s">
        <v>4263</v>
      </c>
      <c r="B1598" t="s">
        <v>4264</v>
      </c>
      <c r="C1598">
        <v>1641229200</v>
      </c>
      <c r="D1598">
        <v>1670950800</v>
      </c>
      <c r="E1598" t="s">
        <v>1438</v>
      </c>
      <c r="F1598" t="s">
        <v>1568</v>
      </c>
      <c r="I1598" t="s">
        <v>4265</v>
      </c>
      <c r="K1598" t="s">
        <v>4266</v>
      </c>
      <c r="L1598" t="s">
        <v>4267</v>
      </c>
      <c r="M1598" t="s">
        <v>4268</v>
      </c>
      <c r="N1598" t="s">
        <v>4269</v>
      </c>
      <c r="O1598" t="s">
        <v>4270</v>
      </c>
      <c r="P1598" t="s">
        <v>102</v>
      </c>
    </row>
    <row r="1599" spans="1:21" x14ac:dyDescent="0.2">
      <c r="A1599">
        <v>23590</v>
      </c>
      <c r="B1599" t="s">
        <v>1520</v>
      </c>
      <c r="C1599" t="s">
        <v>4271</v>
      </c>
      <c r="D1599" t="s">
        <v>1279</v>
      </c>
      <c r="E1599" t="s">
        <v>4271</v>
      </c>
      <c r="F1599" t="s">
        <v>388</v>
      </c>
      <c r="G1599" t="s">
        <v>4227</v>
      </c>
      <c r="H1599" t="s">
        <v>1448</v>
      </c>
      <c r="I1599" t="s">
        <v>1838</v>
      </c>
      <c r="J1599" t="s">
        <v>1448</v>
      </c>
      <c r="K1599" t="s">
        <v>1470</v>
      </c>
      <c r="L1599" t="s">
        <v>1471</v>
      </c>
      <c r="M1599" t="s">
        <v>1472</v>
      </c>
      <c r="N1599" t="s">
        <v>1512</v>
      </c>
      <c r="O1599" t="s">
        <v>1474</v>
      </c>
      <c r="P1599" t="s">
        <v>1513</v>
      </c>
      <c r="Q1599" t="s">
        <v>287</v>
      </c>
      <c r="R1599" t="s">
        <v>4272</v>
      </c>
      <c r="S1599" t="s">
        <v>1500</v>
      </c>
      <c r="T1599" t="s">
        <v>1477</v>
      </c>
      <c r="U1599" t="s">
        <v>4260</v>
      </c>
    </row>
    <row r="1600" spans="1:21" x14ac:dyDescent="0.2">
      <c r="A1600" t="s">
        <v>4261</v>
      </c>
    </row>
    <row r="1601" spans="1:21" x14ac:dyDescent="0.2">
      <c r="A1601" t="s">
        <v>4262</v>
      </c>
    </row>
    <row r="1602" spans="1:21" x14ac:dyDescent="0.2">
      <c r="A1602" t="s">
        <v>185</v>
      </c>
    </row>
    <row r="1603" spans="1:21" x14ac:dyDescent="0.2">
      <c r="A1603" t="s">
        <v>4263</v>
      </c>
      <c r="B1603" t="s">
        <v>4273</v>
      </c>
      <c r="C1603">
        <v>1641229200</v>
      </c>
      <c r="D1603">
        <v>1670950800</v>
      </c>
      <c r="E1603" t="s">
        <v>1438</v>
      </c>
      <c r="F1603" t="s">
        <v>1568</v>
      </c>
      <c r="I1603" t="s">
        <v>4274</v>
      </c>
      <c r="K1603" t="s">
        <v>4275</v>
      </c>
      <c r="L1603" t="s">
        <v>4276</v>
      </c>
      <c r="M1603" t="s">
        <v>4276</v>
      </c>
      <c r="N1603" t="s">
        <v>4277</v>
      </c>
      <c r="O1603" t="s">
        <v>4278</v>
      </c>
      <c r="P1603" t="s">
        <v>102</v>
      </c>
    </row>
    <row r="1604" spans="1:21" x14ac:dyDescent="0.2">
      <c r="A1604">
        <v>23591</v>
      </c>
      <c r="B1604" t="s">
        <v>1520</v>
      </c>
      <c r="C1604" t="s">
        <v>4279</v>
      </c>
      <c r="D1604" t="s">
        <v>1280</v>
      </c>
      <c r="E1604" t="s">
        <v>4279</v>
      </c>
      <c r="F1604" t="s">
        <v>388</v>
      </c>
      <c r="G1604" t="s">
        <v>4227</v>
      </c>
      <c r="H1604" t="s">
        <v>1448</v>
      </c>
      <c r="I1604" t="s">
        <v>1838</v>
      </c>
      <c r="J1604" t="s">
        <v>1448</v>
      </c>
      <c r="K1604" t="s">
        <v>1470</v>
      </c>
      <c r="L1604" t="s">
        <v>1471</v>
      </c>
      <c r="M1604" t="s">
        <v>1472</v>
      </c>
      <c r="N1604" t="s">
        <v>1512</v>
      </c>
      <c r="O1604" t="s">
        <v>1474</v>
      </c>
      <c r="P1604" t="s">
        <v>1513</v>
      </c>
      <c r="Q1604" t="s">
        <v>287</v>
      </c>
      <c r="R1604" t="s">
        <v>2400</v>
      </c>
      <c r="S1604" t="s">
        <v>1500</v>
      </c>
      <c r="T1604" t="s">
        <v>1477</v>
      </c>
      <c r="U1604" t="s">
        <v>4280</v>
      </c>
    </row>
    <row r="1605" spans="1:21" x14ac:dyDescent="0.2">
      <c r="A1605" t="s">
        <v>4281</v>
      </c>
    </row>
    <row r="1606" spans="1:21" x14ac:dyDescent="0.2">
      <c r="A1606" t="s">
        <v>4282</v>
      </c>
    </row>
    <row r="1607" spans="1:21" x14ac:dyDescent="0.2">
      <c r="A1607" t="s">
        <v>4283</v>
      </c>
    </row>
    <row r="1608" spans="1:21" x14ac:dyDescent="0.2">
      <c r="A1608" t="s">
        <v>4284</v>
      </c>
    </row>
    <row r="1609" spans="1:21" x14ac:dyDescent="0.2">
      <c r="A1609" t="s">
        <v>4285</v>
      </c>
    </row>
    <row r="1610" spans="1:21" x14ac:dyDescent="0.2">
      <c r="A1610" t="s">
        <v>4286</v>
      </c>
    </row>
    <row r="1611" spans="1:21" x14ac:dyDescent="0.2">
      <c r="A1611" t="s">
        <v>4287</v>
      </c>
    </row>
    <row r="1612" spans="1:21" x14ac:dyDescent="0.2">
      <c r="A1612" t="s">
        <v>4288</v>
      </c>
    </row>
    <row r="1613" spans="1:21" x14ac:dyDescent="0.2">
      <c r="A1613" t="s">
        <v>4289</v>
      </c>
    </row>
    <row r="1614" spans="1:21" x14ac:dyDescent="0.2">
      <c r="A1614" t="s">
        <v>4290</v>
      </c>
    </row>
    <row r="1615" spans="1:21" x14ac:dyDescent="0.2">
      <c r="A1615" t="s">
        <v>4291</v>
      </c>
    </row>
    <row r="1616" spans="1:21" x14ac:dyDescent="0.2">
      <c r="A1616" t="s">
        <v>4292</v>
      </c>
    </row>
    <row r="1617" spans="1:21" x14ac:dyDescent="0.2">
      <c r="A1617" t="s">
        <v>4293</v>
      </c>
    </row>
    <row r="1618" spans="1:21" x14ac:dyDescent="0.2">
      <c r="A1618" t="s">
        <v>4294</v>
      </c>
    </row>
    <row r="1619" spans="1:21" x14ac:dyDescent="0.2">
      <c r="A1619" t="s">
        <v>4295</v>
      </c>
      <c r="B1619" t="s">
        <v>4296</v>
      </c>
      <c r="C1619">
        <v>1641229200</v>
      </c>
      <c r="D1619">
        <v>1669741200</v>
      </c>
      <c r="E1619" t="s">
        <v>1438</v>
      </c>
      <c r="F1619" t="s">
        <v>1568</v>
      </c>
      <c r="I1619" t="s">
        <v>1536</v>
      </c>
      <c r="K1619" t="s">
        <v>4297</v>
      </c>
      <c r="L1619" t="s">
        <v>4298</v>
      </c>
      <c r="M1619" t="s">
        <v>4298</v>
      </c>
      <c r="N1619" t="s">
        <v>4299</v>
      </c>
      <c r="O1619" t="s">
        <v>4300</v>
      </c>
      <c r="P1619" t="s">
        <v>102</v>
      </c>
    </row>
    <row r="1620" spans="1:21" x14ac:dyDescent="0.2">
      <c r="A1620">
        <v>23593</v>
      </c>
      <c r="B1620" t="s">
        <v>1520</v>
      </c>
      <c r="C1620" t="s">
        <v>4301</v>
      </c>
      <c r="D1620" t="s">
        <v>1281</v>
      </c>
      <c r="E1620" t="s">
        <v>4301</v>
      </c>
      <c r="F1620" t="s">
        <v>388</v>
      </c>
      <c r="G1620" t="s">
        <v>4227</v>
      </c>
      <c r="H1620" t="s">
        <v>1448</v>
      </c>
      <c r="I1620" t="s">
        <v>1838</v>
      </c>
      <c r="J1620" t="s">
        <v>1448</v>
      </c>
      <c r="K1620" t="s">
        <v>1470</v>
      </c>
      <c r="L1620" t="s">
        <v>1471</v>
      </c>
      <c r="M1620" t="s">
        <v>1472</v>
      </c>
      <c r="N1620" t="s">
        <v>1512</v>
      </c>
      <c r="O1620" t="s">
        <v>1474</v>
      </c>
      <c r="P1620" t="s">
        <v>1513</v>
      </c>
      <c r="Q1620" t="s">
        <v>287</v>
      </c>
      <c r="R1620" t="s">
        <v>1636</v>
      </c>
      <c r="S1620" t="s">
        <v>1500</v>
      </c>
      <c r="T1620" t="s">
        <v>1477</v>
      </c>
      <c r="U1620" t="s">
        <v>4302</v>
      </c>
    </row>
    <row r="1621" spans="1:21" x14ac:dyDescent="0.2">
      <c r="A1621" t="s">
        <v>124</v>
      </c>
    </row>
    <row r="1622" spans="1:21" x14ac:dyDescent="0.2">
      <c r="A1622" t="s">
        <v>2548</v>
      </c>
      <c r="B1622" t="s">
        <v>4261</v>
      </c>
    </row>
    <row r="1623" spans="1:21" x14ac:dyDescent="0.2">
      <c r="A1623" t="s">
        <v>2548</v>
      </c>
      <c r="B1623" t="s">
        <v>4262</v>
      </c>
    </row>
    <row r="1624" spans="1:21" x14ac:dyDescent="0.2">
      <c r="A1624" t="s">
        <v>2548</v>
      </c>
      <c r="B1624" t="s">
        <v>185</v>
      </c>
    </row>
    <row r="1625" spans="1:21" x14ac:dyDescent="0.2">
      <c r="A1625" t="s">
        <v>2548</v>
      </c>
      <c r="B1625" t="s">
        <v>4303</v>
      </c>
    </row>
    <row r="1626" spans="1:21" x14ac:dyDescent="0.2">
      <c r="A1626" t="s">
        <v>2548</v>
      </c>
      <c r="B1626" t="s">
        <v>4304</v>
      </c>
    </row>
    <row r="1628" spans="1:21" x14ac:dyDescent="0.2">
      <c r="A1628" t="s">
        <v>4305</v>
      </c>
    </row>
    <row r="1629" spans="1:21" x14ac:dyDescent="0.2">
      <c r="A1629" t="s">
        <v>4306</v>
      </c>
    </row>
    <row r="1630" spans="1:21" x14ac:dyDescent="0.2">
      <c r="A1630" t="s">
        <v>2548</v>
      </c>
      <c r="B1630" t="s">
        <v>4307</v>
      </c>
    </row>
    <row r="1631" spans="1:21" x14ac:dyDescent="0.2">
      <c r="A1631" t="s">
        <v>2548</v>
      </c>
      <c r="B1631" t="s">
        <v>4308</v>
      </c>
    </row>
    <row r="1632" spans="1:21" x14ac:dyDescent="0.2">
      <c r="A1632" t="s">
        <v>2548</v>
      </c>
      <c r="B1632" t="s">
        <v>4309</v>
      </c>
    </row>
    <row r="1633" spans="1:36" x14ac:dyDescent="0.2">
      <c r="A1633" t="s">
        <v>2548</v>
      </c>
      <c r="B1633" t="s">
        <v>4310</v>
      </c>
      <c r="C1633" t="s">
        <v>4311</v>
      </c>
      <c r="D1633">
        <v>1641229200</v>
      </c>
      <c r="E1633">
        <v>1669741200</v>
      </c>
      <c r="F1633" t="s">
        <v>1438</v>
      </c>
      <c r="G1633" t="s">
        <v>1568</v>
      </c>
      <c r="J1633" t="s">
        <v>4312</v>
      </c>
      <c r="L1633" t="s">
        <v>4313</v>
      </c>
      <c r="M1633" t="s">
        <v>4314</v>
      </c>
      <c r="N1633" t="s">
        <v>4314</v>
      </c>
      <c r="O1633" t="s">
        <v>4315</v>
      </c>
      <c r="P1633" t="s">
        <v>4316</v>
      </c>
      <c r="Q1633" t="s">
        <v>102</v>
      </c>
    </row>
    <row r="1634" spans="1:36" x14ac:dyDescent="0.2">
      <c r="A1634">
        <v>23594</v>
      </c>
      <c r="B1634" t="s">
        <v>1445</v>
      </c>
      <c r="C1634" t="s">
        <v>4317</v>
      </c>
      <c r="D1634" t="s">
        <v>1282</v>
      </c>
      <c r="E1634" t="s">
        <v>4318</v>
      </c>
      <c r="F1634" t="s">
        <v>388</v>
      </c>
      <c r="G1634" t="s">
        <v>4227</v>
      </c>
      <c r="H1634" t="s">
        <v>1448</v>
      </c>
      <c r="I1634" t="s">
        <v>1838</v>
      </c>
      <c r="J1634" t="s">
        <v>1448</v>
      </c>
      <c r="K1634" t="s">
        <v>1470</v>
      </c>
      <c r="L1634" t="s">
        <v>1471</v>
      </c>
      <c r="M1634" t="s">
        <v>1472</v>
      </c>
      <c r="N1634" t="s">
        <v>1512</v>
      </c>
      <c r="O1634" t="s">
        <v>1474</v>
      </c>
      <c r="P1634" t="s">
        <v>1513</v>
      </c>
      <c r="Q1634" t="s">
        <v>287</v>
      </c>
      <c r="R1634" t="s">
        <v>4319</v>
      </c>
      <c r="S1634" t="s">
        <v>1500</v>
      </c>
      <c r="T1634" t="s">
        <v>1477</v>
      </c>
      <c r="U1634" t="s">
        <v>4320</v>
      </c>
      <c r="V1634" t="s">
        <v>4321</v>
      </c>
      <c r="W1634">
        <v>1641229200</v>
      </c>
      <c r="X1634">
        <v>1672419600</v>
      </c>
      <c r="Y1634" t="s">
        <v>1438</v>
      </c>
      <c r="Z1634" t="s">
        <v>1439</v>
      </c>
      <c r="AC1634" t="s">
        <v>4322</v>
      </c>
      <c r="AE1634" t="s">
        <v>4323</v>
      </c>
      <c r="AF1634" t="s">
        <v>4324</v>
      </c>
      <c r="AG1634" t="s">
        <v>4325</v>
      </c>
      <c r="AH1634" t="s">
        <v>3955</v>
      </c>
      <c r="AI1634" t="s">
        <v>4326</v>
      </c>
      <c r="AJ1634" t="s">
        <v>102</v>
      </c>
    </row>
    <row r="1635" spans="1:36" x14ac:dyDescent="0.2">
      <c r="A1635">
        <v>23595</v>
      </c>
      <c r="B1635" t="s">
        <v>1485</v>
      </c>
      <c r="C1635" t="s">
        <v>4327</v>
      </c>
      <c r="D1635" t="s">
        <v>1283</v>
      </c>
      <c r="E1635" t="s">
        <v>4327</v>
      </c>
      <c r="F1635" t="s">
        <v>427</v>
      </c>
      <c r="G1635" t="s">
        <v>4328</v>
      </c>
      <c r="H1635" t="s">
        <v>1448</v>
      </c>
      <c r="I1635" t="s">
        <v>1838</v>
      </c>
      <c r="J1635" t="s">
        <v>1448</v>
      </c>
      <c r="K1635" t="s">
        <v>203</v>
      </c>
      <c r="L1635" t="s">
        <v>1451</v>
      </c>
      <c r="M1635" t="s">
        <v>1451</v>
      </c>
      <c r="N1635" t="s">
        <v>1451</v>
      </c>
      <c r="O1635" t="s">
        <v>1451</v>
      </c>
      <c r="P1635" t="s">
        <v>1451</v>
      </c>
      <c r="Q1635" t="s">
        <v>292</v>
      </c>
      <c r="R1635" t="s">
        <v>1852</v>
      </c>
      <c r="S1635" t="s">
        <v>1500</v>
      </c>
      <c r="T1635" t="s">
        <v>1455</v>
      </c>
      <c r="U1635" t="s">
        <v>4329</v>
      </c>
      <c r="V1635" t="s">
        <v>4330</v>
      </c>
      <c r="W1635">
        <v>1641229200</v>
      </c>
      <c r="X1635">
        <v>1663174800</v>
      </c>
      <c r="Y1635" t="s">
        <v>1438</v>
      </c>
      <c r="Z1635" t="s">
        <v>1439</v>
      </c>
      <c r="AC1635" t="s">
        <v>4331</v>
      </c>
      <c r="AE1635" t="s">
        <v>4332</v>
      </c>
      <c r="AF1635" t="s">
        <v>4333</v>
      </c>
      <c r="AG1635" t="s">
        <v>4333</v>
      </c>
      <c r="AH1635" t="s">
        <v>4334</v>
      </c>
      <c r="AI1635" t="s">
        <v>4335</v>
      </c>
      <c r="AJ1635" t="s">
        <v>99</v>
      </c>
    </row>
    <row r="1636" spans="1:36" x14ac:dyDescent="0.2">
      <c r="A1636">
        <v>23596</v>
      </c>
      <c r="B1636" t="s">
        <v>1445</v>
      </c>
      <c r="C1636" t="s">
        <v>1284</v>
      </c>
      <c r="D1636" t="s">
        <v>1284</v>
      </c>
      <c r="E1636" t="s">
        <v>1284</v>
      </c>
      <c r="F1636" t="s">
        <v>335</v>
      </c>
      <c r="G1636" t="s">
        <v>4336</v>
      </c>
      <c r="H1636" t="s">
        <v>1448</v>
      </c>
      <c r="I1636" t="s">
        <v>1449</v>
      </c>
      <c r="J1636" t="s">
        <v>1448</v>
      </c>
      <c r="K1636" t="s">
        <v>1450</v>
      </c>
      <c r="L1636" t="s">
        <v>1839</v>
      </c>
      <c r="M1636" t="s">
        <v>1839</v>
      </c>
      <c r="N1636" t="s">
        <v>1473</v>
      </c>
      <c r="O1636" t="s">
        <v>1474</v>
      </c>
      <c r="P1636" t="s">
        <v>1513</v>
      </c>
      <c r="Q1636" t="s">
        <v>287</v>
      </c>
      <c r="R1636" t="s">
        <v>2226</v>
      </c>
      <c r="S1636" t="s">
        <v>1454</v>
      </c>
      <c r="T1636" t="s">
        <v>1455</v>
      </c>
      <c r="U1636" t="s">
        <v>4337</v>
      </c>
      <c r="V1636" t="s">
        <v>4338</v>
      </c>
      <c r="W1636">
        <v>1641229200</v>
      </c>
      <c r="X1636">
        <v>1654794000</v>
      </c>
      <c r="Y1636" t="s">
        <v>1438</v>
      </c>
      <c r="Z1636" t="s">
        <v>1458</v>
      </c>
      <c r="AA1636" t="s">
        <v>2068</v>
      </c>
      <c r="AB1636" t="s">
        <v>4339</v>
      </c>
      <c r="AC1636" t="s">
        <v>4340</v>
      </c>
      <c r="AE1636" t="s">
        <v>1630</v>
      </c>
      <c r="AF1636" t="s">
        <v>4341</v>
      </c>
      <c r="AG1636" t="s">
        <v>4341</v>
      </c>
      <c r="AH1636" t="s">
        <v>3383</v>
      </c>
      <c r="AI1636" t="s">
        <v>4342</v>
      </c>
      <c r="AJ1636" t="s">
        <v>98</v>
      </c>
    </row>
    <row r="1637" spans="1:36" x14ac:dyDescent="0.2">
      <c r="A1637">
        <v>23598</v>
      </c>
      <c r="B1637" t="s">
        <v>1485</v>
      </c>
      <c r="C1637" t="s">
        <v>1285</v>
      </c>
      <c r="D1637" t="s">
        <v>1285</v>
      </c>
      <c r="E1637" t="s">
        <v>1285</v>
      </c>
      <c r="F1637" t="s">
        <v>454</v>
      </c>
      <c r="G1637" t="s">
        <v>4343</v>
      </c>
      <c r="H1637" t="s">
        <v>1448</v>
      </c>
      <c r="I1637" t="s">
        <v>1449</v>
      </c>
      <c r="J1637" t="s">
        <v>1448</v>
      </c>
      <c r="K1637" t="s">
        <v>1450</v>
      </c>
      <c r="L1637" t="s">
        <v>1471</v>
      </c>
      <c r="M1637" t="s">
        <v>1472</v>
      </c>
      <c r="N1637" t="s">
        <v>1473</v>
      </c>
      <c r="O1637" t="s">
        <v>1474</v>
      </c>
      <c r="P1637" t="s">
        <v>4344</v>
      </c>
      <c r="Q1637" t="s">
        <v>292</v>
      </c>
      <c r="R1637" t="s">
        <v>1453</v>
      </c>
      <c r="S1637" t="s">
        <v>1454</v>
      </c>
      <c r="T1637" t="s">
        <v>1455</v>
      </c>
      <c r="U1637" t="s">
        <v>4345</v>
      </c>
    </row>
    <row r="1638" spans="1:36" x14ac:dyDescent="0.2">
      <c r="A1638" t="s">
        <v>4346</v>
      </c>
    </row>
    <row r="1639" spans="1:36" x14ac:dyDescent="0.2">
      <c r="A1639" t="s">
        <v>4347</v>
      </c>
    </row>
    <row r="1640" spans="1:36" x14ac:dyDescent="0.2">
      <c r="A1640" t="s">
        <v>4348</v>
      </c>
      <c r="B1640" t="s">
        <v>2924</v>
      </c>
      <c r="C1640">
        <v>1641229200</v>
      </c>
      <c r="D1640">
        <v>1652374800</v>
      </c>
      <c r="E1640" t="s">
        <v>1438</v>
      </c>
      <c r="F1640" t="s">
        <v>1458</v>
      </c>
      <c r="G1640" t="s">
        <v>1569</v>
      </c>
      <c r="H1640" t="s">
        <v>1460</v>
      </c>
      <c r="I1640" t="s">
        <v>4349</v>
      </c>
      <c r="K1640" t="s">
        <v>4350</v>
      </c>
      <c r="L1640" t="s">
        <v>4351</v>
      </c>
      <c r="M1640" t="s">
        <v>4352</v>
      </c>
      <c r="N1640" t="s">
        <v>2791</v>
      </c>
      <c r="O1640" t="s">
        <v>4353</v>
      </c>
      <c r="P1640" t="s">
        <v>99</v>
      </c>
    </row>
    <row r="1641" spans="1:36" x14ac:dyDescent="0.2">
      <c r="A1641">
        <v>23599</v>
      </c>
      <c r="B1641" t="s">
        <v>1520</v>
      </c>
      <c r="C1641" t="s">
        <v>4354</v>
      </c>
      <c r="D1641" t="s">
        <v>1286</v>
      </c>
      <c r="E1641" t="s">
        <v>4354</v>
      </c>
      <c r="F1641" t="s">
        <v>388</v>
      </c>
      <c r="G1641" t="s">
        <v>2256</v>
      </c>
      <c r="H1641" t="s">
        <v>1448</v>
      </c>
      <c r="I1641" t="s">
        <v>1838</v>
      </c>
      <c r="J1641" t="s">
        <v>1448</v>
      </c>
      <c r="K1641" t="s">
        <v>1470</v>
      </c>
      <c r="L1641" t="s">
        <v>1471</v>
      </c>
      <c r="M1641" t="s">
        <v>1721</v>
      </c>
      <c r="N1641" t="s">
        <v>1512</v>
      </c>
      <c r="O1641" t="s">
        <v>1474</v>
      </c>
      <c r="P1641" t="s">
        <v>1513</v>
      </c>
      <c r="Q1641" t="s">
        <v>287</v>
      </c>
      <c r="R1641" t="s">
        <v>1453</v>
      </c>
      <c r="S1641" t="s">
        <v>1500</v>
      </c>
      <c r="T1641" t="s">
        <v>1477</v>
      </c>
      <c r="U1641" t="s">
        <v>4355</v>
      </c>
    </row>
    <row r="1642" spans="1:36" x14ac:dyDescent="0.2">
      <c r="A1642" t="s">
        <v>4356</v>
      </c>
      <c r="B1642" t="s">
        <v>4357</v>
      </c>
      <c r="C1642">
        <v>1641229200</v>
      </c>
      <c r="D1642">
        <v>1672419600</v>
      </c>
      <c r="E1642" t="s">
        <v>1438</v>
      </c>
      <c r="F1642" t="s">
        <v>1568</v>
      </c>
      <c r="I1642" t="s">
        <v>4358</v>
      </c>
      <c r="K1642" t="s">
        <v>4359</v>
      </c>
      <c r="L1642" t="s">
        <v>4360</v>
      </c>
      <c r="M1642" t="s">
        <v>4360</v>
      </c>
      <c r="N1642" t="s">
        <v>4361</v>
      </c>
      <c r="P1642" t="s">
        <v>102</v>
      </c>
    </row>
    <row r="1643" spans="1:36" x14ac:dyDescent="0.2">
      <c r="A1643">
        <v>23600</v>
      </c>
      <c r="B1643" t="s">
        <v>1520</v>
      </c>
      <c r="C1643" t="s">
        <v>4362</v>
      </c>
      <c r="D1643" t="s">
        <v>1287</v>
      </c>
      <c r="E1643" t="s">
        <v>4362</v>
      </c>
      <c r="F1643" t="s">
        <v>388</v>
      </c>
      <c r="G1643" t="s">
        <v>2256</v>
      </c>
      <c r="H1643" t="s">
        <v>1448</v>
      </c>
      <c r="I1643" t="s">
        <v>1469</v>
      </c>
      <c r="J1643" t="s">
        <v>1448</v>
      </c>
      <c r="K1643" t="s">
        <v>1470</v>
      </c>
      <c r="L1643" t="s">
        <v>1471</v>
      </c>
      <c r="M1643" t="s">
        <v>1721</v>
      </c>
      <c r="N1643" t="s">
        <v>1512</v>
      </c>
      <c r="O1643" t="s">
        <v>1474</v>
      </c>
      <c r="P1643" t="s">
        <v>1513</v>
      </c>
      <c r="Q1643" t="s">
        <v>287</v>
      </c>
      <c r="R1643" t="s">
        <v>84</v>
      </c>
      <c r="S1643" t="s">
        <v>1500</v>
      </c>
      <c r="T1643" t="s">
        <v>1477</v>
      </c>
      <c r="U1643" t="s">
        <v>4363</v>
      </c>
      <c r="V1643" t="s">
        <v>4364</v>
      </c>
      <c r="W1643">
        <v>1641229200</v>
      </c>
      <c r="X1643">
        <v>1672419600</v>
      </c>
      <c r="Y1643" t="s">
        <v>1438</v>
      </c>
      <c r="Z1643" t="s">
        <v>1439</v>
      </c>
      <c r="AC1643" t="s">
        <v>2357</v>
      </c>
      <c r="AE1643" t="s">
        <v>4365</v>
      </c>
      <c r="AF1643" t="s">
        <v>4366</v>
      </c>
      <c r="AG1643" t="s">
        <v>4366</v>
      </c>
      <c r="AH1643" t="s">
        <v>4367</v>
      </c>
      <c r="AI1643" t="s">
        <v>4368</v>
      </c>
      <c r="AJ1643" t="s">
        <v>102</v>
      </c>
    </row>
    <row r="1644" spans="1:36" x14ac:dyDescent="0.2">
      <c r="A1644">
        <v>23602</v>
      </c>
      <c r="B1644" t="s">
        <v>1520</v>
      </c>
      <c r="C1644" t="s">
        <v>4369</v>
      </c>
      <c r="D1644" t="s">
        <v>1288</v>
      </c>
      <c r="E1644" t="s">
        <v>4369</v>
      </c>
      <c r="F1644" t="s">
        <v>327</v>
      </c>
      <c r="G1644" t="s">
        <v>4370</v>
      </c>
      <c r="H1644" t="s">
        <v>1448</v>
      </c>
      <c r="I1644" t="s">
        <v>1469</v>
      </c>
      <c r="J1644" t="s">
        <v>1448</v>
      </c>
      <c r="K1644" t="s">
        <v>1470</v>
      </c>
      <c r="L1644" t="s">
        <v>1451</v>
      </c>
      <c r="M1644" t="s">
        <v>1451</v>
      </c>
      <c r="N1644" t="s">
        <v>1451</v>
      </c>
      <c r="O1644" t="s">
        <v>1451</v>
      </c>
      <c r="P1644" t="s">
        <v>1451</v>
      </c>
      <c r="Q1644" t="s">
        <v>292</v>
      </c>
      <c r="R1644" t="s">
        <v>1974</v>
      </c>
      <c r="S1644" t="s">
        <v>1500</v>
      </c>
      <c r="T1644" t="s">
        <v>1455</v>
      </c>
      <c r="U1644" t="s">
        <v>4371</v>
      </c>
    </row>
    <row r="1645" spans="1:36" x14ac:dyDescent="0.2">
      <c r="A1645" t="s">
        <v>4372</v>
      </c>
      <c r="B1645" t="s">
        <v>4373</v>
      </c>
      <c r="C1645">
        <v>1641229200</v>
      </c>
      <c r="D1645">
        <v>1664384400</v>
      </c>
      <c r="E1645" t="s">
        <v>1438</v>
      </c>
      <c r="F1645" t="s">
        <v>1439</v>
      </c>
      <c r="G1645" t="s">
        <v>1569</v>
      </c>
      <c r="H1645" t="s">
        <v>1460</v>
      </c>
      <c r="I1645" t="s">
        <v>4374</v>
      </c>
      <c r="K1645" t="s">
        <v>4375</v>
      </c>
      <c r="L1645" t="s">
        <v>4376</v>
      </c>
      <c r="M1645" t="s">
        <v>4376</v>
      </c>
      <c r="N1645" t="s">
        <v>1464</v>
      </c>
      <c r="O1645" t="s">
        <v>4377</v>
      </c>
      <c r="P1645" t="s">
        <v>100</v>
      </c>
    </row>
    <row r="1646" spans="1:36" x14ac:dyDescent="0.2">
      <c r="A1646">
        <v>23606</v>
      </c>
      <c r="B1646" t="s">
        <v>1466</v>
      </c>
      <c r="C1646" t="s">
        <v>4378</v>
      </c>
      <c r="D1646" t="s">
        <v>1289</v>
      </c>
      <c r="E1646" t="s">
        <v>4378</v>
      </c>
      <c r="F1646" t="s">
        <v>285</v>
      </c>
      <c r="G1646" t="s">
        <v>4379</v>
      </c>
      <c r="H1646" t="s">
        <v>1448</v>
      </c>
      <c r="I1646" t="s">
        <v>1449</v>
      </c>
      <c r="J1646" t="s">
        <v>1448</v>
      </c>
      <c r="K1646" t="s">
        <v>1450</v>
      </c>
      <c r="L1646" t="s">
        <v>1675</v>
      </c>
      <c r="M1646" t="s">
        <v>1676</v>
      </c>
      <c r="N1646" t="s">
        <v>1473</v>
      </c>
      <c r="O1646" t="s">
        <v>1474</v>
      </c>
      <c r="P1646" t="s">
        <v>1513</v>
      </c>
      <c r="Q1646" t="s">
        <v>292</v>
      </c>
      <c r="R1646" t="s">
        <v>2334</v>
      </c>
      <c r="S1646" t="s">
        <v>1454</v>
      </c>
      <c r="T1646" t="s">
        <v>1477</v>
      </c>
      <c r="U1646" t="e" cm="1">
        <f t="array" ref="U1646">- Refactoring source code theo Basic design mà Khách hàng cung cấp.</f>
        <v>#NAME?</v>
      </c>
    </row>
    <row r="1647" spans="1:36" x14ac:dyDescent="0.2">
      <c r="A1647" t="e" cm="1">
        <f t="array" ref="A1647">- viết script Test bằng Postman.</f>
        <v>#NAME?</v>
      </c>
      <c r="B1647" t="s">
        <v>4380</v>
      </c>
      <c r="C1647">
        <v>1641229200</v>
      </c>
      <c r="D1647">
        <v>1672419600</v>
      </c>
      <c r="E1647" t="s">
        <v>1438</v>
      </c>
      <c r="F1647" t="s">
        <v>1568</v>
      </c>
      <c r="I1647" t="s">
        <v>4381</v>
      </c>
      <c r="K1647" t="s">
        <v>4382</v>
      </c>
      <c r="L1647" t="s">
        <v>4383</v>
      </c>
      <c r="M1647" t="s">
        <v>4384</v>
      </c>
      <c r="N1647" t="s">
        <v>2543</v>
      </c>
      <c r="O1647" t="s">
        <v>4385</v>
      </c>
      <c r="P1647" t="s">
        <v>101</v>
      </c>
    </row>
    <row r="1648" spans="1:36" x14ac:dyDescent="0.2">
      <c r="A1648">
        <v>23607</v>
      </c>
      <c r="B1648" t="s">
        <v>1466</v>
      </c>
      <c r="C1648" t="s">
        <v>1290</v>
      </c>
      <c r="D1648" t="s">
        <v>1290</v>
      </c>
      <c r="E1648" t="s">
        <v>1290</v>
      </c>
      <c r="F1648" t="s">
        <v>474</v>
      </c>
      <c r="G1648" t="s">
        <v>1992</v>
      </c>
      <c r="H1648" t="s">
        <v>1448</v>
      </c>
      <c r="I1648" t="s">
        <v>1469</v>
      </c>
      <c r="J1648" t="s">
        <v>1448</v>
      </c>
      <c r="K1648" t="s">
        <v>1470</v>
      </c>
      <c r="L1648" t="s">
        <v>1451</v>
      </c>
      <c r="M1648" t="s">
        <v>1451</v>
      </c>
      <c r="N1648" t="s">
        <v>1451</v>
      </c>
      <c r="O1648" t="s">
        <v>1451</v>
      </c>
      <c r="P1648" t="s">
        <v>1451</v>
      </c>
      <c r="Q1648" t="s">
        <v>287</v>
      </c>
      <c r="R1648" t="s">
        <v>3758</v>
      </c>
      <c r="S1648" t="s">
        <v>1454</v>
      </c>
      <c r="T1648" t="s">
        <v>1455</v>
      </c>
      <c r="U1648" t="s">
        <v>4386</v>
      </c>
      <c r="V1648" t="s">
        <v>2436</v>
      </c>
      <c r="W1648">
        <v>1641229200</v>
      </c>
      <c r="X1648">
        <v>1655139600</v>
      </c>
      <c r="Y1648" t="s">
        <v>1438</v>
      </c>
      <c r="Z1648" t="s">
        <v>1439</v>
      </c>
      <c r="AA1648" t="s">
        <v>1569</v>
      </c>
      <c r="AB1648" t="s">
        <v>2180</v>
      </c>
      <c r="AC1648" t="s">
        <v>4387</v>
      </c>
      <c r="AE1648" t="s">
        <v>4388</v>
      </c>
      <c r="AF1648" t="s">
        <v>4389</v>
      </c>
      <c r="AG1648" t="s">
        <v>4390</v>
      </c>
      <c r="AH1648" t="s">
        <v>4391</v>
      </c>
      <c r="AI1648" t="s">
        <v>4392</v>
      </c>
      <c r="AJ1648" t="s">
        <v>102</v>
      </c>
    </row>
    <row r="1649" spans="1:36" x14ac:dyDescent="0.2">
      <c r="A1649">
        <v>23615</v>
      </c>
      <c r="B1649" t="s">
        <v>1520</v>
      </c>
      <c r="C1649" t="s">
        <v>4393</v>
      </c>
      <c r="D1649" t="s">
        <v>1291</v>
      </c>
      <c r="E1649" t="s">
        <v>4393</v>
      </c>
      <c r="F1649" t="s">
        <v>692</v>
      </c>
      <c r="G1649" t="s">
        <v>4394</v>
      </c>
      <c r="H1649" t="s">
        <v>1448</v>
      </c>
      <c r="I1649" t="s">
        <v>1449</v>
      </c>
      <c r="J1649" t="s">
        <v>1448</v>
      </c>
      <c r="K1649" t="s">
        <v>1470</v>
      </c>
      <c r="L1649" t="s">
        <v>4395</v>
      </c>
      <c r="M1649" t="s">
        <v>4396</v>
      </c>
      <c r="N1649" t="s">
        <v>4049</v>
      </c>
      <c r="O1649" t="s">
        <v>4397</v>
      </c>
      <c r="P1649" t="s">
        <v>4398</v>
      </c>
      <c r="Q1649" t="s">
        <v>287</v>
      </c>
      <c r="R1649" t="s">
        <v>84</v>
      </c>
      <c r="S1649" t="s">
        <v>1488</v>
      </c>
      <c r="T1649" t="s">
        <v>1477</v>
      </c>
      <c r="U1649" t="s">
        <v>4399</v>
      </c>
      <c r="V1649" t="s">
        <v>4400</v>
      </c>
      <c r="W1649">
        <v>1641142800</v>
      </c>
      <c r="X1649">
        <v>1672419600</v>
      </c>
      <c r="Y1649" t="s">
        <v>1438</v>
      </c>
      <c r="Z1649" t="s">
        <v>1568</v>
      </c>
      <c r="AC1649" t="s">
        <v>4401</v>
      </c>
      <c r="AE1649" t="s">
        <v>4402</v>
      </c>
      <c r="AF1649" t="s">
        <v>2879</v>
      </c>
      <c r="AG1649" t="s">
        <v>4403</v>
      </c>
      <c r="AH1649" t="s">
        <v>2741</v>
      </c>
      <c r="AJ1649" t="s">
        <v>100</v>
      </c>
    </row>
    <row r="1650" spans="1:36" x14ac:dyDescent="0.2">
      <c r="A1650">
        <v>23616</v>
      </c>
      <c r="B1650" t="s">
        <v>1520</v>
      </c>
      <c r="C1650" t="s">
        <v>4404</v>
      </c>
      <c r="D1650" t="s">
        <v>1292</v>
      </c>
      <c r="E1650" t="s">
        <v>4404</v>
      </c>
      <c r="F1650" t="s">
        <v>297</v>
      </c>
      <c r="G1650" t="s">
        <v>2412</v>
      </c>
      <c r="H1650" t="s">
        <v>1448</v>
      </c>
      <c r="I1650" t="s">
        <v>1838</v>
      </c>
      <c r="J1650" t="s">
        <v>1448</v>
      </c>
      <c r="K1650" t="s">
        <v>1450</v>
      </c>
      <c r="L1650" t="s">
        <v>1471</v>
      </c>
      <c r="M1650" t="s">
        <v>1511</v>
      </c>
      <c r="N1650" t="s">
        <v>1512</v>
      </c>
      <c r="O1650" t="s">
        <v>1474</v>
      </c>
      <c r="P1650" t="s">
        <v>1564</v>
      </c>
      <c r="Q1650" t="s">
        <v>292</v>
      </c>
      <c r="R1650" t="s">
        <v>84</v>
      </c>
      <c r="S1650" t="s">
        <v>1488</v>
      </c>
      <c r="T1650" t="s">
        <v>1455</v>
      </c>
      <c r="U1650" t="s">
        <v>4405</v>
      </c>
      <c r="V1650" t="s">
        <v>4406</v>
      </c>
      <c r="W1650">
        <v>1641142800</v>
      </c>
      <c r="X1650">
        <v>1666285200</v>
      </c>
      <c r="Y1650" t="s">
        <v>1438</v>
      </c>
      <c r="Z1650" t="s">
        <v>1568</v>
      </c>
      <c r="AB1650" t="s">
        <v>4407</v>
      </c>
      <c r="AC1650" t="s">
        <v>4408</v>
      </c>
      <c r="AE1650" t="s">
        <v>4409</v>
      </c>
      <c r="AF1650" t="s">
        <v>4410</v>
      </c>
      <c r="AG1650" t="s">
        <v>4410</v>
      </c>
      <c r="AH1650" t="s">
        <v>4411</v>
      </c>
      <c r="AI1650" t="s">
        <v>4412</v>
      </c>
      <c r="AJ1650" t="s">
        <v>102</v>
      </c>
    </row>
    <row r="1651" spans="1:36" x14ac:dyDescent="0.2">
      <c r="A1651">
        <v>23622</v>
      </c>
      <c r="B1651" t="s">
        <v>1466</v>
      </c>
      <c r="C1651" t="s">
        <v>4413</v>
      </c>
      <c r="D1651" t="s">
        <v>1293</v>
      </c>
      <c r="E1651" t="s">
        <v>4413</v>
      </c>
      <c r="F1651" t="s">
        <v>306</v>
      </c>
      <c r="G1651" t="s">
        <v>4148</v>
      </c>
      <c r="H1651" t="s">
        <v>1448</v>
      </c>
      <c r="I1651" t="s">
        <v>1469</v>
      </c>
      <c r="J1651" t="s">
        <v>1448</v>
      </c>
      <c r="K1651" t="s">
        <v>1470</v>
      </c>
      <c r="L1651" t="s">
        <v>1471</v>
      </c>
      <c r="M1651" t="s">
        <v>1472</v>
      </c>
      <c r="N1651" t="s">
        <v>1512</v>
      </c>
      <c r="O1651" t="s">
        <v>1474</v>
      </c>
      <c r="P1651" t="s">
        <v>1564</v>
      </c>
      <c r="Q1651" t="s">
        <v>292</v>
      </c>
      <c r="R1651" t="s">
        <v>2334</v>
      </c>
      <c r="S1651" t="s">
        <v>1454</v>
      </c>
      <c r="T1651" t="s">
        <v>1455</v>
      </c>
      <c r="U1651" t="s">
        <v>4414</v>
      </c>
      <c r="V1651" t="s">
        <v>4415</v>
      </c>
      <c r="W1651">
        <v>1641142800</v>
      </c>
      <c r="X1651">
        <v>1657818000</v>
      </c>
      <c r="Y1651" t="s">
        <v>1438</v>
      </c>
      <c r="Z1651" t="s">
        <v>1458</v>
      </c>
      <c r="AB1651" t="s">
        <v>1619</v>
      </c>
      <c r="AC1651" t="s">
        <v>4416</v>
      </c>
      <c r="AE1651" t="s">
        <v>4417</v>
      </c>
      <c r="AF1651" t="s">
        <v>4418</v>
      </c>
      <c r="AG1651" t="s">
        <v>4419</v>
      </c>
      <c r="AH1651" t="s">
        <v>4420</v>
      </c>
      <c r="AI1651" t="s">
        <v>4421</v>
      </c>
      <c r="AJ1651" t="s">
        <v>102</v>
      </c>
    </row>
    <row r="1652" spans="1:36" x14ac:dyDescent="0.2">
      <c r="A1652">
        <v>23627</v>
      </c>
      <c r="B1652" t="s">
        <v>1445</v>
      </c>
      <c r="C1652" t="s">
        <v>4422</v>
      </c>
      <c r="D1652" t="s">
        <v>1294</v>
      </c>
      <c r="E1652" t="s">
        <v>4422</v>
      </c>
      <c r="F1652" t="s">
        <v>354</v>
      </c>
      <c r="G1652" t="s">
        <v>1625</v>
      </c>
      <c r="H1652" t="s">
        <v>1448</v>
      </c>
      <c r="I1652" t="s">
        <v>1838</v>
      </c>
      <c r="J1652" t="s">
        <v>1448</v>
      </c>
      <c r="K1652" t="s">
        <v>1450</v>
      </c>
      <c r="L1652" t="s">
        <v>1700</v>
      </c>
      <c r="M1652" t="s">
        <v>4423</v>
      </c>
      <c r="N1652" t="s">
        <v>1473</v>
      </c>
      <c r="O1652" t="s">
        <v>1474</v>
      </c>
      <c r="P1652" t="s">
        <v>1907</v>
      </c>
      <c r="Q1652" t="s">
        <v>292</v>
      </c>
      <c r="R1652" t="s">
        <v>1543</v>
      </c>
      <c r="S1652" t="s">
        <v>1500</v>
      </c>
      <c r="T1652" t="s">
        <v>1477</v>
      </c>
      <c r="U1652" t="e" cm="1">
        <f t="array" ref="U1652">- maintain all the applications in DELL ecosystem</f>
        <v>#NAME?</v>
      </c>
    </row>
    <row r="1653" spans="1:36" x14ac:dyDescent="0.2">
      <c r="A1653" t="e" cm="1">
        <f t="array" ref="A1653">- monitoring integration job</f>
        <v>#NAME?</v>
      </c>
    </row>
    <row r="1654" spans="1:36" x14ac:dyDescent="0.2">
      <c r="A1654" t="e" cm="1">
        <f t="array" ref="A1654">- enhance new features if needed</f>
        <v>#NAME?</v>
      </c>
      <c r="B1654" t="s">
        <v>4424</v>
      </c>
      <c r="C1654">
        <v>1641142800</v>
      </c>
      <c r="D1654">
        <v>1672419600</v>
      </c>
      <c r="E1654" t="s">
        <v>1438</v>
      </c>
      <c r="F1654" t="s">
        <v>1439</v>
      </c>
      <c r="I1654" t="s">
        <v>4425</v>
      </c>
      <c r="K1654" t="s">
        <v>4426</v>
      </c>
      <c r="L1654" t="s">
        <v>4427</v>
      </c>
      <c r="M1654" t="s">
        <v>4427</v>
      </c>
      <c r="N1654" t="s">
        <v>2600</v>
      </c>
      <c r="O1654" t="s">
        <v>4428</v>
      </c>
      <c r="P1654" t="s">
        <v>98</v>
      </c>
    </row>
    <row r="1655" spans="1:36" x14ac:dyDescent="0.2">
      <c r="A1655">
        <v>23628</v>
      </c>
      <c r="B1655" t="s">
        <v>1485</v>
      </c>
      <c r="C1655" t="s">
        <v>4429</v>
      </c>
      <c r="D1655" t="s">
        <v>1295</v>
      </c>
      <c r="E1655" t="s">
        <v>4429</v>
      </c>
      <c r="F1655" t="s">
        <v>331</v>
      </c>
      <c r="G1655" t="s">
        <v>3462</v>
      </c>
      <c r="H1655" t="s">
        <v>1448</v>
      </c>
      <c r="I1655" t="s">
        <v>1469</v>
      </c>
      <c r="J1655" t="s">
        <v>1448</v>
      </c>
      <c r="K1655" t="s">
        <v>1470</v>
      </c>
      <c r="L1655" t="s">
        <v>1451</v>
      </c>
      <c r="M1655" t="s">
        <v>1451</v>
      </c>
      <c r="N1655" t="s">
        <v>1451</v>
      </c>
      <c r="O1655" t="s">
        <v>1451</v>
      </c>
      <c r="P1655" t="s">
        <v>1451</v>
      </c>
      <c r="Q1655" t="s">
        <v>292</v>
      </c>
      <c r="R1655" t="s">
        <v>2257</v>
      </c>
      <c r="S1655" t="s">
        <v>1500</v>
      </c>
      <c r="T1655" t="s">
        <v>1455</v>
      </c>
      <c r="U1655" t="s">
        <v>4430</v>
      </c>
      <c r="V1655" t="s">
        <v>4431</v>
      </c>
      <c r="W1655">
        <v>1641142800</v>
      </c>
      <c r="X1655">
        <v>1653930000</v>
      </c>
      <c r="Y1655" t="s">
        <v>1438</v>
      </c>
      <c r="Z1655" t="s">
        <v>1439</v>
      </c>
      <c r="AA1655" t="s">
        <v>1459</v>
      </c>
      <c r="AB1655" t="s">
        <v>4432</v>
      </c>
      <c r="AC1655" t="s">
        <v>4433</v>
      </c>
      <c r="AE1655" t="s">
        <v>4434</v>
      </c>
      <c r="AF1655" t="s">
        <v>4435</v>
      </c>
      <c r="AG1655" t="s">
        <v>4435</v>
      </c>
      <c r="AH1655" t="s">
        <v>2351</v>
      </c>
      <c r="AI1655" t="s">
        <v>4436</v>
      </c>
      <c r="AJ1655" t="s">
        <v>95</v>
      </c>
    </row>
    <row r="1656" spans="1:36" x14ac:dyDescent="0.2">
      <c r="A1656">
        <v>23630</v>
      </c>
      <c r="B1656" t="s">
        <v>1520</v>
      </c>
      <c r="C1656" t="s">
        <v>1296</v>
      </c>
      <c r="D1656" t="s">
        <v>1296</v>
      </c>
      <c r="E1656" t="s">
        <v>1296</v>
      </c>
      <c r="F1656" t="s">
        <v>565</v>
      </c>
      <c r="G1656" t="s">
        <v>2462</v>
      </c>
      <c r="H1656" t="s">
        <v>1448</v>
      </c>
      <c r="I1656" t="s">
        <v>1449</v>
      </c>
      <c r="J1656" t="s">
        <v>1448</v>
      </c>
      <c r="K1656" t="s">
        <v>1470</v>
      </c>
      <c r="L1656" t="s">
        <v>4437</v>
      </c>
      <c r="M1656" t="s">
        <v>4438</v>
      </c>
      <c r="N1656" t="s">
        <v>1473</v>
      </c>
      <c r="O1656" t="s">
        <v>1474</v>
      </c>
      <c r="P1656" t="s">
        <v>4439</v>
      </c>
      <c r="Q1656" t="s">
        <v>287</v>
      </c>
      <c r="R1656" t="s">
        <v>2034</v>
      </c>
      <c r="S1656" t="s">
        <v>1488</v>
      </c>
      <c r="T1656" t="s">
        <v>1477</v>
      </c>
      <c r="U1656" t="s">
        <v>4440</v>
      </c>
      <c r="V1656" t="s">
        <v>1823</v>
      </c>
      <c r="W1656">
        <v>1641142800</v>
      </c>
      <c r="X1656">
        <v>1672419600</v>
      </c>
      <c r="Y1656" t="s">
        <v>1438</v>
      </c>
      <c r="Z1656" t="s">
        <v>1458</v>
      </c>
      <c r="AC1656" t="s">
        <v>4441</v>
      </c>
      <c r="AE1656" t="s">
        <v>4442</v>
      </c>
      <c r="AF1656" t="s">
        <v>4443</v>
      </c>
      <c r="AG1656" t="s">
        <v>4443</v>
      </c>
      <c r="AH1656" t="s">
        <v>4444</v>
      </c>
      <c r="AJ1656" t="s">
        <v>101</v>
      </c>
    </row>
    <row r="1657" spans="1:36" x14ac:dyDescent="0.2">
      <c r="A1657">
        <v>23631</v>
      </c>
      <c r="B1657" t="s">
        <v>1520</v>
      </c>
      <c r="C1657" t="s">
        <v>4445</v>
      </c>
      <c r="D1657" t="s">
        <v>1297</v>
      </c>
      <c r="E1657" t="s">
        <v>4445</v>
      </c>
      <c r="F1657" t="s">
        <v>478</v>
      </c>
      <c r="G1657" t="s">
        <v>4446</v>
      </c>
      <c r="H1657" t="s">
        <v>1448</v>
      </c>
      <c r="I1657" t="s">
        <v>1449</v>
      </c>
      <c r="J1657" t="s">
        <v>1448</v>
      </c>
      <c r="K1657" t="s">
        <v>1470</v>
      </c>
      <c r="L1657" t="s">
        <v>1471</v>
      </c>
      <c r="M1657" t="s">
        <v>1511</v>
      </c>
      <c r="N1657" t="s">
        <v>1473</v>
      </c>
      <c r="O1657" t="s">
        <v>1474</v>
      </c>
      <c r="P1657" t="s">
        <v>1677</v>
      </c>
      <c r="Q1657" t="s">
        <v>292</v>
      </c>
      <c r="R1657" t="s">
        <v>2246</v>
      </c>
      <c r="S1657" t="s">
        <v>2633</v>
      </c>
      <c r="T1657" t="s">
        <v>1477</v>
      </c>
      <c r="U1657" t="s">
        <v>4447</v>
      </c>
      <c r="V1657" t="s">
        <v>4448</v>
      </c>
      <c r="W1657">
        <v>1641142800</v>
      </c>
      <c r="X1657">
        <v>1669741200</v>
      </c>
      <c r="Y1657" t="s">
        <v>1438</v>
      </c>
      <c r="Z1657" t="s">
        <v>1458</v>
      </c>
      <c r="AC1657" t="s">
        <v>4449</v>
      </c>
      <c r="AE1657" t="s">
        <v>4450</v>
      </c>
      <c r="AF1657" t="s">
        <v>3091</v>
      </c>
      <c r="AG1657" t="s">
        <v>3091</v>
      </c>
      <c r="AH1657" t="s">
        <v>3934</v>
      </c>
      <c r="AI1657" t="s">
        <v>4451</v>
      </c>
      <c r="AJ1657" t="s">
        <v>100</v>
      </c>
    </row>
    <row r="1658" spans="1:36" x14ac:dyDescent="0.2">
      <c r="A1658">
        <v>23632</v>
      </c>
      <c r="B1658" t="s">
        <v>1485</v>
      </c>
      <c r="C1658" t="s">
        <v>4452</v>
      </c>
      <c r="D1658" t="s">
        <v>1298</v>
      </c>
      <c r="E1658" t="s">
        <v>1298</v>
      </c>
      <c r="F1658" t="s">
        <v>454</v>
      </c>
      <c r="G1658" t="s">
        <v>4453</v>
      </c>
      <c r="H1658" t="s">
        <v>1448</v>
      </c>
      <c r="I1658" t="s">
        <v>1449</v>
      </c>
      <c r="J1658" t="s">
        <v>1448</v>
      </c>
      <c r="K1658" t="s">
        <v>1450</v>
      </c>
      <c r="L1658" t="s">
        <v>1471</v>
      </c>
      <c r="M1658" t="s">
        <v>1511</v>
      </c>
      <c r="N1658" t="s">
        <v>1473</v>
      </c>
      <c r="O1658" t="s">
        <v>1474</v>
      </c>
      <c r="P1658" t="s">
        <v>4454</v>
      </c>
      <c r="Q1658" t="s">
        <v>287</v>
      </c>
      <c r="R1658" t="s">
        <v>84</v>
      </c>
      <c r="S1658" t="s">
        <v>1454</v>
      </c>
      <c r="T1658" t="s">
        <v>1477</v>
      </c>
      <c r="U1658" t="s">
        <v>4455</v>
      </c>
      <c r="V1658" t="s">
        <v>4456</v>
      </c>
      <c r="W1658">
        <v>1641142800</v>
      </c>
      <c r="X1658">
        <v>1672333200</v>
      </c>
      <c r="Y1658" t="s">
        <v>1438</v>
      </c>
      <c r="Z1658" t="s">
        <v>1491</v>
      </c>
      <c r="AC1658" t="s">
        <v>4457</v>
      </c>
      <c r="AE1658" t="s">
        <v>4458</v>
      </c>
      <c r="AF1658" t="s">
        <v>4459</v>
      </c>
      <c r="AG1658" t="s">
        <v>4459</v>
      </c>
      <c r="AH1658" t="s">
        <v>2600</v>
      </c>
      <c r="AI1658" t="s">
        <v>4460</v>
      </c>
      <c r="AJ1658" t="s">
        <v>99</v>
      </c>
    </row>
    <row r="1659" spans="1:36" x14ac:dyDescent="0.2">
      <c r="A1659">
        <v>23634</v>
      </c>
      <c r="B1659" t="s">
        <v>1445</v>
      </c>
      <c r="C1659" t="s">
        <v>4461</v>
      </c>
      <c r="D1659" t="s">
        <v>1300</v>
      </c>
      <c r="E1659" t="s">
        <v>4461</v>
      </c>
      <c r="F1659" t="s">
        <v>1299</v>
      </c>
      <c r="G1659" t="s">
        <v>3246</v>
      </c>
      <c r="H1659" t="s">
        <v>1448</v>
      </c>
      <c r="I1659" t="s">
        <v>1469</v>
      </c>
      <c r="J1659" t="s">
        <v>1448</v>
      </c>
      <c r="K1659" t="s">
        <v>1809</v>
      </c>
      <c r="L1659" t="s">
        <v>4462</v>
      </c>
      <c r="M1659" t="s">
        <v>4463</v>
      </c>
      <c r="N1659" t="s">
        <v>4464</v>
      </c>
      <c r="O1659" t="s">
        <v>4465</v>
      </c>
      <c r="P1659" t="s">
        <v>4466</v>
      </c>
      <c r="Q1659" t="s">
        <v>287</v>
      </c>
      <c r="R1659" t="s">
        <v>1487</v>
      </c>
      <c r="S1659" t="s">
        <v>1454</v>
      </c>
      <c r="T1659" t="s">
        <v>1477</v>
      </c>
      <c r="U1659" t="s">
        <v>4467</v>
      </c>
      <c r="V1659" t="s">
        <v>4468</v>
      </c>
      <c r="W1659">
        <v>1641142800</v>
      </c>
      <c r="X1659">
        <v>1672419600</v>
      </c>
      <c r="Y1659" t="s">
        <v>1438</v>
      </c>
      <c r="Z1659" t="s">
        <v>1568</v>
      </c>
      <c r="AC1659" t="s">
        <v>4469</v>
      </c>
      <c r="AE1659" t="s">
        <v>4470</v>
      </c>
      <c r="AF1659" t="s">
        <v>4471</v>
      </c>
      <c r="AG1659" t="s">
        <v>4472</v>
      </c>
      <c r="AH1659" t="s">
        <v>4473</v>
      </c>
      <c r="AJ1659" t="s">
        <v>106</v>
      </c>
    </row>
    <row r="1660" spans="1:36" x14ac:dyDescent="0.2">
      <c r="A1660">
        <v>23638</v>
      </c>
      <c r="B1660" t="s">
        <v>1520</v>
      </c>
      <c r="C1660" t="s">
        <v>4474</v>
      </c>
      <c r="D1660" t="s">
        <v>1301</v>
      </c>
      <c r="E1660" t="s">
        <v>4474</v>
      </c>
      <c r="F1660" t="s">
        <v>444</v>
      </c>
      <c r="G1660" t="s">
        <v>3297</v>
      </c>
      <c r="H1660" t="s">
        <v>1448</v>
      </c>
      <c r="I1660" t="s">
        <v>1469</v>
      </c>
      <c r="J1660" t="s">
        <v>1448</v>
      </c>
      <c r="K1660" t="s">
        <v>1470</v>
      </c>
      <c r="L1660" t="s">
        <v>1553</v>
      </c>
      <c r="M1660" t="s">
        <v>1553</v>
      </c>
      <c r="N1660" t="s">
        <v>1473</v>
      </c>
      <c r="O1660" t="s">
        <v>1872</v>
      </c>
      <c r="P1660" t="s">
        <v>1851</v>
      </c>
      <c r="Q1660" t="s">
        <v>287</v>
      </c>
      <c r="R1660" t="s">
        <v>84</v>
      </c>
      <c r="S1660" t="s">
        <v>1488</v>
      </c>
      <c r="T1660" t="s">
        <v>1477</v>
      </c>
      <c r="U1660" t="s">
        <v>4475</v>
      </c>
      <c r="V1660" t="s">
        <v>3299</v>
      </c>
      <c r="W1660">
        <v>1641142800</v>
      </c>
      <c r="X1660">
        <v>1672419600</v>
      </c>
      <c r="Y1660" t="s">
        <v>1438</v>
      </c>
      <c r="Z1660" t="s">
        <v>1439</v>
      </c>
      <c r="AC1660" t="s">
        <v>3760</v>
      </c>
      <c r="AE1660" t="s">
        <v>4476</v>
      </c>
      <c r="AF1660" t="s">
        <v>4477</v>
      </c>
      <c r="AG1660" t="s">
        <v>4478</v>
      </c>
      <c r="AH1660" t="s">
        <v>1539</v>
      </c>
      <c r="AJ1660" t="s">
        <v>101</v>
      </c>
    </row>
    <row r="1661" spans="1:36" x14ac:dyDescent="0.2">
      <c r="A1661">
        <v>23641</v>
      </c>
      <c r="B1661" t="s">
        <v>1445</v>
      </c>
      <c r="C1661" t="s">
        <v>4479</v>
      </c>
      <c r="D1661" t="s">
        <v>1302</v>
      </c>
      <c r="E1661" t="s">
        <v>4479</v>
      </c>
      <c r="F1661" t="s">
        <v>338</v>
      </c>
      <c r="G1661" t="s">
        <v>4480</v>
      </c>
      <c r="H1661" t="s">
        <v>1448</v>
      </c>
      <c r="I1661" t="s">
        <v>1449</v>
      </c>
      <c r="J1661" t="s">
        <v>1448</v>
      </c>
      <c r="K1661" t="s">
        <v>1470</v>
      </c>
      <c r="L1661" t="s">
        <v>1553</v>
      </c>
      <c r="M1661" t="s">
        <v>1553</v>
      </c>
      <c r="N1661" t="s">
        <v>1473</v>
      </c>
      <c r="O1661" t="s">
        <v>1474</v>
      </c>
      <c r="P1661" t="s">
        <v>1907</v>
      </c>
      <c r="Q1661" t="s">
        <v>287</v>
      </c>
      <c r="R1661" t="s">
        <v>1581</v>
      </c>
      <c r="S1661" t="s">
        <v>1500</v>
      </c>
      <c r="T1661" t="s">
        <v>1477</v>
      </c>
      <c r="U1661" t="s">
        <v>4481</v>
      </c>
    </row>
    <row r="1662" spans="1:36" x14ac:dyDescent="0.2">
      <c r="A1662" t="s">
        <v>4482</v>
      </c>
    </row>
    <row r="1663" spans="1:36" x14ac:dyDescent="0.2">
      <c r="A1663" t="s">
        <v>4483</v>
      </c>
    </row>
    <row r="1665" spans="1:36" x14ac:dyDescent="0.2">
      <c r="A1665" t="s">
        <v>4484</v>
      </c>
      <c r="B1665" t="s">
        <v>3277</v>
      </c>
      <c r="C1665">
        <v>1641142800</v>
      </c>
      <c r="D1665">
        <v>1667926800</v>
      </c>
      <c r="E1665" t="s">
        <v>1438</v>
      </c>
      <c r="F1665" t="s">
        <v>1439</v>
      </c>
      <c r="H1665" t="s">
        <v>1460</v>
      </c>
      <c r="I1665" t="s">
        <v>4485</v>
      </c>
      <c r="K1665" t="s">
        <v>2541</v>
      </c>
      <c r="L1665" t="s">
        <v>4486</v>
      </c>
      <c r="M1665" t="s">
        <v>4486</v>
      </c>
      <c r="N1665" t="s">
        <v>1464</v>
      </c>
      <c r="O1665" t="s">
        <v>4486</v>
      </c>
      <c r="P1665" t="s">
        <v>101</v>
      </c>
    </row>
    <row r="1666" spans="1:36" x14ac:dyDescent="0.2">
      <c r="A1666">
        <v>23645</v>
      </c>
      <c r="B1666" t="s">
        <v>1520</v>
      </c>
      <c r="C1666" t="s">
        <v>4487</v>
      </c>
      <c r="D1666" t="s">
        <v>1303</v>
      </c>
      <c r="E1666" t="s">
        <v>4487</v>
      </c>
      <c r="F1666" t="s">
        <v>327</v>
      </c>
      <c r="G1666" t="s">
        <v>4488</v>
      </c>
      <c r="H1666" t="s">
        <v>1448</v>
      </c>
      <c r="I1666" t="s">
        <v>1838</v>
      </c>
      <c r="J1666" t="s">
        <v>1448</v>
      </c>
      <c r="K1666" t="s">
        <v>1470</v>
      </c>
      <c r="L1666" t="s">
        <v>1553</v>
      </c>
      <c r="M1666" t="s">
        <v>1553</v>
      </c>
      <c r="N1666" t="s">
        <v>1473</v>
      </c>
      <c r="O1666" t="s">
        <v>1474</v>
      </c>
      <c r="P1666" t="s">
        <v>1513</v>
      </c>
      <c r="Q1666" t="s">
        <v>287</v>
      </c>
      <c r="R1666" t="s">
        <v>4489</v>
      </c>
      <c r="S1666" t="s">
        <v>1500</v>
      </c>
      <c r="T1666" t="s">
        <v>1477</v>
      </c>
      <c r="U1666" t="s">
        <v>4490</v>
      </c>
      <c r="V1666" t="s">
        <v>4491</v>
      </c>
      <c r="W1666">
        <v>1641142800</v>
      </c>
      <c r="X1666">
        <v>1668099600</v>
      </c>
      <c r="Y1666" t="s">
        <v>1438</v>
      </c>
      <c r="Z1666" t="s">
        <v>1439</v>
      </c>
      <c r="AB1666" t="s">
        <v>1460</v>
      </c>
      <c r="AC1666" t="s">
        <v>3223</v>
      </c>
      <c r="AE1666" t="s">
        <v>4492</v>
      </c>
      <c r="AF1666" t="s">
        <v>4493</v>
      </c>
      <c r="AG1666" t="s">
        <v>4494</v>
      </c>
      <c r="AH1666" t="s">
        <v>1464</v>
      </c>
      <c r="AI1666" t="s">
        <v>4495</v>
      </c>
      <c r="AJ1666" t="s">
        <v>100</v>
      </c>
    </row>
    <row r="1667" spans="1:36" x14ac:dyDescent="0.2">
      <c r="A1667">
        <v>23647</v>
      </c>
      <c r="B1667" t="s">
        <v>1466</v>
      </c>
      <c r="C1667" t="s">
        <v>4496</v>
      </c>
      <c r="D1667" t="s">
        <v>1305</v>
      </c>
      <c r="E1667" t="s">
        <v>4496</v>
      </c>
      <c r="F1667" t="s">
        <v>1304</v>
      </c>
      <c r="G1667" t="s">
        <v>4497</v>
      </c>
      <c r="H1667" t="s">
        <v>1448</v>
      </c>
      <c r="I1667" t="s">
        <v>1469</v>
      </c>
      <c r="J1667" t="s">
        <v>1448</v>
      </c>
      <c r="K1667" t="s">
        <v>1450</v>
      </c>
      <c r="L1667" t="s">
        <v>1675</v>
      </c>
      <c r="M1667" t="s">
        <v>1676</v>
      </c>
      <c r="N1667" t="s">
        <v>1473</v>
      </c>
      <c r="O1667" t="s">
        <v>1474</v>
      </c>
      <c r="P1667" t="s">
        <v>4498</v>
      </c>
      <c r="Q1667" t="s">
        <v>287</v>
      </c>
      <c r="R1667" t="s">
        <v>1565</v>
      </c>
      <c r="S1667" t="s">
        <v>1454</v>
      </c>
      <c r="T1667" t="s">
        <v>1477</v>
      </c>
      <c r="U1667" t="s">
        <v>4499</v>
      </c>
    </row>
    <row r="1668" spans="1:36" x14ac:dyDescent="0.2">
      <c r="A1668" t="e" cm="1">
        <f t="array" ref="A1668">- Cải thiện UI cho các màn hình Có sẵn trên ứng dụng dành cho người dùng Thẻ credit.</f>
        <v>#NAME?</v>
      </c>
    </row>
    <row r="1669" spans="1:36" x14ac:dyDescent="0.2">
      <c r="A1669" t="s">
        <v>4500</v>
      </c>
    </row>
    <row r="1670" spans="1:36" x14ac:dyDescent="0.2">
      <c r="A1670" t="e" cm="1">
        <f t="array" ref="A1670">- Tạo Test case/ Test script phục vụ Automation Test/regression Test cho một số màn hình</f>
        <v>#NAME?</v>
      </c>
      <c r="B1670" t="s">
        <v>4501</v>
      </c>
      <c r="C1670">
        <v>1641142800</v>
      </c>
      <c r="D1670">
        <v>1672419600</v>
      </c>
      <c r="E1670" t="s">
        <v>3028</v>
      </c>
      <c r="F1670" t="s">
        <v>1491</v>
      </c>
      <c r="I1670" t="s">
        <v>4502</v>
      </c>
      <c r="K1670" t="s">
        <v>4503</v>
      </c>
      <c r="L1670" t="s">
        <v>4504</v>
      </c>
      <c r="M1670" t="s">
        <v>4504</v>
      </c>
      <c r="N1670" t="s">
        <v>4505</v>
      </c>
      <c r="P1670" t="s">
        <v>106</v>
      </c>
    </row>
    <row r="1671" spans="1:36" x14ac:dyDescent="0.2">
      <c r="A1671">
        <v>23649</v>
      </c>
      <c r="B1671" t="s">
        <v>1485</v>
      </c>
      <c r="C1671" t="s">
        <v>4506</v>
      </c>
      <c r="D1671" t="s">
        <v>1306</v>
      </c>
      <c r="E1671" t="s">
        <v>4506</v>
      </c>
      <c r="F1671" t="s">
        <v>943</v>
      </c>
      <c r="G1671" t="s">
        <v>4090</v>
      </c>
      <c r="H1671" t="s">
        <v>1448</v>
      </c>
      <c r="I1671" t="s">
        <v>1449</v>
      </c>
      <c r="J1671" t="s">
        <v>1448</v>
      </c>
      <c r="K1671" t="s">
        <v>1470</v>
      </c>
      <c r="L1671" t="s">
        <v>1471</v>
      </c>
      <c r="M1671" t="s">
        <v>1472</v>
      </c>
      <c r="N1671" t="s">
        <v>1473</v>
      </c>
      <c r="O1671" t="s">
        <v>1474</v>
      </c>
      <c r="P1671" t="s">
        <v>4507</v>
      </c>
      <c r="Q1671" t="s">
        <v>287</v>
      </c>
      <c r="R1671" t="s">
        <v>84</v>
      </c>
      <c r="S1671" t="s">
        <v>2633</v>
      </c>
      <c r="T1671" t="s">
        <v>1477</v>
      </c>
      <c r="U1671" t="s">
        <v>4508</v>
      </c>
      <c r="V1671" t="s">
        <v>4509</v>
      </c>
      <c r="W1671">
        <v>1641142800</v>
      </c>
      <c r="X1671">
        <v>1672419600</v>
      </c>
      <c r="Y1671" t="s">
        <v>1438</v>
      </c>
      <c r="Z1671" t="s">
        <v>1458</v>
      </c>
      <c r="AC1671" t="s">
        <v>4510</v>
      </c>
      <c r="AE1671" t="s">
        <v>4511</v>
      </c>
      <c r="AF1671" t="s">
        <v>4512</v>
      </c>
      <c r="AG1671" t="s">
        <v>4512</v>
      </c>
      <c r="AH1671" t="s">
        <v>1464</v>
      </c>
      <c r="AJ1671" t="s">
        <v>99</v>
      </c>
    </row>
    <row r="1672" spans="1:36" x14ac:dyDescent="0.2">
      <c r="A1672">
        <v>23650</v>
      </c>
      <c r="B1672" t="s">
        <v>1445</v>
      </c>
      <c r="C1672" t="s">
        <v>4513</v>
      </c>
      <c r="D1672" t="s">
        <v>1307</v>
      </c>
      <c r="E1672" t="s">
        <v>4513</v>
      </c>
      <c r="F1672" t="s">
        <v>335</v>
      </c>
      <c r="G1672" t="s">
        <v>4514</v>
      </c>
      <c r="H1672" t="s">
        <v>1448</v>
      </c>
      <c r="I1672" t="s">
        <v>1449</v>
      </c>
      <c r="J1672" t="s">
        <v>1448</v>
      </c>
      <c r="K1672" t="s">
        <v>1450</v>
      </c>
      <c r="L1672" t="s">
        <v>2463</v>
      </c>
      <c r="M1672" t="s">
        <v>2464</v>
      </c>
      <c r="N1672" t="s">
        <v>1473</v>
      </c>
      <c r="O1672" t="s">
        <v>1474</v>
      </c>
      <c r="P1672" t="s">
        <v>1936</v>
      </c>
      <c r="Q1672" t="s">
        <v>287</v>
      </c>
      <c r="R1672" t="s">
        <v>1453</v>
      </c>
      <c r="S1672" t="s">
        <v>1454</v>
      </c>
      <c r="T1672" t="s">
        <v>1477</v>
      </c>
      <c r="U1672" t="s">
        <v>4515</v>
      </c>
    </row>
    <row r="1673" spans="1:36" x14ac:dyDescent="0.2">
      <c r="A1673" t="s">
        <v>4516</v>
      </c>
      <c r="B1673" t="s">
        <v>4517</v>
      </c>
      <c r="C1673">
        <v>1641142800</v>
      </c>
      <c r="D1673">
        <v>1674147600</v>
      </c>
      <c r="E1673" t="s">
        <v>1438</v>
      </c>
      <c r="F1673" t="s">
        <v>1458</v>
      </c>
      <c r="I1673" t="s">
        <v>4518</v>
      </c>
      <c r="K1673" t="s">
        <v>4519</v>
      </c>
      <c r="L1673" t="s">
        <v>4520</v>
      </c>
      <c r="M1673" t="s">
        <v>4520</v>
      </c>
      <c r="N1673" t="s">
        <v>4521</v>
      </c>
      <c r="P1673" t="s">
        <v>98</v>
      </c>
    </row>
    <row r="1674" spans="1:36" x14ac:dyDescent="0.2">
      <c r="A1674">
        <v>23652</v>
      </c>
      <c r="B1674" t="s">
        <v>1520</v>
      </c>
      <c r="C1674" t="s">
        <v>4522</v>
      </c>
      <c r="D1674" t="s">
        <v>1308</v>
      </c>
      <c r="E1674" t="s">
        <v>4522</v>
      </c>
      <c r="F1674" t="s">
        <v>288</v>
      </c>
      <c r="G1674" t="s">
        <v>2299</v>
      </c>
      <c r="H1674" t="s">
        <v>1448</v>
      </c>
      <c r="I1674" t="s">
        <v>1449</v>
      </c>
      <c r="J1674" t="s">
        <v>1448</v>
      </c>
      <c r="K1674" t="s">
        <v>1470</v>
      </c>
      <c r="L1674" t="s">
        <v>1634</v>
      </c>
      <c r="M1674" t="s">
        <v>2300</v>
      </c>
      <c r="N1674" t="s">
        <v>1473</v>
      </c>
      <c r="O1674" t="s">
        <v>1474</v>
      </c>
      <c r="P1674" t="s">
        <v>1513</v>
      </c>
      <c r="Q1674" t="s">
        <v>287</v>
      </c>
      <c r="R1674" t="s">
        <v>1453</v>
      </c>
      <c r="S1674" t="s">
        <v>1488</v>
      </c>
      <c r="T1674" t="s">
        <v>1455</v>
      </c>
      <c r="U1674" t="s">
        <v>4523</v>
      </c>
      <c r="V1674" t="s">
        <v>3727</v>
      </c>
      <c r="W1674">
        <v>1641142800</v>
      </c>
      <c r="X1674">
        <v>1667235600</v>
      </c>
      <c r="Y1674" t="s">
        <v>1438</v>
      </c>
      <c r="Z1674" t="s">
        <v>1439</v>
      </c>
      <c r="AA1674" t="s">
        <v>1569</v>
      </c>
      <c r="AB1674" t="s">
        <v>1460</v>
      </c>
      <c r="AC1674" t="s">
        <v>4524</v>
      </c>
      <c r="AE1674" t="s">
        <v>4525</v>
      </c>
      <c r="AF1674" t="s">
        <v>4526</v>
      </c>
      <c r="AG1674" t="s">
        <v>4526</v>
      </c>
      <c r="AH1674" t="s">
        <v>2297</v>
      </c>
      <c r="AJ1674" t="s">
        <v>100</v>
      </c>
    </row>
    <row r="1675" spans="1:36" x14ac:dyDescent="0.2">
      <c r="A1675">
        <v>23654</v>
      </c>
      <c r="B1675" t="s">
        <v>1466</v>
      </c>
      <c r="C1675" t="s">
        <v>4527</v>
      </c>
      <c r="D1675" t="s">
        <v>1309</v>
      </c>
      <c r="E1675" t="s">
        <v>4527</v>
      </c>
      <c r="F1675" t="s">
        <v>1304</v>
      </c>
      <c r="G1675" t="s">
        <v>3187</v>
      </c>
      <c r="H1675" t="s">
        <v>1448</v>
      </c>
      <c r="I1675" t="s">
        <v>1838</v>
      </c>
      <c r="J1675" t="s">
        <v>1448</v>
      </c>
      <c r="K1675" t="s">
        <v>1470</v>
      </c>
      <c r="L1675" t="s">
        <v>1471</v>
      </c>
      <c r="M1675" t="s">
        <v>1472</v>
      </c>
      <c r="N1675" t="s">
        <v>1473</v>
      </c>
      <c r="O1675" t="s">
        <v>1935</v>
      </c>
      <c r="P1675" t="s">
        <v>4528</v>
      </c>
      <c r="Q1675" t="s">
        <v>292</v>
      </c>
      <c r="R1675" t="s">
        <v>4529</v>
      </c>
      <c r="S1675" t="s">
        <v>1454</v>
      </c>
      <c r="T1675" t="s">
        <v>1477</v>
      </c>
      <c r="U1675" t="s">
        <v>4530</v>
      </c>
      <c r="V1675" t="s">
        <v>4531</v>
      </c>
      <c r="W1675">
        <v>1641142800</v>
      </c>
      <c r="X1675">
        <v>1672419600</v>
      </c>
      <c r="Y1675" t="s">
        <v>1438</v>
      </c>
      <c r="Z1675" t="s">
        <v>1568</v>
      </c>
      <c r="AC1675" t="s">
        <v>4532</v>
      </c>
      <c r="AE1675" t="s">
        <v>4533</v>
      </c>
      <c r="AF1675" t="s">
        <v>4534</v>
      </c>
      <c r="AG1675" t="s">
        <v>4535</v>
      </c>
      <c r="AH1675" t="s">
        <v>4536</v>
      </c>
      <c r="AI1675" t="s">
        <v>4537</v>
      </c>
      <c r="AJ1675" t="s">
        <v>106</v>
      </c>
    </row>
    <row r="1676" spans="1:36" x14ac:dyDescent="0.2">
      <c r="A1676">
        <v>23656</v>
      </c>
      <c r="B1676" t="s">
        <v>1520</v>
      </c>
      <c r="C1676" t="s">
        <v>4538</v>
      </c>
      <c r="D1676" t="s">
        <v>1310</v>
      </c>
      <c r="E1676" t="s">
        <v>4538</v>
      </c>
      <c r="F1676" t="s">
        <v>363</v>
      </c>
      <c r="G1676" t="s">
        <v>4539</v>
      </c>
      <c r="H1676" t="s">
        <v>1448</v>
      </c>
      <c r="I1676" t="s">
        <v>1469</v>
      </c>
      <c r="J1676" t="s">
        <v>1448</v>
      </c>
      <c r="K1676" t="s">
        <v>1470</v>
      </c>
      <c r="L1676" t="s">
        <v>4540</v>
      </c>
      <c r="M1676" t="s">
        <v>4541</v>
      </c>
      <c r="N1676" t="s">
        <v>1473</v>
      </c>
      <c r="O1676" t="s">
        <v>1474</v>
      </c>
      <c r="P1676" t="s">
        <v>4542</v>
      </c>
      <c r="Q1676" t="s">
        <v>292</v>
      </c>
      <c r="R1676" t="s">
        <v>1543</v>
      </c>
      <c r="S1676" t="s">
        <v>1488</v>
      </c>
      <c r="T1676" t="s">
        <v>1477</v>
      </c>
      <c r="U1676" t="s">
        <v>4543</v>
      </c>
      <c r="V1676" t="s">
        <v>4544</v>
      </c>
      <c r="W1676">
        <v>1641142800</v>
      </c>
      <c r="X1676">
        <v>1667149200</v>
      </c>
      <c r="Y1676" t="s">
        <v>1438</v>
      </c>
      <c r="Z1676" t="s">
        <v>1439</v>
      </c>
      <c r="AC1676" t="s">
        <v>4545</v>
      </c>
      <c r="AE1676" t="s">
        <v>4546</v>
      </c>
      <c r="AF1676" t="s">
        <v>4547</v>
      </c>
      <c r="AG1676" t="s">
        <v>4548</v>
      </c>
      <c r="AH1676" t="s">
        <v>4549</v>
      </c>
      <c r="AI1676" t="s">
        <v>1941</v>
      </c>
      <c r="AJ1676" t="s">
        <v>104</v>
      </c>
    </row>
    <row r="1677" spans="1:36" x14ac:dyDescent="0.2">
      <c r="A1677">
        <v>23657</v>
      </c>
      <c r="B1677" t="s">
        <v>1520</v>
      </c>
      <c r="C1677" t="s">
        <v>4550</v>
      </c>
      <c r="D1677" t="s">
        <v>1311</v>
      </c>
      <c r="E1677" t="s">
        <v>4550</v>
      </c>
      <c r="F1677" t="s">
        <v>444</v>
      </c>
      <c r="G1677" t="s">
        <v>4551</v>
      </c>
      <c r="H1677" t="s">
        <v>1448</v>
      </c>
      <c r="I1677" t="s">
        <v>1449</v>
      </c>
      <c r="J1677" t="s">
        <v>1448</v>
      </c>
      <c r="K1677" t="s">
        <v>1470</v>
      </c>
      <c r="L1677" t="s">
        <v>1553</v>
      </c>
      <c r="M1677" t="s">
        <v>1553</v>
      </c>
      <c r="N1677" t="s">
        <v>1473</v>
      </c>
      <c r="O1677" t="s">
        <v>1935</v>
      </c>
      <c r="P1677" t="s">
        <v>2245</v>
      </c>
      <c r="Q1677" t="s">
        <v>292</v>
      </c>
      <c r="R1677" t="s">
        <v>3025</v>
      </c>
      <c r="S1677" t="s">
        <v>1488</v>
      </c>
      <c r="T1677" t="s">
        <v>1477</v>
      </c>
      <c r="U1677" t="s">
        <v>4552</v>
      </c>
      <c r="V1677" t="s">
        <v>3299</v>
      </c>
      <c r="W1677">
        <v>1641142800</v>
      </c>
      <c r="X1677">
        <v>1672419600</v>
      </c>
      <c r="Y1677" t="s">
        <v>1438</v>
      </c>
      <c r="Z1677" t="s">
        <v>1458</v>
      </c>
      <c r="AC1677" t="s">
        <v>4553</v>
      </c>
      <c r="AE1677" t="s">
        <v>4554</v>
      </c>
      <c r="AF1677" t="s">
        <v>4555</v>
      </c>
      <c r="AG1677" t="s">
        <v>4555</v>
      </c>
      <c r="AH1677" t="s">
        <v>1630</v>
      </c>
      <c r="AJ1677" t="s">
        <v>101</v>
      </c>
    </row>
    <row r="1678" spans="1:36" x14ac:dyDescent="0.2">
      <c r="A1678">
        <v>23660</v>
      </c>
      <c r="B1678" t="s">
        <v>1520</v>
      </c>
      <c r="C1678" t="s">
        <v>4556</v>
      </c>
      <c r="D1678" t="s">
        <v>1312</v>
      </c>
      <c r="E1678" t="s">
        <v>4556</v>
      </c>
      <c r="F1678" t="s">
        <v>565</v>
      </c>
      <c r="G1678" t="s">
        <v>4557</v>
      </c>
      <c r="H1678" t="s">
        <v>1448</v>
      </c>
      <c r="I1678" t="s">
        <v>1469</v>
      </c>
      <c r="J1678" t="s">
        <v>1448</v>
      </c>
      <c r="K1678" t="s">
        <v>1470</v>
      </c>
      <c r="L1678" t="s">
        <v>1839</v>
      </c>
      <c r="M1678" t="s">
        <v>1839</v>
      </c>
      <c r="N1678" t="s">
        <v>1473</v>
      </c>
      <c r="O1678" t="s">
        <v>1474</v>
      </c>
      <c r="P1678" t="s">
        <v>2465</v>
      </c>
      <c r="Q1678" t="s">
        <v>287</v>
      </c>
      <c r="R1678" t="s">
        <v>1636</v>
      </c>
      <c r="S1678" t="s">
        <v>1488</v>
      </c>
      <c r="T1678" t="s">
        <v>1477</v>
      </c>
      <c r="U1678" t="s">
        <v>4558</v>
      </c>
      <c r="V1678" t="s">
        <v>4559</v>
      </c>
      <c r="W1678">
        <v>1641142800</v>
      </c>
      <c r="X1678">
        <v>1672333200</v>
      </c>
      <c r="Y1678" t="s">
        <v>1438</v>
      </c>
      <c r="Z1678" t="s">
        <v>1439</v>
      </c>
      <c r="AC1678" t="s">
        <v>4560</v>
      </c>
      <c r="AE1678" t="s">
        <v>4561</v>
      </c>
      <c r="AF1678" t="s">
        <v>4562</v>
      </c>
      <c r="AG1678" t="s">
        <v>4563</v>
      </c>
      <c r="AH1678" t="s">
        <v>4564</v>
      </c>
      <c r="AJ1678" t="s">
        <v>101</v>
      </c>
    </row>
    <row r="1679" spans="1:36" x14ac:dyDescent="0.2">
      <c r="A1679">
        <v>23666</v>
      </c>
      <c r="B1679" t="s">
        <v>1485</v>
      </c>
      <c r="C1679" t="s">
        <v>4565</v>
      </c>
      <c r="D1679" t="s">
        <v>1313</v>
      </c>
      <c r="E1679" t="s">
        <v>4565</v>
      </c>
      <c r="F1679" t="s">
        <v>352</v>
      </c>
      <c r="G1679" t="s">
        <v>1597</v>
      </c>
      <c r="H1679" t="s">
        <v>1448</v>
      </c>
      <c r="I1679" t="s">
        <v>1469</v>
      </c>
      <c r="J1679" t="s">
        <v>1448</v>
      </c>
      <c r="K1679" t="s">
        <v>1470</v>
      </c>
      <c r="L1679" t="s">
        <v>1598</v>
      </c>
      <c r="M1679" t="s">
        <v>1599</v>
      </c>
      <c r="N1679" t="s">
        <v>1473</v>
      </c>
      <c r="O1679" t="s">
        <v>1474</v>
      </c>
      <c r="P1679" t="s">
        <v>4566</v>
      </c>
      <c r="Q1679" t="s">
        <v>287</v>
      </c>
      <c r="R1679" t="s">
        <v>1453</v>
      </c>
      <c r="S1679" t="s">
        <v>1488</v>
      </c>
      <c r="T1679" t="s">
        <v>1477</v>
      </c>
      <c r="U1679" t="s">
        <v>4567</v>
      </c>
      <c r="V1679" t="s">
        <v>4568</v>
      </c>
      <c r="W1679">
        <v>1640970000</v>
      </c>
      <c r="X1679">
        <v>1672419600</v>
      </c>
      <c r="Y1679" t="s">
        <v>1438</v>
      </c>
      <c r="Z1679" t="s">
        <v>1439</v>
      </c>
      <c r="AC1679" t="s">
        <v>4569</v>
      </c>
      <c r="AE1679" t="s">
        <v>4570</v>
      </c>
      <c r="AF1679" t="s">
        <v>4571</v>
      </c>
      <c r="AG1679" t="s">
        <v>4571</v>
      </c>
      <c r="AH1679" t="s">
        <v>4572</v>
      </c>
      <c r="AJ1679" t="s">
        <v>99</v>
      </c>
    </row>
    <row r="1680" spans="1:36" x14ac:dyDescent="0.2">
      <c r="A1680">
        <v>23667</v>
      </c>
      <c r="B1680" t="s">
        <v>1485</v>
      </c>
      <c r="C1680" t="s">
        <v>4573</v>
      </c>
      <c r="D1680" t="s">
        <v>1314</v>
      </c>
      <c r="E1680" t="s">
        <v>4573</v>
      </c>
      <c r="F1680" t="s">
        <v>352</v>
      </c>
      <c r="G1680" t="s">
        <v>1597</v>
      </c>
      <c r="H1680" t="s">
        <v>1448</v>
      </c>
      <c r="I1680" t="s">
        <v>1469</v>
      </c>
      <c r="J1680" t="s">
        <v>1448</v>
      </c>
      <c r="K1680" t="s">
        <v>1470</v>
      </c>
      <c r="L1680" t="s">
        <v>1598</v>
      </c>
      <c r="M1680" t="s">
        <v>1599</v>
      </c>
      <c r="N1680" t="s">
        <v>1473</v>
      </c>
      <c r="O1680" t="s">
        <v>1474</v>
      </c>
      <c r="P1680" t="s">
        <v>4574</v>
      </c>
      <c r="Q1680" t="s">
        <v>287</v>
      </c>
      <c r="R1680" t="s">
        <v>84</v>
      </c>
      <c r="S1680" t="s">
        <v>1488</v>
      </c>
      <c r="T1680" t="s">
        <v>1477</v>
      </c>
      <c r="U1680" t="s">
        <v>4575</v>
      </c>
      <c r="V1680" t="s">
        <v>1602</v>
      </c>
      <c r="W1680">
        <v>1640970000</v>
      </c>
      <c r="X1680">
        <v>1672419600</v>
      </c>
      <c r="Y1680" t="s">
        <v>1438</v>
      </c>
      <c r="Z1680" t="s">
        <v>1439</v>
      </c>
      <c r="AC1680" t="s">
        <v>4576</v>
      </c>
      <c r="AE1680" t="s">
        <v>4577</v>
      </c>
      <c r="AF1680" t="s">
        <v>4578</v>
      </c>
      <c r="AG1680" t="s">
        <v>4579</v>
      </c>
      <c r="AH1680" t="s">
        <v>4580</v>
      </c>
      <c r="AJ1680" t="s">
        <v>99</v>
      </c>
    </row>
    <row r="1681" spans="1:36" x14ac:dyDescent="0.2">
      <c r="A1681">
        <v>23668</v>
      </c>
      <c r="B1681" t="s">
        <v>1485</v>
      </c>
      <c r="C1681" t="s">
        <v>4581</v>
      </c>
      <c r="D1681" t="s">
        <v>1315</v>
      </c>
      <c r="E1681" t="s">
        <v>4581</v>
      </c>
      <c r="F1681" t="s">
        <v>352</v>
      </c>
      <c r="G1681" t="s">
        <v>1597</v>
      </c>
      <c r="H1681" t="s">
        <v>1448</v>
      </c>
      <c r="I1681" t="s">
        <v>1469</v>
      </c>
      <c r="J1681" t="s">
        <v>1448</v>
      </c>
      <c r="K1681" t="s">
        <v>1470</v>
      </c>
      <c r="L1681" t="s">
        <v>1598</v>
      </c>
      <c r="M1681" t="s">
        <v>1599</v>
      </c>
      <c r="N1681" t="s">
        <v>1473</v>
      </c>
      <c r="O1681" t="s">
        <v>1474</v>
      </c>
      <c r="P1681" t="s">
        <v>4566</v>
      </c>
      <c r="Q1681" t="s">
        <v>287</v>
      </c>
      <c r="R1681" t="s">
        <v>1453</v>
      </c>
      <c r="S1681" t="s">
        <v>1488</v>
      </c>
      <c r="T1681" t="s">
        <v>1477</v>
      </c>
      <c r="U1681" t="s">
        <v>4582</v>
      </c>
    </row>
    <row r="1682" spans="1:36" x14ac:dyDescent="0.2">
      <c r="A1682" t="s">
        <v>4583</v>
      </c>
    </row>
    <row r="1683" spans="1:36" x14ac:dyDescent="0.2">
      <c r="A1683" t="s">
        <v>4584</v>
      </c>
      <c r="B1683" t="s">
        <v>1602</v>
      </c>
      <c r="C1683">
        <v>1640970000</v>
      </c>
      <c r="D1683">
        <v>1672419600</v>
      </c>
      <c r="E1683" t="s">
        <v>1438</v>
      </c>
      <c r="F1683" t="s">
        <v>1439</v>
      </c>
      <c r="I1683" t="s">
        <v>4585</v>
      </c>
      <c r="K1683" t="s">
        <v>4586</v>
      </c>
      <c r="L1683" t="s">
        <v>4587</v>
      </c>
      <c r="M1683" t="s">
        <v>4587</v>
      </c>
      <c r="N1683" t="s">
        <v>2107</v>
      </c>
      <c r="O1683" t="s">
        <v>3803</v>
      </c>
      <c r="P1683" t="s">
        <v>99</v>
      </c>
    </row>
    <row r="1684" spans="1:36" x14ac:dyDescent="0.2">
      <c r="A1684">
        <v>23690</v>
      </c>
      <c r="B1684" t="s">
        <v>1485</v>
      </c>
      <c r="C1684" t="s">
        <v>4588</v>
      </c>
      <c r="D1684" t="s">
        <v>1316</v>
      </c>
      <c r="E1684" t="s">
        <v>4588</v>
      </c>
      <c r="F1684" t="s">
        <v>308</v>
      </c>
      <c r="G1684" t="s">
        <v>1608</v>
      </c>
      <c r="H1684" t="s">
        <v>1448</v>
      </c>
      <c r="I1684" t="s">
        <v>1838</v>
      </c>
      <c r="J1684" t="s">
        <v>1448</v>
      </c>
      <c r="K1684" t="s">
        <v>1470</v>
      </c>
      <c r="L1684" t="s">
        <v>1471</v>
      </c>
      <c r="M1684" t="s">
        <v>1511</v>
      </c>
      <c r="N1684" t="s">
        <v>1512</v>
      </c>
      <c r="O1684" t="s">
        <v>1474</v>
      </c>
      <c r="P1684" t="s">
        <v>1564</v>
      </c>
      <c r="Q1684" t="s">
        <v>287</v>
      </c>
      <c r="R1684" t="s">
        <v>2246</v>
      </c>
      <c r="S1684" t="s">
        <v>1454</v>
      </c>
      <c r="T1684" t="s">
        <v>1455</v>
      </c>
      <c r="U1684" t="s">
        <v>4589</v>
      </c>
      <c r="V1684" t="s">
        <v>3562</v>
      </c>
      <c r="W1684">
        <v>1640970000</v>
      </c>
      <c r="X1684">
        <v>1659027600</v>
      </c>
      <c r="Y1684" t="s">
        <v>1438</v>
      </c>
      <c r="Z1684" t="s">
        <v>1568</v>
      </c>
      <c r="AB1684" t="s">
        <v>4590</v>
      </c>
      <c r="AC1684" t="s">
        <v>4591</v>
      </c>
      <c r="AE1684" t="s">
        <v>4592</v>
      </c>
      <c r="AF1684" t="s">
        <v>4593</v>
      </c>
      <c r="AG1684" t="s">
        <v>4594</v>
      </c>
      <c r="AH1684" t="s">
        <v>4595</v>
      </c>
      <c r="AI1684" t="s">
        <v>4596</v>
      </c>
      <c r="AJ1684" t="s">
        <v>102</v>
      </c>
    </row>
    <row r="1685" spans="1:36" x14ac:dyDescent="0.2">
      <c r="A1685">
        <v>23692</v>
      </c>
      <c r="B1685" t="s">
        <v>1520</v>
      </c>
      <c r="C1685" t="s">
        <v>4597</v>
      </c>
      <c r="D1685" t="s">
        <v>1317</v>
      </c>
      <c r="E1685" t="s">
        <v>4597</v>
      </c>
      <c r="F1685" t="s">
        <v>382</v>
      </c>
      <c r="G1685" t="s">
        <v>4598</v>
      </c>
      <c r="H1685" t="s">
        <v>1689</v>
      </c>
      <c r="I1685" t="s">
        <v>1838</v>
      </c>
      <c r="J1685" t="s">
        <v>1689</v>
      </c>
      <c r="K1685" t="s">
        <v>1470</v>
      </c>
      <c r="L1685" t="s">
        <v>1451</v>
      </c>
      <c r="M1685" t="s">
        <v>1451</v>
      </c>
      <c r="N1685" t="s">
        <v>1451</v>
      </c>
      <c r="O1685" t="s">
        <v>1451</v>
      </c>
      <c r="P1685" t="s">
        <v>1451</v>
      </c>
      <c r="Q1685" t="s">
        <v>287</v>
      </c>
      <c r="R1685" t="s">
        <v>2034</v>
      </c>
      <c r="T1685" t="s">
        <v>1477</v>
      </c>
      <c r="U1685" t="e" cm="1">
        <f t="array" ref="U1685">+ apply akaFocus for Fsoft</f>
        <v>#NAME?</v>
      </c>
    </row>
    <row r="1686" spans="1:36" x14ac:dyDescent="0.2">
      <c r="A1686" t="e" cm="1">
        <f t="array" ref="A1686">+ tailoring akaFocus for Process mining</f>
        <v>#NAME?</v>
      </c>
      <c r="B1686" t="s">
        <v>4599</v>
      </c>
      <c r="C1686">
        <v>1640970000</v>
      </c>
      <c r="D1686">
        <v>1672419600</v>
      </c>
      <c r="E1686" t="s">
        <v>1438</v>
      </c>
      <c r="F1686" t="s">
        <v>1458</v>
      </c>
      <c r="I1686" t="s">
        <v>4600</v>
      </c>
      <c r="K1686" t="s">
        <v>4601</v>
      </c>
      <c r="L1686" t="s">
        <v>4602</v>
      </c>
      <c r="M1686" t="s">
        <v>4603</v>
      </c>
      <c r="N1686" t="s">
        <v>1464</v>
      </c>
      <c r="O1686" t="s">
        <v>4604</v>
      </c>
      <c r="P1686" t="s">
        <v>107</v>
      </c>
    </row>
    <row r="1687" spans="1:36" x14ac:dyDescent="0.2">
      <c r="A1687">
        <v>23693</v>
      </c>
      <c r="B1687" t="s">
        <v>1520</v>
      </c>
      <c r="C1687" t="s">
        <v>1318</v>
      </c>
      <c r="D1687" t="s">
        <v>1318</v>
      </c>
      <c r="E1687" t="s">
        <v>1318</v>
      </c>
      <c r="F1687" t="s">
        <v>878</v>
      </c>
      <c r="G1687" t="s">
        <v>3929</v>
      </c>
      <c r="H1687" t="s">
        <v>1448</v>
      </c>
      <c r="I1687" t="s">
        <v>1838</v>
      </c>
      <c r="J1687" t="s">
        <v>1689</v>
      </c>
      <c r="K1687" t="s">
        <v>1470</v>
      </c>
      <c r="L1687" t="s">
        <v>1451</v>
      </c>
      <c r="M1687" t="s">
        <v>1451</v>
      </c>
      <c r="N1687" t="s">
        <v>1451</v>
      </c>
      <c r="O1687" t="s">
        <v>1451</v>
      </c>
      <c r="P1687" t="s">
        <v>2825</v>
      </c>
      <c r="Q1687" t="s">
        <v>287</v>
      </c>
      <c r="R1687" t="s">
        <v>1852</v>
      </c>
      <c r="S1687" t="s">
        <v>1454</v>
      </c>
      <c r="T1687" t="s">
        <v>1477</v>
      </c>
      <c r="U1687" t="s">
        <v>4605</v>
      </c>
      <c r="V1687" t="s">
        <v>4606</v>
      </c>
      <c r="W1687">
        <v>1640970000</v>
      </c>
      <c r="X1687">
        <v>1682787600</v>
      </c>
      <c r="Y1687" t="s">
        <v>1438</v>
      </c>
      <c r="Z1687" t="s">
        <v>1458</v>
      </c>
      <c r="AA1687" t="s">
        <v>1556</v>
      </c>
      <c r="AC1687" t="s">
        <v>1464</v>
      </c>
      <c r="AE1687" t="s">
        <v>1464</v>
      </c>
      <c r="AF1687" t="s">
        <v>4607</v>
      </c>
      <c r="AG1687" t="s">
        <v>4608</v>
      </c>
      <c r="AH1687" t="s">
        <v>1464</v>
      </c>
      <c r="AI1687" t="s">
        <v>4609</v>
      </c>
      <c r="AJ1687" t="s">
        <v>104</v>
      </c>
    </row>
    <row r="1688" spans="1:36" x14ac:dyDescent="0.2">
      <c r="A1688">
        <v>23699</v>
      </c>
      <c r="B1688" t="s">
        <v>1520</v>
      </c>
      <c r="C1688" t="s">
        <v>4610</v>
      </c>
      <c r="D1688" t="s">
        <v>1319</v>
      </c>
      <c r="E1688" t="s">
        <v>4610</v>
      </c>
      <c r="F1688" t="s">
        <v>363</v>
      </c>
      <c r="G1688" t="s">
        <v>4611</v>
      </c>
      <c r="H1688" t="s">
        <v>1448</v>
      </c>
      <c r="I1688" t="s">
        <v>1449</v>
      </c>
      <c r="J1688" t="s">
        <v>1448</v>
      </c>
      <c r="K1688" t="s">
        <v>1450</v>
      </c>
      <c r="L1688" t="s">
        <v>4612</v>
      </c>
      <c r="M1688" t="s">
        <v>4613</v>
      </c>
      <c r="N1688" t="s">
        <v>1895</v>
      </c>
      <c r="O1688" t="s">
        <v>1935</v>
      </c>
      <c r="P1688" t="s">
        <v>4614</v>
      </c>
      <c r="Q1688" t="s">
        <v>292</v>
      </c>
      <c r="R1688" t="s">
        <v>84</v>
      </c>
      <c r="S1688" t="s">
        <v>1488</v>
      </c>
      <c r="T1688" t="s">
        <v>1477</v>
      </c>
      <c r="U1688" t="s">
        <v>4615</v>
      </c>
      <c r="V1688" t="s">
        <v>4616</v>
      </c>
      <c r="W1688">
        <v>1640970000</v>
      </c>
      <c r="X1688">
        <v>1672419600</v>
      </c>
      <c r="Y1688" t="s">
        <v>3028</v>
      </c>
      <c r="Z1688" t="s">
        <v>1568</v>
      </c>
      <c r="AC1688" t="s">
        <v>4617</v>
      </c>
      <c r="AE1688" t="s">
        <v>4618</v>
      </c>
      <c r="AF1688" t="s">
        <v>4619</v>
      </c>
      <c r="AG1688" t="s">
        <v>4620</v>
      </c>
      <c r="AH1688" t="s">
        <v>1816</v>
      </c>
      <c r="AJ1688" t="s">
        <v>104</v>
      </c>
    </row>
    <row r="1689" spans="1:36" x14ac:dyDescent="0.2">
      <c r="A1689">
        <v>23702</v>
      </c>
      <c r="B1689" t="s">
        <v>1485</v>
      </c>
      <c r="C1689" t="s">
        <v>4621</v>
      </c>
      <c r="D1689" t="s">
        <v>1320</v>
      </c>
      <c r="E1689" t="s">
        <v>4621</v>
      </c>
      <c r="F1689" t="s">
        <v>480</v>
      </c>
      <c r="G1689" t="s">
        <v>2498</v>
      </c>
      <c r="H1689" t="s">
        <v>1448</v>
      </c>
      <c r="I1689" t="s">
        <v>1469</v>
      </c>
      <c r="J1689" t="s">
        <v>1448</v>
      </c>
      <c r="K1689" t="s">
        <v>1470</v>
      </c>
      <c r="L1689" t="s">
        <v>1451</v>
      </c>
      <c r="M1689" t="s">
        <v>1451</v>
      </c>
      <c r="N1689" t="s">
        <v>1451</v>
      </c>
      <c r="O1689" t="s">
        <v>1451</v>
      </c>
      <c r="P1689" t="s">
        <v>1451</v>
      </c>
      <c r="Q1689" t="s">
        <v>287</v>
      </c>
      <c r="R1689" t="s">
        <v>1791</v>
      </c>
      <c r="S1689" t="s">
        <v>1500</v>
      </c>
      <c r="T1689" t="s">
        <v>1477</v>
      </c>
      <c r="U1689" t="s">
        <v>4622</v>
      </c>
      <c r="V1689" t="s">
        <v>4623</v>
      </c>
      <c r="W1689">
        <v>1640970000</v>
      </c>
      <c r="X1689">
        <v>1673888400</v>
      </c>
      <c r="Y1689" t="s">
        <v>1438</v>
      </c>
      <c r="Z1689" t="s">
        <v>1491</v>
      </c>
      <c r="AC1689" t="s">
        <v>4624</v>
      </c>
      <c r="AE1689" t="s">
        <v>1460</v>
      </c>
      <c r="AF1689" t="s">
        <v>4625</v>
      </c>
      <c r="AG1689" t="s">
        <v>4626</v>
      </c>
      <c r="AH1689" t="s">
        <v>1464</v>
      </c>
      <c r="AJ1689" t="s">
        <v>102</v>
      </c>
    </row>
    <row r="1690" spans="1:36" x14ac:dyDescent="0.2">
      <c r="A1690">
        <v>23707</v>
      </c>
      <c r="B1690" t="s">
        <v>1520</v>
      </c>
      <c r="C1690" t="s">
        <v>4627</v>
      </c>
      <c r="D1690" t="s">
        <v>1321</v>
      </c>
      <c r="E1690" t="s">
        <v>4627</v>
      </c>
      <c r="F1690" t="s">
        <v>692</v>
      </c>
      <c r="G1690" t="s">
        <v>1633</v>
      </c>
      <c r="H1690" t="s">
        <v>1448</v>
      </c>
      <c r="I1690" t="s">
        <v>1469</v>
      </c>
      <c r="J1690" t="s">
        <v>1448</v>
      </c>
      <c r="K1690" t="s">
        <v>1470</v>
      </c>
      <c r="L1690" t="s">
        <v>1634</v>
      </c>
      <c r="M1690" t="s">
        <v>1635</v>
      </c>
      <c r="N1690" t="s">
        <v>1473</v>
      </c>
      <c r="O1690" t="s">
        <v>1474</v>
      </c>
      <c r="P1690" t="s">
        <v>1513</v>
      </c>
      <c r="Q1690" t="s">
        <v>287</v>
      </c>
      <c r="R1690" t="s">
        <v>1453</v>
      </c>
      <c r="S1690" t="s">
        <v>1500</v>
      </c>
      <c r="T1690" t="s">
        <v>1477</v>
      </c>
      <c r="U1690" t="s">
        <v>4628</v>
      </c>
      <c r="V1690" t="s">
        <v>1638</v>
      </c>
      <c r="W1690">
        <v>1640970000</v>
      </c>
      <c r="X1690">
        <v>1672419600</v>
      </c>
      <c r="Y1690" t="s">
        <v>1438</v>
      </c>
      <c r="Z1690" t="s">
        <v>1439</v>
      </c>
      <c r="AC1690" t="s">
        <v>4629</v>
      </c>
      <c r="AE1690" t="s">
        <v>4630</v>
      </c>
      <c r="AF1690" t="s">
        <v>4631</v>
      </c>
      <c r="AG1690" t="s">
        <v>4631</v>
      </c>
      <c r="AH1690" t="s">
        <v>1816</v>
      </c>
      <c r="AJ1690" t="s">
        <v>100</v>
      </c>
    </row>
    <row r="1691" spans="1:36" x14ac:dyDescent="0.2">
      <c r="A1691">
        <v>23708</v>
      </c>
      <c r="B1691" t="s">
        <v>1520</v>
      </c>
      <c r="C1691" t="s">
        <v>4632</v>
      </c>
      <c r="D1691" t="s">
        <v>1322</v>
      </c>
      <c r="E1691" t="s">
        <v>4632</v>
      </c>
      <c r="F1691" t="s">
        <v>478</v>
      </c>
      <c r="G1691" t="s">
        <v>4633</v>
      </c>
      <c r="H1691" t="s">
        <v>1448</v>
      </c>
      <c r="I1691" t="s">
        <v>1449</v>
      </c>
      <c r="J1691" t="s">
        <v>1448</v>
      </c>
      <c r="K1691" t="s">
        <v>1470</v>
      </c>
      <c r="L1691" t="s">
        <v>1451</v>
      </c>
      <c r="M1691" t="s">
        <v>1451</v>
      </c>
      <c r="N1691" t="s">
        <v>1451</v>
      </c>
      <c r="O1691" t="s">
        <v>1451</v>
      </c>
      <c r="P1691" t="s">
        <v>2842</v>
      </c>
      <c r="Q1691" t="s">
        <v>292</v>
      </c>
      <c r="R1691" t="s">
        <v>1647</v>
      </c>
      <c r="S1691" t="s">
        <v>2633</v>
      </c>
      <c r="T1691" t="s">
        <v>1455</v>
      </c>
      <c r="U1691" t="s">
        <v>4634</v>
      </c>
    </row>
    <row r="1692" spans="1:36" x14ac:dyDescent="0.2">
      <c r="A1692" t="s">
        <v>4635</v>
      </c>
    </row>
    <row r="1693" spans="1:36" x14ac:dyDescent="0.2">
      <c r="A1693" t="s">
        <v>4636</v>
      </c>
    </row>
    <row r="1694" spans="1:36" x14ac:dyDescent="0.2">
      <c r="A1694" t="s">
        <v>4637</v>
      </c>
    </row>
    <row r="1695" spans="1:36" x14ac:dyDescent="0.2">
      <c r="A1695" t="s">
        <v>4638</v>
      </c>
    </row>
    <row r="1696" spans="1:36" x14ac:dyDescent="0.2">
      <c r="A1696" t="e" cm="1">
        <f t="array" ref="A1696">- POC to migrate a few applications to get good knowledge to Implement to the major Migration phase.</f>
        <v>#NAME?</v>
      </c>
      <c r="B1696" t="s">
        <v>4639</v>
      </c>
      <c r="C1696">
        <v>1640970000</v>
      </c>
      <c r="D1696">
        <v>1651770000</v>
      </c>
      <c r="E1696" t="s">
        <v>1438</v>
      </c>
      <c r="F1696" t="s">
        <v>1491</v>
      </c>
      <c r="G1696" t="s">
        <v>1459</v>
      </c>
      <c r="H1696" t="s">
        <v>4640</v>
      </c>
      <c r="I1696" t="s">
        <v>2080</v>
      </c>
      <c r="K1696" t="s">
        <v>4641</v>
      </c>
      <c r="L1696" t="s">
        <v>4642</v>
      </c>
      <c r="M1696" t="s">
        <v>4643</v>
      </c>
      <c r="N1696" t="s">
        <v>2351</v>
      </c>
      <c r="O1696" t="s">
        <v>4644</v>
      </c>
      <c r="P1696" t="s">
        <v>100</v>
      </c>
    </row>
    <row r="1697" spans="1:36" x14ac:dyDescent="0.2">
      <c r="A1697">
        <v>23715</v>
      </c>
      <c r="B1697" t="s">
        <v>1485</v>
      </c>
      <c r="C1697" t="s">
        <v>4645</v>
      </c>
      <c r="D1697" t="s">
        <v>1323</v>
      </c>
      <c r="E1697" t="s">
        <v>4645</v>
      </c>
      <c r="F1697" t="s">
        <v>308</v>
      </c>
      <c r="G1697" t="s">
        <v>4646</v>
      </c>
      <c r="H1697" t="s">
        <v>1448</v>
      </c>
      <c r="I1697" t="s">
        <v>1469</v>
      </c>
      <c r="J1697" t="s">
        <v>1448</v>
      </c>
      <c r="K1697" t="s">
        <v>1470</v>
      </c>
      <c r="L1697" t="s">
        <v>1471</v>
      </c>
      <c r="M1697" t="s">
        <v>1511</v>
      </c>
      <c r="N1697" t="s">
        <v>2076</v>
      </c>
      <c r="O1697" t="s">
        <v>2077</v>
      </c>
      <c r="P1697" t="s">
        <v>4647</v>
      </c>
      <c r="Q1697" t="s">
        <v>287</v>
      </c>
      <c r="R1697" t="s">
        <v>4648</v>
      </c>
      <c r="S1697" t="s">
        <v>1488</v>
      </c>
      <c r="T1697" t="s">
        <v>1455</v>
      </c>
      <c r="U1697" t="s">
        <v>4649</v>
      </c>
    </row>
    <row r="1698" spans="1:36" x14ac:dyDescent="0.2">
      <c r="A1698" t="s">
        <v>4650</v>
      </c>
      <c r="B1698" t="s">
        <v>4651</v>
      </c>
      <c r="C1698">
        <v>1640970000</v>
      </c>
      <c r="D1698">
        <v>1656522000</v>
      </c>
      <c r="E1698" t="s">
        <v>1438</v>
      </c>
      <c r="F1698" t="s">
        <v>1568</v>
      </c>
      <c r="G1698" t="s">
        <v>1459</v>
      </c>
      <c r="H1698" t="s">
        <v>3031</v>
      </c>
      <c r="I1698" t="s">
        <v>4652</v>
      </c>
      <c r="K1698" t="s">
        <v>4653</v>
      </c>
      <c r="L1698" t="s">
        <v>4654</v>
      </c>
      <c r="M1698" t="s">
        <v>4654</v>
      </c>
      <c r="N1698" t="s">
        <v>4655</v>
      </c>
      <c r="P1698" t="s">
        <v>102</v>
      </c>
    </row>
    <row r="1699" spans="1:36" x14ac:dyDescent="0.2">
      <c r="A1699">
        <v>23716</v>
      </c>
      <c r="B1699" t="s">
        <v>1485</v>
      </c>
      <c r="C1699" t="s">
        <v>4656</v>
      </c>
      <c r="D1699" t="s">
        <v>1324</v>
      </c>
      <c r="E1699" t="s">
        <v>4656</v>
      </c>
      <c r="F1699" t="s">
        <v>308</v>
      </c>
      <c r="G1699" t="s">
        <v>4646</v>
      </c>
      <c r="H1699" t="s">
        <v>1448</v>
      </c>
      <c r="I1699" t="s">
        <v>1838</v>
      </c>
      <c r="J1699" t="s">
        <v>1448</v>
      </c>
      <c r="K1699" t="s">
        <v>1470</v>
      </c>
      <c r="L1699" t="s">
        <v>1471</v>
      </c>
      <c r="M1699" t="s">
        <v>1511</v>
      </c>
      <c r="N1699" t="s">
        <v>4657</v>
      </c>
      <c r="O1699" t="s">
        <v>4658</v>
      </c>
      <c r="P1699" t="s">
        <v>1564</v>
      </c>
      <c r="Q1699" t="s">
        <v>287</v>
      </c>
      <c r="R1699" t="s">
        <v>1985</v>
      </c>
      <c r="S1699" t="s">
        <v>1488</v>
      </c>
      <c r="T1699" t="s">
        <v>1455</v>
      </c>
      <c r="U1699" t="s">
        <v>4659</v>
      </c>
      <c r="V1699" t="s">
        <v>4660</v>
      </c>
      <c r="W1699">
        <v>1640970000</v>
      </c>
      <c r="X1699">
        <v>1656522000</v>
      </c>
      <c r="Y1699" t="s">
        <v>1438</v>
      </c>
      <c r="Z1699" t="s">
        <v>1568</v>
      </c>
      <c r="AA1699" t="s">
        <v>1459</v>
      </c>
      <c r="AB1699" t="s">
        <v>3031</v>
      </c>
      <c r="AC1699" t="s">
        <v>4661</v>
      </c>
      <c r="AE1699" t="s">
        <v>4662</v>
      </c>
      <c r="AF1699" t="s">
        <v>4663</v>
      </c>
      <c r="AG1699" t="s">
        <v>4664</v>
      </c>
      <c r="AH1699" t="s">
        <v>4665</v>
      </c>
      <c r="AJ1699" t="s">
        <v>102</v>
      </c>
    </row>
    <row r="1700" spans="1:36" x14ac:dyDescent="0.2">
      <c r="A1700">
        <v>23717</v>
      </c>
      <c r="B1700" t="s">
        <v>1485</v>
      </c>
      <c r="C1700" t="s">
        <v>4666</v>
      </c>
      <c r="D1700" t="s">
        <v>1325</v>
      </c>
      <c r="E1700" t="s">
        <v>4666</v>
      </c>
      <c r="F1700" t="s">
        <v>308</v>
      </c>
      <c r="G1700" t="s">
        <v>4646</v>
      </c>
      <c r="H1700" t="s">
        <v>1448</v>
      </c>
      <c r="I1700" t="s">
        <v>1838</v>
      </c>
      <c r="J1700" t="s">
        <v>1448</v>
      </c>
      <c r="K1700" t="s">
        <v>1470</v>
      </c>
      <c r="L1700" t="s">
        <v>1471</v>
      </c>
      <c r="M1700" t="s">
        <v>1511</v>
      </c>
      <c r="N1700" t="s">
        <v>4657</v>
      </c>
      <c r="O1700" t="s">
        <v>4658</v>
      </c>
      <c r="P1700" t="s">
        <v>1564</v>
      </c>
      <c r="Q1700" t="s">
        <v>287</v>
      </c>
      <c r="R1700" t="s">
        <v>1985</v>
      </c>
      <c r="S1700" t="s">
        <v>1488</v>
      </c>
      <c r="T1700" t="s">
        <v>1455</v>
      </c>
      <c r="U1700" t="s">
        <v>4667</v>
      </c>
      <c r="V1700" t="s">
        <v>4660</v>
      </c>
      <c r="W1700">
        <v>1640970000</v>
      </c>
      <c r="X1700">
        <v>1656522000</v>
      </c>
      <c r="Y1700" t="s">
        <v>1438</v>
      </c>
      <c r="Z1700" t="s">
        <v>1568</v>
      </c>
      <c r="AA1700" t="s">
        <v>1459</v>
      </c>
      <c r="AB1700" t="s">
        <v>3031</v>
      </c>
      <c r="AC1700" t="s">
        <v>4668</v>
      </c>
      <c r="AE1700" t="s">
        <v>4669</v>
      </c>
      <c r="AF1700" t="s">
        <v>4670</v>
      </c>
      <c r="AG1700" t="s">
        <v>4671</v>
      </c>
      <c r="AH1700" t="s">
        <v>4672</v>
      </c>
      <c r="AJ1700" t="s">
        <v>102</v>
      </c>
    </row>
    <row r="1701" spans="1:36" x14ac:dyDescent="0.2">
      <c r="A1701">
        <v>23719</v>
      </c>
      <c r="B1701" t="s">
        <v>1485</v>
      </c>
      <c r="C1701" t="s">
        <v>4673</v>
      </c>
      <c r="D1701" t="s">
        <v>1326</v>
      </c>
      <c r="E1701" t="s">
        <v>4673</v>
      </c>
      <c r="F1701" t="s">
        <v>308</v>
      </c>
      <c r="G1701" t="s">
        <v>4646</v>
      </c>
      <c r="H1701" t="s">
        <v>1448</v>
      </c>
      <c r="I1701" t="s">
        <v>1469</v>
      </c>
      <c r="J1701" t="s">
        <v>1448</v>
      </c>
      <c r="K1701" t="s">
        <v>1470</v>
      </c>
      <c r="L1701" t="s">
        <v>1471</v>
      </c>
      <c r="M1701" t="s">
        <v>1511</v>
      </c>
      <c r="N1701" t="s">
        <v>4657</v>
      </c>
      <c r="O1701" t="s">
        <v>4658</v>
      </c>
      <c r="P1701" t="s">
        <v>1564</v>
      </c>
      <c r="Q1701" t="s">
        <v>287</v>
      </c>
      <c r="R1701" t="s">
        <v>4192</v>
      </c>
      <c r="S1701" t="s">
        <v>1488</v>
      </c>
      <c r="T1701" t="s">
        <v>1455</v>
      </c>
      <c r="U1701" t="s">
        <v>4674</v>
      </c>
    </row>
    <row r="1702" spans="1:36" x14ac:dyDescent="0.2">
      <c r="A1702" t="s">
        <v>4675</v>
      </c>
      <c r="B1702" t="s">
        <v>4676</v>
      </c>
      <c r="C1702">
        <v>1640970000</v>
      </c>
      <c r="D1702">
        <v>1656522000</v>
      </c>
      <c r="E1702" t="s">
        <v>1438</v>
      </c>
      <c r="F1702" t="s">
        <v>1568</v>
      </c>
      <c r="G1702" t="s">
        <v>1459</v>
      </c>
      <c r="H1702" t="s">
        <v>3031</v>
      </c>
      <c r="I1702" t="s">
        <v>4677</v>
      </c>
      <c r="K1702" t="s">
        <v>4678</v>
      </c>
      <c r="L1702" t="s">
        <v>4679</v>
      </c>
      <c r="M1702" t="s">
        <v>4680</v>
      </c>
      <c r="N1702" t="s">
        <v>4681</v>
      </c>
      <c r="P1702" t="s">
        <v>102</v>
      </c>
    </row>
    <row r="1703" spans="1:36" x14ac:dyDescent="0.2">
      <c r="A1703">
        <v>23720</v>
      </c>
      <c r="B1703" t="s">
        <v>1485</v>
      </c>
      <c r="C1703" t="s">
        <v>4682</v>
      </c>
      <c r="D1703" t="s">
        <v>1327</v>
      </c>
      <c r="E1703" t="s">
        <v>4682</v>
      </c>
      <c r="F1703" t="s">
        <v>308</v>
      </c>
      <c r="G1703" t="s">
        <v>4646</v>
      </c>
      <c r="H1703" t="s">
        <v>1448</v>
      </c>
      <c r="I1703" t="s">
        <v>1469</v>
      </c>
      <c r="J1703" t="s">
        <v>1448</v>
      </c>
      <c r="K1703" t="s">
        <v>1470</v>
      </c>
      <c r="L1703" t="s">
        <v>1471</v>
      </c>
      <c r="M1703" t="s">
        <v>1511</v>
      </c>
      <c r="N1703" t="s">
        <v>2076</v>
      </c>
      <c r="O1703" t="s">
        <v>2077</v>
      </c>
      <c r="P1703" t="s">
        <v>1564</v>
      </c>
      <c r="Q1703" t="s">
        <v>287</v>
      </c>
      <c r="R1703" t="s">
        <v>1985</v>
      </c>
      <c r="S1703" t="s">
        <v>1488</v>
      </c>
      <c r="T1703" t="s">
        <v>1455</v>
      </c>
      <c r="U1703" t="s">
        <v>4683</v>
      </c>
      <c r="V1703" t="s">
        <v>4684</v>
      </c>
      <c r="W1703">
        <v>1640970000</v>
      </c>
      <c r="X1703">
        <v>1656522000</v>
      </c>
      <c r="Y1703" t="s">
        <v>1438</v>
      </c>
      <c r="Z1703" t="s">
        <v>1568</v>
      </c>
      <c r="AA1703" t="s">
        <v>1459</v>
      </c>
      <c r="AB1703" t="s">
        <v>3031</v>
      </c>
      <c r="AC1703" t="s">
        <v>4685</v>
      </c>
      <c r="AE1703" t="s">
        <v>4686</v>
      </c>
      <c r="AF1703" t="s">
        <v>4687</v>
      </c>
      <c r="AG1703" t="s">
        <v>4688</v>
      </c>
      <c r="AH1703" t="s">
        <v>2042</v>
      </c>
      <c r="AJ1703" t="s">
        <v>102</v>
      </c>
    </row>
    <row r="1704" spans="1:36" x14ac:dyDescent="0.2">
      <c r="A1704">
        <v>23721</v>
      </c>
      <c r="B1704" t="s">
        <v>1485</v>
      </c>
      <c r="C1704" t="s">
        <v>4689</v>
      </c>
      <c r="D1704" t="s">
        <v>1328</v>
      </c>
      <c r="E1704" t="s">
        <v>4689</v>
      </c>
      <c r="F1704" t="s">
        <v>308</v>
      </c>
      <c r="G1704" t="s">
        <v>4646</v>
      </c>
      <c r="H1704" t="s">
        <v>1448</v>
      </c>
      <c r="I1704" t="s">
        <v>1469</v>
      </c>
      <c r="J1704" t="s">
        <v>1448</v>
      </c>
      <c r="K1704" t="s">
        <v>1470</v>
      </c>
      <c r="L1704" t="s">
        <v>1471</v>
      </c>
      <c r="M1704" t="s">
        <v>1511</v>
      </c>
      <c r="N1704" t="s">
        <v>2076</v>
      </c>
      <c r="O1704" t="s">
        <v>2077</v>
      </c>
      <c r="P1704" t="s">
        <v>4690</v>
      </c>
      <c r="Q1704" t="s">
        <v>287</v>
      </c>
      <c r="R1704" t="s">
        <v>4192</v>
      </c>
      <c r="S1704" t="s">
        <v>1488</v>
      </c>
      <c r="T1704" t="s">
        <v>1455</v>
      </c>
      <c r="U1704" t="s">
        <v>4683</v>
      </c>
    </row>
    <row r="1705" spans="1:36" x14ac:dyDescent="0.2">
      <c r="A1705" t="s">
        <v>4650</v>
      </c>
      <c r="B1705" t="s">
        <v>4691</v>
      </c>
      <c r="C1705">
        <v>1640970000</v>
      </c>
      <c r="D1705">
        <v>1656522000</v>
      </c>
      <c r="E1705" t="s">
        <v>1438</v>
      </c>
      <c r="F1705" t="s">
        <v>1568</v>
      </c>
      <c r="G1705" t="s">
        <v>1459</v>
      </c>
      <c r="H1705" t="s">
        <v>3031</v>
      </c>
      <c r="I1705" t="s">
        <v>4692</v>
      </c>
      <c r="K1705" t="s">
        <v>4693</v>
      </c>
      <c r="L1705" t="s">
        <v>4694</v>
      </c>
      <c r="M1705" t="s">
        <v>4695</v>
      </c>
      <c r="N1705" t="s">
        <v>4696</v>
      </c>
      <c r="P1705" t="s">
        <v>102</v>
      </c>
    </row>
    <row r="1706" spans="1:36" x14ac:dyDescent="0.2">
      <c r="A1706">
        <v>23722</v>
      </c>
      <c r="B1706" t="s">
        <v>1485</v>
      </c>
      <c r="C1706" t="s">
        <v>4697</v>
      </c>
      <c r="D1706" t="s">
        <v>1329</v>
      </c>
      <c r="E1706" t="s">
        <v>4697</v>
      </c>
      <c r="F1706" t="s">
        <v>308</v>
      </c>
      <c r="G1706" t="s">
        <v>4646</v>
      </c>
      <c r="H1706" t="s">
        <v>1448</v>
      </c>
      <c r="I1706" t="s">
        <v>1838</v>
      </c>
      <c r="J1706" t="s">
        <v>1448</v>
      </c>
      <c r="K1706" t="s">
        <v>1470</v>
      </c>
      <c r="L1706" t="s">
        <v>1471</v>
      </c>
      <c r="M1706" t="s">
        <v>1511</v>
      </c>
      <c r="N1706" t="s">
        <v>2076</v>
      </c>
      <c r="O1706" t="s">
        <v>2077</v>
      </c>
      <c r="P1706" t="s">
        <v>1564</v>
      </c>
      <c r="Q1706" t="s">
        <v>287</v>
      </c>
      <c r="R1706" t="s">
        <v>4192</v>
      </c>
      <c r="S1706" t="s">
        <v>1488</v>
      </c>
      <c r="T1706" t="s">
        <v>1455</v>
      </c>
      <c r="U1706" t="s">
        <v>4674</v>
      </c>
    </row>
    <row r="1707" spans="1:36" x14ac:dyDescent="0.2">
      <c r="A1707" t="s">
        <v>4650</v>
      </c>
      <c r="B1707" t="s">
        <v>4698</v>
      </c>
      <c r="C1707">
        <v>1640970000</v>
      </c>
      <c r="D1707">
        <v>1656522000</v>
      </c>
      <c r="E1707" t="s">
        <v>1438</v>
      </c>
      <c r="F1707" t="s">
        <v>1568</v>
      </c>
      <c r="G1707" t="s">
        <v>1459</v>
      </c>
      <c r="H1707" t="s">
        <v>3031</v>
      </c>
      <c r="I1707" t="s">
        <v>4699</v>
      </c>
      <c r="K1707" t="s">
        <v>4700</v>
      </c>
      <c r="L1707" t="s">
        <v>4701</v>
      </c>
      <c r="M1707" t="s">
        <v>4702</v>
      </c>
      <c r="N1707" t="s">
        <v>4703</v>
      </c>
      <c r="P1707" t="s">
        <v>102</v>
      </c>
    </row>
    <row r="1708" spans="1:36" x14ac:dyDescent="0.2">
      <c r="A1708">
        <v>23723</v>
      </c>
      <c r="B1708" t="s">
        <v>1485</v>
      </c>
      <c r="C1708" t="s">
        <v>4704</v>
      </c>
      <c r="D1708" t="s">
        <v>1330</v>
      </c>
      <c r="E1708" t="s">
        <v>4704</v>
      </c>
      <c r="F1708" t="s">
        <v>308</v>
      </c>
      <c r="G1708" t="s">
        <v>4646</v>
      </c>
      <c r="H1708" t="s">
        <v>1448</v>
      </c>
      <c r="I1708" t="s">
        <v>1838</v>
      </c>
      <c r="J1708" t="s">
        <v>1448</v>
      </c>
      <c r="K1708" t="s">
        <v>1470</v>
      </c>
      <c r="L1708" t="s">
        <v>1471</v>
      </c>
      <c r="M1708" t="s">
        <v>1511</v>
      </c>
      <c r="N1708" t="s">
        <v>2076</v>
      </c>
      <c r="O1708" t="s">
        <v>2077</v>
      </c>
      <c r="P1708" t="s">
        <v>4647</v>
      </c>
      <c r="Q1708" t="s">
        <v>287</v>
      </c>
      <c r="R1708" t="s">
        <v>2217</v>
      </c>
      <c r="S1708" t="s">
        <v>1488</v>
      </c>
      <c r="T1708" t="s">
        <v>1455</v>
      </c>
      <c r="U1708" t="s">
        <v>4674</v>
      </c>
    </row>
    <row r="1709" spans="1:36" x14ac:dyDescent="0.2">
      <c r="A1709" t="s">
        <v>4650</v>
      </c>
      <c r="B1709" t="s">
        <v>4651</v>
      </c>
      <c r="C1709">
        <v>1640970000</v>
      </c>
      <c r="D1709">
        <v>1656522000</v>
      </c>
      <c r="E1709" t="s">
        <v>1438</v>
      </c>
      <c r="F1709" t="s">
        <v>1568</v>
      </c>
      <c r="G1709" t="s">
        <v>1459</v>
      </c>
      <c r="H1709" t="s">
        <v>3031</v>
      </c>
      <c r="I1709" t="s">
        <v>4705</v>
      </c>
      <c r="K1709" t="s">
        <v>4706</v>
      </c>
      <c r="L1709" t="s">
        <v>4067</v>
      </c>
      <c r="M1709" t="s">
        <v>4067</v>
      </c>
      <c r="N1709" t="s">
        <v>4707</v>
      </c>
      <c r="P1709" t="s">
        <v>102</v>
      </c>
    </row>
    <row r="1710" spans="1:36" x14ac:dyDescent="0.2">
      <c r="A1710">
        <v>23724</v>
      </c>
      <c r="B1710" t="s">
        <v>1485</v>
      </c>
      <c r="C1710" t="s">
        <v>4708</v>
      </c>
      <c r="D1710" t="s">
        <v>1331</v>
      </c>
      <c r="E1710" t="s">
        <v>4708</v>
      </c>
      <c r="F1710" t="s">
        <v>308</v>
      </c>
      <c r="G1710" t="s">
        <v>4646</v>
      </c>
      <c r="H1710" t="s">
        <v>1448</v>
      </c>
      <c r="I1710" t="s">
        <v>1838</v>
      </c>
      <c r="J1710" t="s">
        <v>1448</v>
      </c>
      <c r="K1710" t="s">
        <v>1470</v>
      </c>
      <c r="L1710" t="s">
        <v>1471</v>
      </c>
      <c r="M1710" t="s">
        <v>1511</v>
      </c>
      <c r="N1710" t="s">
        <v>2076</v>
      </c>
      <c r="O1710" t="s">
        <v>2077</v>
      </c>
      <c r="P1710" t="s">
        <v>4709</v>
      </c>
      <c r="Q1710" t="s">
        <v>287</v>
      </c>
      <c r="R1710" t="s">
        <v>4192</v>
      </c>
      <c r="S1710" t="s">
        <v>1488</v>
      </c>
      <c r="T1710" t="s">
        <v>1455</v>
      </c>
      <c r="U1710" t="s">
        <v>4710</v>
      </c>
      <c r="V1710" t="s">
        <v>4711</v>
      </c>
      <c r="W1710">
        <v>1640970000</v>
      </c>
      <c r="X1710">
        <v>1656522000</v>
      </c>
      <c r="Y1710" t="s">
        <v>1438</v>
      </c>
      <c r="Z1710" t="s">
        <v>1568</v>
      </c>
      <c r="AA1710" t="s">
        <v>1459</v>
      </c>
      <c r="AB1710" t="s">
        <v>3031</v>
      </c>
      <c r="AC1710" t="s">
        <v>4712</v>
      </c>
      <c r="AE1710" t="s">
        <v>4713</v>
      </c>
      <c r="AF1710" t="s">
        <v>4714</v>
      </c>
      <c r="AG1710" t="s">
        <v>4714</v>
      </c>
      <c r="AH1710" t="s">
        <v>4715</v>
      </c>
      <c r="AJ1710" t="s">
        <v>102</v>
      </c>
    </row>
    <row r="1711" spans="1:36" x14ac:dyDescent="0.2">
      <c r="A1711">
        <v>23726</v>
      </c>
      <c r="B1711" t="s">
        <v>1445</v>
      </c>
      <c r="C1711" t="s">
        <v>4716</v>
      </c>
      <c r="D1711" t="s">
        <v>1332</v>
      </c>
      <c r="E1711" t="s">
        <v>4716</v>
      </c>
      <c r="F1711" t="s">
        <v>576</v>
      </c>
      <c r="G1711" t="s">
        <v>4717</v>
      </c>
      <c r="H1711" t="s">
        <v>1448</v>
      </c>
      <c r="I1711" t="s">
        <v>1469</v>
      </c>
      <c r="J1711" t="s">
        <v>1448</v>
      </c>
      <c r="K1711" t="s">
        <v>1470</v>
      </c>
      <c r="L1711" t="s">
        <v>1553</v>
      </c>
      <c r="M1711" t="s">
        <v>1553</v>
      </c>
      <c r="N1711" t="s">
        <v>1473</v>
      </c>
      <c r="O1711" t="s">
        <v>1474</v>
      </c>
      <c r="P1711" t="s">
        <v>4718</v>
      </c>
      <c r="Q1711" t="s">
        <v>287</v>
      </c>
      <c r="R1711" t="s">
        <v>1830</v>
      </c>
      <c r="S1711" t="s">
        <v>1500</v>
      </c>
      <c r="T1711" t="s">
        <v>1455</v>
      </c>
      <c r="U1711" t="s">
        <v>4719</v>
      </c>
      <c r="V1711" t="s">
        <v>4720</v>
      </c>
      <c r="W1711">
        <v>1640970000</v>
      </c>
      <c r="X1711">
        <v>1661878800</v>
      </c>
      <c r="Y1711" t="s">
        <v>1438</v>
      </c>
      <c r="Z1711" t="s">
        <v>1568</v>
      </c>
      <c r="AB1711" t="s">
        <v>1460</v>
      </c>
      <c r="AC1711" t="s">
        <v>4721</v>
      </c>
      <c r="AE1711" t="s">
        <v>3339</v>
      </c>
      <c r="AF1711" t="s">
        <v>2170</v>
      </c>
      <c r="AG1711" t="s">
        <v>2170</v>
      </c>
      <c r="AH1711" t="s">
        <v>2831</v>
      </c>
      <c r="AJ1711" t="s">
        <v>101</v>
      </c>
    </row>
    <row r="1712" spans="1:36" x14ac:dyDescent="0.2">
      <c r="A1712">
        <v>23732</v>
      </c>
      <c r="B1712" t="s">
        <v>1466</v>
      </c>
      <c r="C1712" t="s">
        <v>4722</v>
      </c>
      <c r="D1712" t="s">
        <v>1333</v>
      </c>
      <c r="E1712" t="s">
        <v>4722</v>
      </c>
      <c r="F1712" t="s">
        <v>285</v>
      </c>
      <c r="G1712" t="s">
        <v>4723</v>
      </c>
      <c r="H1712" t="s">
        <v>1448</v>
      </c>
      <c r="I1712" t="s">
        <v>1449</v>
      </c>
      <c r="J1712" t="s">
        <v>1448</v>
      </c>
      <c r="K1712" t="s">
        <v>1450</v>
      </c>
      <c r="L1712" t="s">
        <v>1861</v>
      </c>
      <c r="M1712" t="s">
        <v>3135</v>
      </c>
      <c r="N1712" t="s">
        <v>1473</v>
      </c>
      <c r="O1712" t="s">
        <v>1474</v>
      </c>
      <c r="P1712" t="s">
        <v>1513</v>
      </c>
      <c r="Q1712" t="s">
        <v>287</v>
      </c>
      <c r="R1712" t="s">
        <v>1565</v>
      </c>
      <c r="S1712" t="s">
        <v>1454</v>
      </c>
      <c r="T1712" t="s">
        <v>1455</v>
      </c>
      <c r="U1712" t="s">
        <v>4724</v>
      </c>
      <c r="V1712" t="s">
        <v>4725</v>
      </c>
      <c r="W1712">
        <v>1640970000</v>
      </c>
      <c r="X1712">
        <v>1658768400</v>
      </c>
      <c r="Y1712" t="s">
        <v>1438</v>
      </c>
      <c r="Z1712" t="s">
        <v>1491</v>
      </c>
      <c r="AB1712" t="s">
        <v>1460</v>
      </c>
      <c r="AC1712" t="s">
        <v>4726</v>
      </c>
      <c r="AE1712" t="s">
        <v>4727</v>
      </c>
      <c r="AF1712" t="s">
        <v>4728</v>
      </c>
      <c r="AG1712" t="s">
        <v>4729</v>
      </c>
      <c r="AH1712" t="s">
        <v>1464</v>
      </c>
      <c r="AI1712" t="s">
        <v>4730</v>
      </c>
      <c r="AJ1712" t="s">
        <v>101</v>
      </c>
    </row>
    <row r="1713" spans="1:36" x14ac:dyDescent="0.2">
      <c r="A1713">
        <v>23733</v>
      </c>
      <c r="B1713" t="s">
        <v>1485</v>
      </c>
      <c r="C1713" t="s">
        <v>4731</v>
      </c>
      <c r="D1713" t="s">
        <v>1334</v>
      </c>
      <c r="E1713" t="s">
        <v>4732</v>
      </c>
      <c r="F1713" t="s">
        <v>553</v>
      </c>
      <c r="G1713" t="s">
        <v>4733</v>
      </c>
      <c r="H1713" t="s">
        <v>1448</v>
      </c>
      <c r="I1713" t="s">
        <v>1469</v>
      </c>
      <c r="J1713" t="s">
        <v>1448</v>
      </c>
      <c r="K1713" t="s">
        <v>1450</v>
      </c>
      <c r="L1713" t="s">
        <v>1553</v>
      </c>
      <c r="M1713" t="s">
        <v>3100</v>
      </c>
      <c r="N1713" t="s">
        <v>1473</v>
      </c>
      <c r="O1713" t="s">
        <v>1474</v>
      </c>
      <c r="P1713" t="s">
        <v>1936</v>
      </c>
      <c r="Q1713" t="s">
        <v>292</v>
      </c>
      <c r="R1713" t="s">
        <v>3511</v>
      </c>
      <c r="S1713" t="s">
        <v>1488</v>
      </c>
      <c r="T1713" t="s">
        <v>1455</v>
      </c>
      <c r="U1713" t="s">
        <v>4734</v>
      </c>
      <c r="V1713" t="s">
        <v>4735</v>
      </c>
      <c r="W1713">
        <v>1640970000</v>
      </c>
      <c r="X1713">
        <v>1651597200</v>
      </c>
      <c r="Y1713" t="s">
        <v>1438</v>
      </c>
      <c r="Z1713" t="s">
        <v>1568</v>
      </c>
      <c r="AA1713" t="s">
        <v>1556</v>
      </c>
      <c r="AB1713" t="s">
        <v>1460</v>
      </c>
      <c r="AC1713" t="s">
        <v>4736</v>
      </c>
      <c r="AE1713" t="s">
        <v>4737</v>
      </c>
      <c r="AF1713" t="s">
        <v>4738</v>
      </c>
      <c r="AG1713" t="s">
        <v>4738</v>
      </c>
      <c r="AH1713" t="s">
        <v>2320</v>
      </c>
      <c r="AI1713" t="s">
        <v>4739</v>
      </c>
      <c r="AJ1713" t="s">
        <v>99</v>
      </c>
    </row>
    <row r="1714" spans="1:36" x14ac:dyDescent="0.2">
      <c r="A1714">
        <v>23744</v>
      </c>
      <c r="B1714" t="s">
        <v>1445</v>
      </c>
      <c r="C1714" t="s">
        <v>4740</v>
      </c>
      <c r="D1714" t="s">
        <v>1335</v>
      </c>
      <c r="E1714" t="s">
        <v>4740</v>
      </c>
      <c r="F1714" t="s">
        <v>510</v>
      </c>
      <c r="G1714" t="s">
        <v>1510</v>
      </c>
      <c r="H1714" t="s">
        <v>1448</v>
      </c>
      <c r="I1714" t="s">
        <v>1449</v>
      </c>
      <c r="J1714" t="s">
        <v>1448</v>
      </c>
      <c r="K1714" t="s">
        <v>1470</v>
      </c>
      <c r="L1714" t="s">
        <v>1471</v>
      </c>
      <c r="M1714" t="s">
        <v>1511</v>
      </c>
      <c r="N1714" t="s">
        <v>1895</v>
      </c>
      <c r="O1714" t="s">
        <v>1474</v>
      </c>
      <c r="P1714" t="s">
        <v>1513</v>
      </c>
      <c r="Q1714" t="s">
        <v>287</v>
      </c>
      <c r="R1714" t="s">
        <v>1453</v>
      </c>
      <c r="S1714" t="s">
        <v>1454</v>
      </c>
      <c r="T1714" t="s">
        <v>1477</v>
      </c>
      <c r="U1714" t="s">
        <v>4741</v>
      </c>
      <c r="V1714" t="s">
        <v>4742</v>
      </c>
      <c r="W1714">
        <v>1640970000</v>
      </c>
      <c r="X1714">
        <v>1672419600</v>
      </c>
      <c r="Y1714" t="s">
        <v>1438</v>
      </c>
      <c r="Z1714" t="s">
        <v>1491</v>
      </c>
      <c r="AC1714" t="s">
        <v>4743</v>
      </c>
      <c r="AE1714" t="s">
        <v>4744</v>
      </c>
      <c r="AF1714" t="s">
        <v>4745</v>
      </c>
      <c r="AG1714" t="s">
        <v>4746</v>
      </c>
      <c r="AH1714" t="s">
        <v>1464</v>
      </c>
      <c r="AI1714" t="s">
        <v>4747</v>
      </c>
      <c r="AJ1714" t="s">
        <v>98</v>
      </c>
    </row>
    <row r="1715" spans="1:36" x14ac:dyDescent="0.2">
      <c r="A1715">
        <v>23745</v>
      </c>
      <c r="B1715" t="s">
        <v>1485</v>
      </c>
      <c r="C1715" t="s">
        <v>4748</v>
      </c>
      <c r="D1715" t="s">
        <v>1336</v>
      </c>
      <c r="E1715" t="s">
        <v>4748</v>
      </c>
      <c r="F1715" t="s">
        <v>290</v>
      </c>
      <c r="G1715" t="s">
        <v>2422</v>
      </c>
      <c r="H1715" t="s">
        <v>1448</v>
      </c>
      <c r="I1715" t="s">
        <v>1449</v>
      </c>
      <c r="J1715" t="s">
        <v>1448</v>
      </c>
      <c r="K1715" t="s">
        <v>1470</v>
      </c>
      <c r="L1715" t="s">
        <v>2088</v>
      </c>
      <c r="M1715" t="s">
        <v>2423</v>
      </c>
      <c r="N1715" t="s">
        <v>1473</v>
      </c>
      <c r="O1715" t="s">
        <v>1474</v>
      </c>
      <c r="P1715" t="s">
        <v>1564</v>
      </c>
      <c r="Q1715" t="s">
        <v>287</v>
      </c>
      <c r="R1715" t="s">
        <v>2425</v>
      </c>
      <c r="S1715" t="s">
        <v>1454</v>
      </c>
      <c r="T1715" t="s">
        <v>1455</v>
      </c>
      <c r="U1715" t="s">
        <v>4749</v>
      </c>
      <c r="V1715" t="s">
        <v>4750</v>
      </c>
      <c r="W1715">
        <v>1640970000</v>
      </c>
      <c r="X1715">
        <v>1656522000</v>
      </c>
      <c r="Y1715" t="s">
        <v>1438</v>
      </c>
      <c r="Z1715" t="s">
        <v>1439</v>
      </c>
      <c r="AA1715" t="s">
        <v>1459</v>
      </c>
      <c r="AB1715" t="s">
        <v>4751</v>
      </c>
      <c r="AC1715" t="s">
        <v>4752</v>
      </c>
      <c r="AE1715" t="s">
        <v>4753</v>
      </c>
      <c r="AF1715" t="s">
        <v>4754</v>
      </c>
      <c r="AG1715" t="s">
        <v>4754</v>
      </c>
      <c r="AH1715" t="s">
        <v>4755</v>
      </c>
      <c r="AI1715" t="s">
        <v>4756</v>
      </c>
      <c r="AJ1715" t="s">
        <v>99</v>
      </c>
    </row>
    <row r="1716" spans="1:36" x14ac:dyDescent="0.2">
      <c r="A1716">
        <v>23749</v>
      </c>
      <c r="B1716" t="s">
        <v>1445</v>
      </c>
      <c r="C1716" t="s">
        <v>4757</v>
      </c>
      <c r="D1716" t="s">
        <v>1337</v>
      </c>
      <c r="E1716" t="s">
        <v>4757</v>
      </c>
      <c r="F1716" t="s">
        <v>675</v>
      </c>
      <c r="G1716" t="s">
        <v>4758</v>
      </c>
      <c r="H1716" t="s">
        <v>1448</v>
      </c>
      <c r="I1716" t="s">
        <v>1449</v>
      </c>
      <c r="J1716" t="s">
        <v>1448</v>
      </c>
      <c r="K1716" t="s">
        <v>1470</v>
      </c>
      <c r="L1716" t="s">
        <v>4759</v>
      </c>
      <c r="M1716" t="s">
        <v>4760</v>
      </c>
      <c r="N1716" t="s">
        <v>1473</v>
      </c>
      <c r="O1716" t="s">
        <v>1645</v>
      </c>
      <c r="P1716" t="s">
        <v>1513</v>
      </c>
      <c r="Q1716" t="s">
        <v>287</v>
      </c>
      <c r="R1716" t="s">
        <v>2574</v>
      </c>
      <c r="S1716" t="s">
        <v>1454</v>
      </c>
      <c r="T1716" t="s">
        <v>1477</v>
      </c>
      <c r="U1716" t="s">
        <v>4761</v>
      </c>
      <c r="V1716" t="s">
        <v>2896</v>
      </c>
      <c r="W1716">
        <v>1640970000</v>
      </c>
      <c r="X1716">
        <v>1672419600</v>
      </c>
      <c r="Y1716" t="s">
        <v>1438</v>
      </c>
      <c r="Z1716" t="s">
        <v>1491</v>
      </c>
      <c r="AC1716" t="s">
        <v>4076</v>
      </c>
      <c r="AE1716" t="s">
        <v>2233</v>
      </c>
      <c r="AF1716" t="s">
        <v>4762</v>
      </c>
      <c r="AG1716" t="s">
        <v>4763</v>
      </c>
      <c r="AH1716" t="s">
        <v>2741</v>
      </c>
      <c r="AJ1716" t="s">
        <v>102</v>
      </c>
    </row>
    <row r="1717" spans="1:36" x14ac:dyDescent="0.2">
      <c r="A1717">
        <v>23750</v>
      </c>
      <c r="B1717" t="s">
        <v>1445</v>
      </c>
      <c r="C1717" t="s">
        <v>4764</v>
      </c>
      <c r="D1717" t="s">
        <v>1338</v>
      </c>
      <c r="E1717" t="s">
        <v>4764</v>
      </c>
      <c r="F1717" t="s">
        <v>675</v>
      </c>
      <c r="G1717" t="s">
        <v>174</v>
      </c>
      <c r="H1717" t="s">
        <v>1689</v>
      </c>
      <c r="I1717" t="s">
        <v>1449</v>
      </c>
      <c r="J1717" t="s">
        <v>1689</v>
      </c>
      <c r="K1717" t="s">
        <v>1470</v>
      </c>
      <c r="L1717" t="s">
        <v>1451</v>
      </c>
      <c r="M1717" t="s">
        <v>1451</v>
      </c>
      <c r="N1717" t="s">
        <v>1451</v>
      </c>
      <c r="O1717" t="s">
        <v>1451</v>
      </c>
      <c r="P1717" t="s">
        <v>2825</v>
      </c>
      <c r="Q1717" t="s">
        <v>287</v>
      </c>
      <c r="R1717" t="s">
        <v>2574</v>
      </c>
      <c r="T1717" t="s">
        <v>1477</v>
      </c>
      <c r="U1717" t="s">
        <v>4765</v>
      </c>
      <c r="V1717" t="s">
        <v>4766</v>
      </c>
      <c r="W1717">
        <v>1640970000</v>
      </c>
      <c r="X1717">
        <v>1672419600</v>
      </c>
      <c r="Y1717" t="s">
        <v>1438</v>
      </c>
      <c r="Z1717" t="s">
        <v>1439</v>
      </c>
      <c r="AC1717" t="s">
        <v>3315</v>
      </c>
      <c r="AE1717" t="s">
        <v>4767</v>
      </c>
      <c r="AF1717" t="s">
        <v>4768</v>
      </c>
      <c r="AG1717" t="s">
        <v>4769</v>
      </c>
      <c r="AH1717" t="s">
        <v>1561</v>
      </c>
      <c r="AJ1717" t="s">
        <v>102</v>
      </c>
    </row>
    <row r="1718" spans="1:36" x14ac:dyDescent="0.2">
      <c r="A1718">
        <v>23751</v>
      </c>
      <c r="B1718" t="s">
        <v>1445</v>
      </c>
      <c r="C1718" t="s">
        <v>4770</v>
      </c>
      <c r="D1718" t="s">
        <v>1339</v>
      </c>
      <c r="E1718" t="s">
        <v>4770</v>
      </c>
      <c r="F1718" t="s">
        <v>675</v>
      </c>
      <c r="G1718" t="s">
        <v>2603</v>
      </c>
      <c r="H1718" t="s">
        <v>1448</v>
      </c>
      <c r="I1718" t="s">
        <v>1469</v>
      </c>
      <c r="J1718" t="s">
        <v>1448</v>
      </c>
      <c r="K1718" t="s">
        <v>1470</v>
      </c>
      <c r="L1718" t="s">
        <v>3857</v>
      </c>
      <c r="M1718" t="s">
        <v>4771</v>
      </c>
      <c r="N1718" t="s">
        <v>1473</v>
      </c>
      <c r="O1718" t="s">
        <v>1935</v>
      </c>
      <c r="P1718" t="s">
        <v>2884</v>
      </c>
      <c r="Q1718" t="s">
        <v>292</v>
      </c>
      <c r="R1718" t="s">
        <v>4772</v>
      </c>
      <c r="S1718" t="s">
        <v>1454</v>
      </c>
      <c r="T1718" t="s">
        <v>1477</v>
      </c>
      <c r="U1718" t="s">
        <v>4773</v>
      </c>
      <c r="V1718" t="s">
        <v>4774</v>
      </c>
      <c r="W1718">
        <v>1640970000</v>
      </c>
      <c r="X1718">
        <v>1669741200</v>
      </c>
      <c r="Y1718" t="s">
        <v>1438</v>
      </c>
      <c r="Z1718" t="s">
        <v>1568</v>
      </c>
      <c r="AA1718" t="s">
        <v>1556</v>
      </c>
      <c r="AB1718" t="s">
        <v>4775</v>
      </c>
      <c r="AC1718" t="s">
        <v>4776</v>
      </c>
      <c r="AE1718" t="s">
        <v>4777</v>
      </c>
      <c r="AF1718" t="s">
        <v>4778</v>
      </c>
      <c r="AG1718" t="s">
        <v>4779</v>
      </c>
      <c r="AH1718" t="s">
        <v>4780</v>
      </c>
      <c r="AI1718" t="s">
        <v>4781</v>
      </c>
      <c r="AJ1718" t="s">
        <v>102</v>
      </c>
    </row>
    <row r="1719" spans="1:36" x14ac:dyDescent="0.2">
      <c r="A1719">
        <v>23761</v>
      </c>
      <c r="B1719" t="s">
        <v>1485</v>
      </c>
      <c r="C1719" t="s">
        <v>4782</v>
      </c>
      <c r="D1719" t="s">
        <v>1340</v>
      </c>
      <c r="E1719" t="s">
        <v>4782</v>
      </c>
      <c r="F1719" t="s">
        <v>308</v>
      </c>
      <c r="G1719" t="s">
        <v>4783</v>
      </c>
      <c r="H1719" t="s">
        <v>1448</v>
      </c>
      <c r="I1719" t="s">
        <v>1838</v>
      </c>
      <c r="J1719" t="s">
        <v>1448</v>
      </c>
      <c r="K1719" t="s">
        <v>1470</v>
      </c>
      <c r="L1719" t="s">
        <v>1471</v>
      </c>
      <c r="M1719" t="s">
        <v>1511</v>
      </c>
      <c r="N1719" t="s">
        <v>1512</v>
      </c>
      <c r="O1719" t="s">
        <v>1474</v>
      </c>
      <c r="P1719" t="s">
        <v>1513</v>
      </c>
      <c r="Q1719" t="s">
        <v>287</v>
      </c>
      <c r="R1719" t="s">
        <v>1830</v>
      </c>
      <c r="S1719" t="s">
        <v>1500</v>
      </c>
      <c r="T1719" t="s">
        <v>1455</v>
      </c>
      <c r="U1719" t="s">
        <v>4784</v>
      </c>
      <c r="V1719" t="s">
        <v>4785</v>
      </c>
      <c r="W1719">
        <v>1640970000</v>
      </c>
      <c r="X1719">
        <v>1657213200</v>
      </c>
      <c r="Y1719" t="s">
        <v>1438</v>
      </c>
      <c r="Z1719" t="s">
        <v>1568</v>
      </c>
      <c r="AB1719" t="s">
        <v>1460</v>
      </c>
      <c r="AC1719" t="s">
        <v>4786</v>
      </c>
      <c r="AE1719" t="s">
        <v>4787</v>
      </c>
      <c r="AF1719" t="s">
        <v>4788</v>
      </c>
      <c r="AG1719" t="s">
        <v>4789</v>
      </c>
      <c r="AH1719" t="s">
        <v>1464</v>
      </c>
      <c r="AJ1719" t="s">
        <v>102</v>
      </c>
    </row>
    <row r="1720" spans="1:36" x14ac:dyDescent="0.2">
      <c r="A1720">
        <v>23762</v>
      </c>
      <c r="B1720" t="s">
        <v>1485</v>
      </c>
      <c r="C1720" t="s">
        <v>1341</v>
      </c>
      <c r="D1720" t="s">
        <v>1341</v>
      </c>
      <c r="E1720" t="s">
        <v>1341</v>
      </c>
      <c r="F1720" t="s">
        <v>348</v>
      </c>
      <c r="G1720" t="s">
        <v>2391</v>
      </c>
      <c r="H1720" t="s">
        <v>1448</v>
      </c>
      <c r="I1720" t="s">
        <v>1469</v>
      </c>
      <c r="J1720" t="s">
        <v>1448</v>
      </c>
      <c r="K1720" t="s">
        <v>1470</v>
      </c>
      <c r="L1720" t="s">
        <v>1839</v>
      </c>
      <c r="M1720" t="s">
        <v>1839</v>
      </c>
      <c r="N1720" t="s">
        <v>1473</v>
      </c>
      <c r="O1720" t="s">
        <v>1474</v>
      </c>
      <c r="P1720" t="s">
        <v>4790</v>
      </c>
      <c r="Q1720" t="s">
        <v>287</v>
      </c>
      <c r="R1720" t="s">
        <v>1581</v>
      </c>
      <c r="S1720" t="s">
        <v>1454</v>
      </c>
      <c r="T1720" t="s">
        <v>1455</v>
      </c>
      <c r="U1720" t="s">
        <v>4791</v>
      </c>
      <c r="V1720" t="s">
        <v>4792</v>
      </c>
      <c r="W1720">
        <v>1640970000</v>
      </c>
      <c r="X1720">
        <v>1657731600</v>
      </c>
      <c r="Y1720" t="s">
        <v>1438</v>
      </c>
      <c r="Z1720" t="s">
        <v>1491</v>
      </c>
      <c r="AA1720" t="s">
        <v>1569</v>
      </c>
      <c r="AB1720" t="s">
        <v>1460</v>
      </c>
      <c r="AC1720" t="s">
        <v>4793</v>
      </c>
      <c r="AE1720" t="s">
        <v>4794</v>
      </c>
      <c r="AF1720" t="s">
        <v>4795</v>
      </c>
      <c r="AG1720" t="s">
        <v>4795</v>
      </c>
      <c r="AH1720" t="s">
        <v>1464</v>
      </c>
      <c r="AI1720" t="s">
        <v>1592</v>
      </c>
      <c r="AJ1720" t="s">
        <v>99</v>
      </c>
    </row>
    <row r="1721" spans="1:36" x14ac:dyDescent="0.2">
      <c r="A1721">
        <v>23783</v>
      </c>
      <c r="B1721" t="s">
        <v>2544</v>
      </c>
      <c r="C1721" t="s">
        <v>4796</v>
      </c>
      <c r="D1721" t="s">
        <v>1342</v>
      </c>
      <c r="E1721" t="s">
        <v>4796</v>
      </c>
      <c r="F1721" t="s">
        <v>341</v>
      </c>
      <c r="G1721" t="s">
        <v>4797</v>
      </c>
      <c r="H1721" t="s">
        <v>1448</v>
      </c>
      <c r="I1721" t="s">
        <v>1449</v>
      </c>
      <c r="J1721" t="s">
        <v>1448</v>
      </c>
      <c r="K1721" t="s">
        <v>1809</v>
      </c>
      <c r="L1721" t="s">
        <v>1451</v>
      </c>
      <c r="M1721" t="s">
        <v>1451</v>
      </c>
      <c r="N1721" t="s">
        <v>1451</v>
      </c>
      <c r="O1721" t="s">
        <v>1451</v>
      </c>
      <c r="P1721" t="s">
        <v>4798</v>
      </c>
      <c r="Q1721" t="s">
        <v>287</v>
      </c>
      <c r="R1721" t="s">
        <v>2246</v>
      </c>
      <c r="S1721" t="s">
        <v>1488</v>
      </c>
      <c r="T1721" t="s">
        <v>1477</v>
      </c>
      <c r="U1721" t="e" cm="1">
        <f t="array" ref="U1721">- apply loại dự án là body shopping cho các PO Onsite/POC/internal</f>
        <v>#NAME?</v>
      </c>
    </row>
    <row r="1722" spans="1:36" x14ac:dyDescent="0.2">
      <c r="A1722" t="s">
        <v>4799</v>
      </c>
    </row>
    <row r="1723" spans="1:36" x14ac:dyDescent="0.2">
      <c r="A1723" t="e" cm="1">
        <f t="array" ref="A1723">- internal Product: không có. Nếu sau này muốn Có phụ cấp dự án thì chuyển đổi CSS sang phụ cấp vẫn được</f>
        <v>#NAME?</v>
      </c>
    </row>
    <row r="1724" spans="1:36" x14ac:dyDescent="0.2">
      <c r="A1724" t="s">
        <v>4800</v>
      </c>
      <c r="B1724" t="s">
        <v>4801</v>
      </c>
      <c r="C1724">
        <v>1640970000</v>
      </c>
      <c r="D1724">
        <v>1672419600</v>
      </c>
      <c r="E1724" t="s">
        <v>1438</v>
      </c>
      <c r="F1724" t="s">
        <v>1568</v>
      </c>
      <c r="I1724" t="s">
        <v>4802</v>
      </c>
      <c r="K1724" t="s">
        <v>4803</v>
      </c>
      <c r="L1724" t="s">
        <v>4804</v>
      </c>
      <c r="M1724" t="s">
        <v>4805</v>
      </c>
      <c r="N1724" t="s">
        <v>3478</v>
      </c>
      <c r="P1724" t="s">
        <v>96</v>
      </c>
    </row>
    <row r="1725" spans="1:36" x14ac:dyDescent="0.2">
      <c r="A1725">
        <v>23790</v>
      </c>
      <c r="B1725" t="s">
        <v>1485</v>
      </c>
      <c r="C1725" t="s">
        <v>4806</v>
      </c>
      <c r="D1725" t="s">
        <v>1343</v>
      </c>
      <c r="E1725" t="s">
        <v>4806</v>
      </c>
      <c r="F1725" t="s">
        <v>480</v>
      </c>
      <c r="G1725" t="s">
        <v>2498</v>
      </c>
      <c r="H1725" t="s">
        <v>1448</v>
      </c>
      <c r="I1725" t="s">
        <v>1469</v>
      </c>
      <c r="J1725" t="s">
        <v>1448</v>
      </c>
      <c r="K1725" t="s">
        <v>1470</v>
      </c>
      <c r="L1725" t="s">
        <v>1451</v>
      </c>
      <c r="M1725" t="s">
        <v>1451</v>
      </c>
      <c r="N1725" t="s">
        <v>1451</v>
      </c>
      <c r="O1725" t="s">
        <v>1451</v>
      </c>
      <c r="P1725" t="s">
        <v>1451</v>
      </c>
      <c r="Q1725" t="s">
        <v>287</v>
      </c>
      <c r="R1725" t="s">
        <v>2274</v>
      </c>
      <c r="S1725" t="s">
        <v>1500</v>
      </c>
      <c r="T1725" t="s">
        <v>1477</v>
      </c>
      <c r="U1725" t="s">
        <v>4807</v>
      </c>
      <c r="V1725" t="s">
        <v>4808</v>
      </c>
      <c r="W1725">
        <v>1640970000</v>
      </c>
      <c r="X1725">
        <v>1673542800</v>
      </c>
      <c r="Y1725" t="s">
        <v>1438</v>
      </c>
      <c r="Z1725" t="s">
        <v>1491</v>
      </c>
      <c r="AC1725" t="s">
        <v>4809</v>
      </c>
      <c r="AE1725" t="s">
        <v>1779</v>
      </c>
      <c r="AF1725" t="s">
        <v>4810</v>
      </c>
      <c r="AG1725" t="s">
        <v>4810</v>
      </c>
      <c r="AH1725" t="s">
        <v>2341</v>
      </c>
      <c r="AI1725" t="s">
        <v>4811</v>
      </c>
      <c r="AJ1725" t="s">
        <v>102</v>
      </c>
    </row>
    <row r="1726" spans="1:36" x14ac:dyDescent="0.2">
      <c r="A1726">
        <v>23792</v>
      </c>
      <c r="B1726" t="s">
        <v>1485</v>
      </c>
      <c r="C1726" t="s">
        <v>1344</v>
      </c>
      <c r="D1726" t="s">
        <v>1344</v>
      </c>
      <c r="E1726" t="s">
        <v>1344</v>
      </c>
      <c r="F1726" t="s">
        <v>830</v>
      </c>
      <c r="G1726" t="s">
        <v>4812</v>
      </c>
      <c r="H1726" t="s">
        <v>1448</v>
      </c>
      <c r="I1726" t="s">
        <v>1449</v>
      </c>
      <c r="J1726" t="s">
        <v>1448</v>
      </c>
      <c r="K1726" t="s">
        <v>1470</v>
      </c>
      <c r="L1726" t="s">
        <v>1522</v>
      </c>
      <c r="M1726" t="s">
        <v>1523</v>
      </c>
      <c r="N1726" t="s">
        <v>1473</v>
      </c>
      <c r="O1726" t="s">
        <v>1474</v>
      </c>
      <c r="P1726" t="s">
        <v>1513</v>
      </c>
      <c r="Q1726" t="s">
        <v>292</v>
      </c>
      <c r="R1726" t="s">
        <v>3025</v>
      </c>
      <c r="S1726" t="s">
        <v>1488</v>
      </c>
      <c r="T1726" t="s">
        <v>1455</v>
      </c>
      <c r="U1726" t="s">
        <v>4813</v>
      </c>
      <c r="V1726" t="s">
        <v>4814</v>
      </c>
      <c r="W1726">
        <v>1640970000</v>
      </c>
      <c r="X1726">
        <v>1657818000</v>
      </c>
      <c r="Y1726" t="s">
        <v>1438</v>
      </c>
      <c r="Z1726" t="s">
        <v>1458</v>
      </c>
      <c r="AA1726" t="s">
        <v>1589</v>
      </c>
      <c r="AB1726" t="s">
        <v>1460</v>
      </c>
      <c r="AC1726" t="s">
        <v>4815</v>
      </c>
      <c r="AE1726" t="s">
        <v>4816</v>
      </c>
      <c r="AF1726" t="s">
        <v>4817</v>
      </c>
      <c r="AG1726" t="s">
        <v>4817</v>
      </c>
      <c r="AH1726" t="s">
        <v>2288</v>
      </c>
      <c r="AI1726" t="s">
        <v>4818</v>
      </c>
      <c r="AJ1726" t="s">
        <v>97</v>
      </c>
    </row>
    <row r="1727" spans="1:36" x14ac:dyDescent="0.2">
      <c r="A1727">
        <v>23797</v>
      </c>
      <c r="B1727" t="s">
        <v>1520</v>
      </c>
      <c r="C1727" t="s">
        <v>4819</v>
      </c>
      <c r="D1727" t="s">
        <v>1345</v>
      </c>
      <c r="E1727" t="s">
        <v>4819</v>
      </c>
      <c r="F1727" t="s">
        <v>302</v>
      </c>
      <c r="G1727" t="s">
        <v>2361</v>
      </c>
      <c r="H1727" t="s">
        <v>1448</v>
      </c>
      <c r="I1727" t="s">
        <v>1469</v>
      </c>
      <c r="J1727" t="s">
        <v>1448</v>
      </c>
      <c r="K1727" t="s">
        <v>1470</v>
      </c>
      <c r="L1727" t="s">
        <v>4820</v>
      </c>
      <c r="M1727" t="s">
        <v>4821</v>
      </c>
      <c r="N1727" t="s">
        <v>1473</v>
      </c>
      <c r="O1727" t="s">
        <v>1474</v>
      </c>
      <c r="P1727" t="s">
        <v>2587</v>
      </c>
      <c r="Q1727" t="s">
        <v>292</v>
      </c>
      <c r="R1727" t="s">
        <v>2362</v>
      </c>
      <c r="S1727" t="s">
        <v>1488</v>
      </c>
      <c r="T1727" t="s">
        <v>1455</v>
      </c>
      <c r="U1727" t="s">
        <v>4822</v>
      </c>
      <c r="V1727" t="s">
        <v>2364</v>
      </c>
      <c r="W1727">
        <v>1640970000</v>
      </c>
      <c r="X1727">
        <v>1658163600</v>
      </c>
      <c r="Y1727" t="s">
        <v>1438</v>
      </c>
      <c r="Z1727" t="s">
        <v>1568</v>
      </c>
      <c r="AB1727" t="s">
        <v>1460</v>
      </c>
      <c r="AC1727" t="s">
        <v>4823</v>
      </c>
      <c r="AE1727" t="s">
        <v>4824</v>
      </c>
      <c r="AF1727" t="s">
        <v>4825</v>
      </c>
      <c r="AG1727" t="s">
        <v>4826</v>
      </c>
      <c r="AH1727" t="s">
        <v>1464</v>
      </c>
      <c r="AI1727" t="s">
        <v>4827</v>
      </c>
      <c r="AJ1727" t="s">
        <v>100</v>
      </c>
    </row>
    <row r="1728" spans="1:36" x14ac:dyDescent="0.2">
      <c r="A1728">
        <v>23808</v>
      </c>
      <c r="B1728" t="s">
        <v>2832</v>
      </c>
      <c r="C1728" t="s">
        <v>1346</v>
      </c>
      <c r="D1728" t="s">
        <v>1346</v>
      </c>
      <c r="E1728" t="s">
        <v>1346</v>
      </c>
      <c r="F1728" t="s">
        <v>895</v>
      </c>
      <c r="G1728" t="s">
        <v>2833</v>
      </c>
      <c r="H1728" t="s">
        <v>1689</v>
      </c>
      <c r="I1728" t="s">
        <v>1644</v>
      </c>
      <c r="J1728" t="s">
        <v>1448</v>
      </c>
      <c r="K1728" t="s">
        <v>1470</v>
      </c>
      <c r="L1728" t="s">
        <v>1451</v>
      </c>
      <c r="M1728" t="s">
        <v>1451</v>
      </c>
      <c r="N1728" t="s">
        <v>1451</v>
      </c>
      <c r="O1728" t="s">
        <v>1451</v>
      </c>
      <c r="P1728" t="s">
        <v>4828</v>
      </c>
      <c r="Q1728" t="s">
        <v>287</v>
      </c>
      <c r="R1728" t="s">
        <v>1453</v>
      </c>
      <c r="T1728" t="s">
        <v>1477</v>
      </c>
      <c r="U1728" t="s">
        <v>4829</v>
      </c>
      <c r="V1728" t="s">
        <v>4830</v>
      </c>
      <c r="W1728">
        <v>1640970000</v>
      </c>
      <c r="X1728">
        <v>1672419600</v>
      </c>
      <c r="Y1728" t="s">
        <v>1438</v>
      </c>
      <c r="Z1728" t="s">
        <v>1568</v>
      </c>
      <c r="AC1728" t="s">
        <v>4831</v>
      </c>
      <c r="AE1728" t="s">
        <v>4832</v>
      </c>
      <c r="AF1728" t="s">
        <v>4833</v>
      </c>
      <c r="AG1728" t="s">
        <v>4834</v>
      </c>
      <c r="AH1728" t="s">
        <v>4835</v>
      </c>
      <c r="AJ1728" t="s">
        <v>99</v>
      </c>
    </row>
    <row r="1729" spans="1:21" x14ac:dyDescent="0.2">
      <c r="A1729">
        <v>23811</v>
      </c>
      <c r="B1729" t="s">
        <v>1445</v>
      </c>
      <c r="C1729" t="s">
        <v>4836</v>
      </c>
      <c r="D1729" t="s">
        <v>1347</v>
      </c>
      <c r="E1729" t="s">
        <v>4836</v>
      </c>
      <c r="F1729" t="s">
        <v>560</v>
      </c>
      <c r="G1729" t="s">
        <v>2774</v>
      </c>
      <c r="H1729" t="s">
        <v>1689</v>
      </c>
      <c r="I1729" t="s">
        <v>1469</v>
      </c>
      <c r="J1729" t="s">
        <v>1689</v>
      </c>
      <c r="K1729" t="s">
        <v>1470</v>
      </c>
      <c r="L1729" t="s">
        <v>1451</v>
      </c>
      <c r="M1729" t="s">
        <v>1451</v>
      </c>
      <c r="N1729" t="s">
        <v>1451</v>
      </c>
      <c r="O1729" t="s">
        <v>1451</v>
      </c>
      <c r="P1729" t="s">
        <v>4837</v>
      </c>
      <c r="Q1729" t="s">
        <v>287</v>
      </c>
      <c r="R1729" t="s">
        <v>2034</v>
      </c>
      <c r="T1729" t="s">
        <v>1455</v>
      </c>
      <c r="U1729" t="s">
        <v>4838</v>
      </c>
    </row>
    <row r="1730" spans="1:21" x14ac:dyDescent="0.2">
      <c r="A1730" t="s">
        <v>4839</v>
      </c>
    </row>
    <row r="1731" spans="1:21" x14ac:dyDescent="0.2">
      <c r="A1731" t="s">
        <v>4840</v>
      </c>
    </row>
    <row r="1732" spans="1:21" x14ac:dyDescent="0.2">
      <c r="A1732" t="s">
        <v>4841</v>
      </c>
    </row>
    <row r="1733" spans="1:21" x14ac:dyDescent="0.2">
      <c r="A1733" t="s">
        <v>4842</v>
      </c>
    </row>
    <row r="1734" spans="1:21" x14ac:dyDescent="0.2">
      <c r="A1734" t="s">
        <v>4843</v>
      </c>
    </row>
    <row r="1735" spans="1:21" x14ac:dyDescent="0.2">
      <c r="A1735" t="s">
        <v>4844</v>
      </c>
    </row>
    <row r="1736" spans="1:21" x14ac:dyDescent="0.2">
      <c r="A1736" t="s">
        <v>4845</v>
      </c>
    </row>
    <row r="1737" spans="1:21" x14ac:dyDescent="0.2">
      <c r="A1737" t="s">
        <v>4846</v>
      </c>
    </row>
    <row r="1738" spans="1:21" x14ac:dyDescent="0.2">
      <c r="A1738" t="s">
        <v>4847</v>
      </c>
    </row>
    <row r="1739" spans="1:21" x14ac:dyDescent="0.2">
      <c r="A1739" t="s">
        <v>4848</v>
      </c>
    </row>
    <row r="1740" spans="1:21" x14ac:dyDescent="0.2">
      <c r="A1740" t="s">
        <v>4849</v>
      </c>
    </row>
    <row r="1742" spans="1:21" x14ac:dyDescent="0.2">
      <c r="A1742" t="s">
        <v>4850</v>
      </c>
    </row>
    <row r="1743" spans="1:21" x14ac:dyDescent="0.2">
      <c r="A1743" t="s">
        <v>4851</v>
      </c>
    </row>
    <row r="1744" spans="1:21" x14ac:dyDescent="0.2">
      <c r="A1744" t="s">
        <v>4852</v>
      </c>
    </row>
    <row r="1745" spans="1:36" x14ac:dyDescent="0.2">
      <c r="A1745" t="s">
        <v>4853</v>
      </c>
    </row>
    <row r="1746" spans="1:36" x14ac:dyDescent="0.2">
      <c r="A1746" t="s">
        <v>4854</v>
      </c>
    </row>
    <row r="1747" spans="1:36" x14ac:dyDescent="0.2">
      <c r="A1747" t="s">
        <v>4855</v>
      </c>
      <c r="B1747" t="s">
        <v>3118</v>
      </c>
      <c r="C1747">
        <v>1640970000</v>
      </c>
      <c r="D1747">
        <v>1663174800</v>
      </c>
      <c r="E1747" t="s">
        <v>1438</v>
      </c>
      <c r="F1747" t="s">
        <v>1568</v>
      </c>
      <c r="G1747" t="s">
        <v>1459</v>
      </c>
      <c r="H1747" t="s">
        <v>3581</v>
      </c>
      <c r="I1747" t="s">
        <v>4856</v>
      </c>
      <c r="K1747" t="s">
        <v>4857</v>
      </c>
      <c r="L1747" t="s">
        <v>4858</v>
      </c>
      <c r="M1747" t="s">
        <v>4858</v>
      </c>
      <c r="N1747" t="s">
        <v>4859</v>
      </c>
      <c r="O1747" t="s">
        <v>4860</v>
      </c>
      <c r="P1747" t="s">
        <v>98</v>
      </c>
    </row>
    <row r="1748" spans="1:36" x14ac:dyDescent="0.2">
      <c r="A1748">
        <v>23813</v>
      </c>
      <c r="B1748" t="s">
        <v>1485</v>
      </c>
      <c r="C1748" t="s">
        <v>1348</v>
      </c>
      <c r="D1748" t="s">
        <v>1348</v>
      </c>
      <c r="E1748" t="s">
        <v>1348</v>
      </c>
      <c r="F1748" t="s">
        <v>344</v>
      </c>
      <c r="G1748" t="s">
        <v>4861</v>
      </c>
      <c r="H1748" t="s">
        <v>1448</v>
      </c>
      <c r="I1748" t="s">
        <v>1469</v>
      </c>
      <c r="J1748" t="s">
        <v>1448</v>
      </c>
      <c r="K1748" t="s">
        <v>1470</v>
      </c>
      <c r="L1748" t="s">
        <v>1451</v>
      </c>
      <c r="M1748" t="s">
        <v>1451</v>
      </c>
      <c r="N1748" t="s">
        <v>1451</v>
      </c>
      <c r="O1748" t="s">
        <v>1451</v>
      </c>
      <c r="P1748" t="s">
        <v>1451</v>
      </c>
      <c r="Q1748" t="s">
        <v>287</v>
      </c>
      <c r="R1748" t="s">
        <v>84</v>
      </c>
      <c r="S1748" t="s">
        <v>1488</v>
      </c>
      <c r="T1748" t="s">
        <v>1455</v>
      </c>
      <c r="U1748" t="s">
        <v>4862</v>
      </c>
    </row>
    <row r="1749" spans="1:36" x14ac:dyDescent="0.2">
      <c r="A1749" t="s">
        <v>4863</v>
      </c>
    </row>
    <row r="1750" spans="1:36" x14ac:dyDescent="0.2">
      <c r="A1750" t="s">
        <v>4864</v>
      </c>
    </row>
    <row r="1751" spans="1:36" x14ac:dyDescent="0.2">
      <c r="A1751" t="e" cm="1">
        <f t="array" ref="A1751">- Development Tools: Visual Studio Code.</f>
        <v>#NAME?</v>
      </c>
      <c r="B1751" t="s">
        <v>4865</v>
      </c>
      <c r="C1751">
        <v>1640970000</v>
      </c>
      <c r="D1751">
        <v>1667149200</v>
      </c>
      <c r="E1751" t="s">
        <v>1438</v>
      </c>
      <c r="F1751" t="s">
        <v>1458</v>
      </c>
      <c r="H1751" t="s">
        <v>1460</v>
      </c>
      <c r="I1751" t="s">
        <v>4866</v>
      </c>
      <c r="K1751" t="s">
        <v>4867</v>
      </c>
      <c r="L1751" t="s">
        <v>4868</v>
      </c>
      <c r="M1751" t="s">
        <v>4868</v>
      </c>
      <c r="N1751" t="s">
        <v>4869</v>
      </c>
      <c r="P1751" t="s">
        <v>103</v>
      </c>
    </row>
    <row r="1752" spans="1:36" x14ac:dyDescent="0.2">
      <c r="A1752">
        <v>23817</v>
      </c>
      <c r="B1752" t="s">
        <v>1445</v>
      </c>
      <c r="C1752" t="s">
        <v>4870</v>
      </c>
      <c r="D1752" t="s">
        <v>1349</v>
      </c>
      <c r="E1752" t="s">
        <v>4870</v>
      </c>
      <c r="F1752" t="s">
        <v>510</v>
      </c>
      <c r="G1752" t="s">
        <v>1578</v>
      </c>
      <c r="H1752" t="s">
        <v>1448</v>
      </c>
      <c r="I1752" t="s">
        <v>1449</v>
      </c>
      <c r="J1752" t="s">
        <v>1448</v>
      </c>
      <c r="K1752" t="s">
        <v>1450</v>
      </c>
      <c r="L1752" t="s">
        <v>1451</v>
      </c>
      <c r="M1752" t="s">
        <v>1451</v>
      </c>
      <c r="N1752" t="s">
        <v>1451</v>
      </c>
      <c r="O1752" t="s">
        <v>1451</v>
      </c>
      <c r="P1752" t="s">
        <v>1451</v>
      </c>
      <c r="Q1752" t="s">
        <v>292</v>
      </c>
      <c r="R1752" t="s">
        <v>1453</v>
      </c>
      <c r="S1752" t="s">
        <v>1454</v>
      </c>
      <c r="T1752" t="s">
        <v>1455</v>
      </c>
      <c r="U1752" t="s">
        <v>4871</v>
      </c>
      <c r="V1752" t="s">
        <v>4872</v>
      </c>
      <c r="W1752">
        <v>1640970000</v>
      </c>
      <c r="X1752">
        <v>1650301200</v>
      </c>
      <c r="Y1752" t="s">
        <v>1438</v>
      </c>
      <c r="Z1752" t="s">
        <v>1458</v>
      </c>
      <c r="AA1752" t="s">
        <v>1569</v>
      </c>
      <c r="AB1752" t="s">
        <v>4873</v>
      </c>
      <c r="AC1752" t="s">
        <v>4874</v>
      </c>
      <c r="AE1752" t="s">
        <v>4875</v>
      </c>
      <c r="AF1752" t="s">
        <v>4876</v>
      </c>
      <c r="AG1752" t="s">
        <v>4876</v>
      </c>
      <c r="AH1752" t="s">
        <v>1464</v>
      </c>
      <c r="AI1752" t="s">
        <v>4877</v>
      </c>
      <c r="AJ1752" t="s">
        <v>98</v>
      </c>
    </row>
    <row r="1753" spans="1:36" x14ac:dyDescent="0.2">
      <c r="A1753">
        <v>23837</v>
      </c>
      <c r="B1753" t="s">
        <v>1485</v>
      </c>
      <c r="C1753" t="s">
        <v>4878</v>
      </c>
      <c r="D1753" t="s">
        <v>1350</v>
      </c>
      <c r="E1753" t="s">
        <v>4878</v>
      </c>
      <c r="F1753" t="s">
        <v>454</v>
      </c>
      <c r="G1753" t="s">
        <v>4879</v>
      </c>
      <c r="H1753" t="s">
        <v>1448</v>
      </c>
      <c r="I1753" t="s">
        <v>1838</v>
      </c>
      <c r="J1753" t="s">
        <v>1448</v>
      </c>
      <c r="K1753" t="s">
        <v>1470</v>
      </c>
      <c r="L1753" t="s">
        <v>1839</v>
      </c>
      <c r="M1753" t="s">
        <v>1839</v>
      </c>
      <c r="N1753" t="s">
        <v>1473</v>
      </c>
      <c r="O1753" t="s">
        <v>1474</v>
      </c>
      <c r="P1753" t="s">
        <v>4880</v>
      </c>
      <c r="Q1753" t="s">
        <v>287</v>
      </c>
      <c r="R1753" t="s">
        <v>1581</v>
      </c>
      <c r="S1753" t="s">
        <v>1454</v>
      </c>
      <c r="T1753" t="s">
        <v>1477</v>
      </c>
      <c r="U1753" t="s">
        <v>4881</v>
      </c>
      <c r="V1753" t="s">
        <v>4882</v>
      </c>
      <c r="W1753">
        <v>1640970000</v>
      </c>
      <c r="X1753">
        <v>1673542800</v>
      </c>
      <c r="Y1753" t="s">
        <v>1438</v>
      </c>
      <c r="Z1753" t="s">
        <v>1568</v>
      </c>
      <c r="AC1753" t="s">
        <v>4883</v>
      </c>
      <c r="AE1753" t="s">
        <v>4884</v>
      </c>
      <c r="AF1753" t="s">
        <v>4885</v>
      </c>
      <c r="AG1753" t="s">
        <v>4886</v>
      </c>
      <c r="AH1753" t="s">
        <v>1464</v>
      </c>
      <c r="AI1753" t="s">
        <v>4887</v>
      </c>
      <c r="AJ1753" t="s">
        <v>99</v>
      </c>
    </row>
    <row r="1754" spans="1:36" x14ac:dyDescent="0.2">
      <c r="A1754">
        <v>23840</v>
      </c>
      <c r="B1754" t="s">
        <v>1445</v>
      </c>
      <c r="C1754" t="s">
        <v>4888</v>
      </c>
      <c r="D1754" t="s">
        <v>1351</v>
      </c>
      <c r="E1754" t="s">
        <v>4888</v>
      </c>
      <c r="F1754" t="s">
        <v>354</v>
      </c>
      <c r="G1754" t="s">
        <v>1542</v>
      </c>
      <c r="H1754" t="s">
        <v>1448</v>
      </c>
      <c r="I1754" t="s">
        <v>1449</v>
      </c>
      <c r="J1754" t="s">
        <v>1448</v>
      </c>
      <c r="K1754" t="s">
        <v>1450</v>
      </c>
      <c r="L1754" t="s">
        <v>1471</v>
      </c>
      <c r="M1754" t="s">
        <v>1472</v>
      </c>
      <c r="N1754" t="s">
        <v>1473</v>
      </c>
      <c r="O1754" t="s">
        <v>1645</v>
      </c>
      <c r="P1754" t="s">
        <v>4889</v>
      </c>
      <c r="Q1754" t="s">
        <v>287</v>
      </c>
      <c r="R1754" t="s">
        <v>1453</v>
      </c>
      <c r="S1754" t="s">
        <v>1500</v>
      </c>
      <c r="T1754" t="s">
        <v>1477</v>
      </c>
      <c r="U1754" t="s">
        <v>4890</v>
      </c>
      <c r="V1754" t="s">
        <v>1545</v>
      </c>
      <c r="W1754">
        <v>1640970000</v>
      </c>
      <c r="X1754">
        <v>1672419600</v>
      </c>
      <c r="Y1754" t="s">
        <v>1438</v>
      </c>
      <c r="Z1754" t="s">
        <v>1491</v>
      </c>
      <c r="AC1754" t="s">
        <v>4891</v>
      </c>
      <c r="AE1754" t="s">
        <v>4892</v>
      </c>
      <c r="AF1754" t="s">
        <v>4893</v>
      </c>
      <c r="AG1754" t="s">
        <v>4893</v>
      </c>
      <c r="AH1754" t="s">
        <v>2295</v>
      </c>
      <c r="AI1754" t="s">
        <v>4894</v>
      </c>
      <c r="AJ1754" t="s">
        <v>98</v>
      </c>
    </row>
    <row r="1755" spans="1:36" x14ac:dyDescent="0.2">
      <c r="A1755">
        <v>23883</v>
      </c>
      <c r="B1755" t="s">
        <v>1520</v>
      </c>
      <c r="C1755" t="s">
        <v>1352</v>
      </c>
      <c r="D1755" t="s">
        <v>1352</v>
      </c>
      <c r="E1755" t="s">
        <v>1352</v>
      </c>
      <c r="F1755" t="s">
        <v>302</v>
      </c>
      <c r="G1755" t="s">
        <v>4895</v>
      </c>
      <c r="H1755" t="s">
        <v>1448</v>
      </c>
      <c r="I1755" t="s">
        <v>1449</v>
      </c>
      <c r="J1755" t="s">
        <v>1448</v>
      </c>
      <c r="K1755" t="s">
        <v>1470</v>
      </c>
      <c r="L1755" t="s">
        <v>3845</v>
      </c>
      <c r="M1755" t="s">
        <v>3845</v>
      </c>
      <c r="N1755" t="s">
        <v>4896</v>
      </c>
      <c r="O1755" t="s">
        <v>4897</v>
      </c>
      <c r="P1755" t="s">
        <v>1513</v>
      </c>
      <c r="Q1755" t="s">
        <v>292</v>
      </c>
      <c r="R1755" t="s">
        <v>2121</v>
      </c>
      <c r="S1755" t="s">
        <v>1488</v>
      </c>
      <c r="T1755" t="s">
        <v>1477</v>
      </c>
      <c r="U1755" t="s">
        <v>4898</v>
      </c>
      <c r="V1755" t="s">
        <v>3483</v>
      </c>
      <c r="W1755">
        <v>1640970000</v>
      </c>
      <c r="X1755">
        <v>1673802000</v>
      </c>
      <c r="Y1755" t="s">
        <v>1438</v>
      </c>
      <c r="Z1755" t="s">
        <v>1491</v>
      </c>
      <c r="AC1755" t="s">
        <v>4899</v>
      </c>
      <c r="AE1755" t="s">
        <v>4900</v>
      </c>
      <c r="AF1755" t="s">
        <v>4816</v>
      </c>
      <c r="AG1755" t="s">
        <v>4816</v>
      </c>
      <c r="AH1755" t="s">
        <v>1561</v>
      </c>
      <c r="AJ1755" t="s">
        <v>100</v>
      </c>
    </row>
    <row r="1756" spans="1:36" x14ac:dyDescent="0.2">
      <c r="A1756">
        <v>23884</v>
      </c>
      <c r="B1756" t="s">
        <v>1445</v>
      </c>
      <c r="C1756" t="s">
        <v>4901</v>
      </c>
      <c r="D1756" t="s">
        <v>1353</v>
      </c>
      <c r="E1756" t="s">
        <v>4901</v>
      </c>
      <c r="F1756" t="s">
        <v>354</v>
      </c>
      <c r="G1756" t="s">
        <v>3462</v>
      </c>
      <c r="H1756" t="s">
        <v>1448</v>
      </c>
      <c r="I1756" t="s">
        <v>1469</v>
      </c>
      <c r="J1756" t="s">
        <v>1448</v>
      </c>
      <c r="K1756" t="s">
        <v>1470</v>
      </c>
      <c r="L1756" t="s">
        <v>1746</v>
      </c>
      <c r="M1756" t="s">
        <v>1747</v>
      </c>
      <c r="N1756" t="s">
        <v>1473</v>
      </c>
      <c r="O1756" t="s">
        <v>1474</v>
      </c>
      <c r="P1756" t="s">
        <v>3061</v>
      </c>
      <c r="Q1756" t="s">
        <v>287</v>
      </c>
      <c r="R1756" t="s">
        <v>1830</v>
      </c>
      <c r="S1756" t="s">
        <v>1500</v>
      </c>
      <c r="T1756" t="s">
        <v>1477</v>
      </c>
      <c r="U1756" t="s">
        <v>4902</v>
      </c>
      <c r="V1756" t="s">
        <v>3465</v>
      </c>
      <c r="W1756">
        <v>1640970000</v>
      </c>
      <c r="X1756">
        <v>1672419600</v>
      </c>
      <c r="Y1756" t="s">
        <v>1438</v>
      </c>
      <c r="Z1756" t="s">
        <v>1439</v>
      </c>
      <c r="AC1756" t="s">
        <v>4903</v>
      </c>
      <c r="AE1756" t="s">
        <v>4904</v>
      </c>
      <c r="AF1756" t="s">
        <v>4905</v>
      </c>
      <c r="AG1756" t="s">
        <v>4906</v>
      </c>
      <c r="AH1756" t="s">
        <v>4907</v>
      </c>
      <c r="AI1756" t="s">
        <v>1464</v>
      </c>
      <c r="AJ1756" t="s">
        <v>98</v>
      </c>
    </row>
    <row r="1757" spans="1:36" x14ac:dyDescent="0.2">
      <c r="A1757">
        <v>23886</v>
      </c>
      <c r="B1757" t="s">
        <v>1466</v>
      </c>
      <c r="C1757" t="s">
        <v>4908</v>
      </c>
      <c r="D1757" t="s">
        <v>1354</v>
      </c>
      <c r="E1757" t="s">
        <v>4908</v>
      </c>
      <c r="F1757" t="s">
        <v>621</v>
      </c>
      <c r="G1757" t="s">
        <v>3070</v>
      </c>
      <c r="H1757" t="s">
        <v>1448</v>
      </c>
      <c r="I1757" t="s">
        <v>1469</v>
      </c>
      <c r="J1757" t="s">
        <v>1448</v>
      </c>
      <c r="K1757" t="s">
        <v>1470</v>
      </c>
      <c r="L1757" t="s">
        <v>1553</v>
      </c>
      <c r="M1757" t="s">
        <v>3100</v>
      </c>
      <c r="N1757" t="s">
        <v>1473</v>
      </c>
      <c r="O1757" t="s">
        <v>1474</v>
      </c>
      <c r="P1757" t="s">
        <v>4909</v>
      </c>
      <c r="Q1757" t="s">
        <v>287</v>
      </c>
      <c r="R1757" t="s">
        <v>2274</v>
      </c>
      <c r="S1757" t="s">
        <v>1454</v>
      </c>
      <c r="T1757" t="s">
        <v>1477</v>
      </c>
      <c r="U1757" t="s">
        <v>4910</v>
      </c>
    </row>
    <row r="1758" spans="1:36" x14ac:dyDescent="0.2">
      <c r="A1758" t="s">
        <v>4911</v>
      </c>
    </row>
    <row r="1759" spans="1:36" x14ac:dyDescent="0.2">
      <c r="A1759" t="s">
        <v>4912</v>
      </c>
    </row>
    <row r="1760" spans="1:36" x14ac:dyDescent="0.2">
      <c r="A1760" t="e" cm="1">
        <f t="array" ref="A1760">- Study về nghiệp vụ của hệ thống</f>
        <v>#NAME?</v>
      </c>
    </row>
    <row r="1761" spans="1:21" x14ac:dyDescent="0.2">
      <c r="A1761" t="s">
        <v>4913</v>
      </c>
    </row>
    <row r="1762" spans="1:21" x14ac:dyDescent="0.2">
      <c r="B1762" t="s">
        <v>4914</v>
      </c>
      <c r="C1762">
        <v>1640970000</v>
      </c>
      <c r="D1762">
        <v>1672419600</v>
      </c>
      <c r="E1762" t="s">
        <v>1438</v>
      </c>
      <c r="F1762" t="s">
        <v>1491</v>
      </c>
      <c r="I1762" t="s">
        <v>4915</v>
      </c>
      <c r="K1762" t="s">
        <v>4916</v>
      </c>
      <c r="L1762" t="s">
        <v>4917</v>
      </c>
      <c r="M1762" t="s">
        <v>4918</v>
      </c>
      <c r="N1762" t="s">
        <v>1464</v>
      </c>
      <c r="O1762" t="s">
        <v>4919</v>
      </c>
      <c r="P1762" t="s">
        <v>104</v>
      </c>
    </row>
    <row r="1763" spans="1:21" x14ac:dyDescent="0.2">
      <c r="A1763">
        <v>23889</v>
      </c>
      <c r="B1763" t="s">
        <v>1485</v>
      </c>
      <c r="C1763" t="s">
        <v>1355</v>
      </c>
      <c r="D1763" t="s">
        <v>1355</v>
      </c>
      <c r="E1763" t="s">
        <v>1355</v>
      </c>
      <c r="F1763" t="s">
        <v>344</v>
      </c>
      <c r="G1763" t="s">
        <v>2603</v>
      </c>
      <c r="H1763" t="s">
        <v>1448</v>
      </c>
      <c r="I1763" t="s">
        <v>1469</v>
      </c>
      <c r="J1763" t="s">
        <v>1448</v>
      </c>
      <c r="K1763" t="s">
        <v>1470</v>
      </c>
      <c r="L1763" t="s">
        <v>3490</v>
      </c>
      <c r="M1763" t="s">
        <v>3491</v>
      </c>
      <c r="N1763" t="s">
        <v>1473</v>
      </c>
      <c r="O1763" t="s">
        <v>1935</v>
      </c>
      <c r="P1763" t="s">
        <v>4920</v>
      </c>
      <c r="Q1763" t="s">
        <v>287</v>
      </c>
      <c r="R1763" t="s">
        <v>84</v>
      </c>
      <c r="S1763" t="s">
        <v>1454</v>
      </c>
      <c r="T1763" t="s">
        <v>1477</v>
      </c>
      <c r="U1763" t="s">
        <v>4921</v>
      </c>
    </row>
    <row r="1764" spans="1:21" x14ac:dyDescent="0.2">
      <c r="A1764" t="e" cm="1">
        <f t="array" ref="A1764">- Programming Language: iOS &amp; android native.</f>
        <v>#NAME?</v>
      </c>
    </row>
    <row r="1765" spans="1:21" x14ac:dyDescent="0.2">
      <c r="A1765" t="e" cm="1">
        <f t="array" ref="A1765">- OS platform: iOS &amp; android.</f>
        <v>#NAME?</v>
      </c>
    </row>
    <row r="1766" spans="1:21" x14ac:dyDescent="0.2">
      <c r="A1766" t="s">
        <v>4922</v>
      </c>
      <c r="B1766" t="s">
        <v>4923</v>
      </c>
      <c r="C1766">
        <v>1640970000</v>
      </c>
      <c r="D1766">
        <v>1668358800</v>
      </c>
      <c r="E1766" t="s">
        <v>1438</v>
      </c>
      <c r="F1766" t="s">
        <v>1568</v>
      </c>
      <c r="H1766" t="s">
        <v>1932</v>
      </c>
      <c r="I1766" t="s">
        <v>4166</v>
      </c>
      <c r="K1766" t="s">
        <v>4924</v>
      </c>
      <c r="L1766" t="s">
        <v>4925</v>
      </c>
      <c r="M1766" t="s">
        <v>4925</v>
      </c>
      <c r="N1766" t="s">
        <v>4926</v>
      </c>
      <c r="O1766" t="s">
        <v>4927</v>
      </c>
      <c r="P1766" t="s">
        <v>103</v>
      </c>
    </row>
    <row r="1767" spans="1:21" x14ac:dyDescent="0.2">
      <c r="A1767">
        <v>23890</v>
      </c>
      <c r="B1767" t="s">
        <v>1485</v>
      </c>
      <c r="C1767" t="s">
        <v>1356</v>
      </c>
      <c r="D1767" t="s">
        <v>1356</v>
      </c>
      <c r="E1767" t="s">
        <v>1356</v>
      </c>
      <c r="F1767" t="s">
        <v>344</v>
      </c>
      <c r="G1767" t="s">
        <v>4928</v>
      </c>
      <c r="H1767" t="s">
        <v>1448</v>
      </c>
      <c r="I1767" t="s">
        <v>1469</v>
      </c>
      <c r="J1767" t="s">
        <v>1448</v>
      </c>
      <c r="K1767" t="s">
        <v>1470</v>
      </c>
      <c r="L1767" t="s">
        <v>4929</v>
      </c>
      <c r="M1767" t="s">
        <v>4930</v>
      </c>
      <c r="N1767" t="s">
        <v>1473</v>
      </c>
      <c r="O1767" t="s">
        <v>1474</v>
      </c>
      <c r="P1767" t="s">
        <v>4931</v>
      </c>
      <c r="Q1767" t="s">
        <v>287</v>
      </c>
      <c r="R1767" t="s">
        <v>1565</v>
      </c>
      <c r="S1767" t="s">
        <v>1454</v>
      </c>
      <c r="T1767" t="s">
        <v>1477</v>
      </c>
      <c r="U1767" t="s">
        <v>4932</v>
      </c>
    </row>
    <row r="1768" spans="1:21" x14ac:dyDescent="0.2">
      <c r="A1768" t="s">
        <v>4933</v>
      </c>
    </row>
    <row r="1769" spans="1:21" x14ac:dyDescent="0.2">
      <c r="A1769" t="e" cm="1">
        <f t="array" ref="A1769">- OS platforms: Windows &amp; iOS &amp; android.</f>
        <v>#NAME?</v>
      </c>
    </row>
    <row r="1770" spans="1:21" x14ac:dyDescent="0.2">
      <c r="A1770" t="s">
        <v>4934</v>
      </c>
    </row>
    <row r="1771" spans="1:21" x14ac:dyDescent="0.2">
      <c r="A1771" t="s">
        <v>4935</v>
      </c>
    </row>
    <row r="1772" spans="1:21" x14ac:dyDescent="0.2">
      <c r="A1772" t="s">
        <v>4936</v>
      </c>
    </row>
    <row r="1773" spans="1:21" x14ac:dyDescent="0.2">
      <c r="A1773" t="e" cm="1">
        <f t="array" ref="A1773">- OS platforms: Windows &amp; iOS &amp; android.</f>
        <v>#NAME?</v>
      </c>
    </row>
    <row r="1774" spans="1:21" x14ac:dyDescent="0.2">
      <c r="A1774" t="e" cm="1">
        <f t="array" ref="A1774">- Development Tools: Visual Studio code</f>
        <v>#NAME?</v>
      </c>
    </row>
    <row r="1775" spans="1:21" x14ac:dyDescent="0.2">
      <c r="A1775" t="s">
        <v>4937</v>
      </c>
    </row>
    <row r="1776" spans="1:21" x14ac:dyDescent="0.2">
      <c r="A1776" t="e" cm="1">
        <f t="array" ref="A1776">- Programming languages:  android Java</f>
        <v>#NAME?</v>
      </c>
    </row>
    <row r="1777" spans="1:36" x14ac:dyDescent="0.2">
      <c r="A1777" t="e" cm="1">
        <f t="array" ref="A1777">- OS platforms: android.</f>
        <v>#NAME?</v>
      </c>
    </row>
    <row r="1778" spans="1:36" x14ac:dyDescent="0.2">
      <c r="A1778" t="s">
        <v>4938</v>
      </c>
      <c r="B1778" t="s">
        <v>4939</v>
      </c>
      <c r="C1778">
        <v>1640970000</v>
      </c>
      <c r="D1778">
        <v>1672419600</v>
      </c>
      <c r="E1778" t="s">
        <v>1438</v>
      </c>
      <c r="F1778" t="s">
        <v>1568</v>
      </c>
      <c r="I1778" t="s">
        <v>4940</v>
      </c>
      <c r="K1778" t="s">
        <v>4941</v>
      </c>
      <c r="L1778" t="s">
        <v>4564</v>
      </c>
      <c r="M1778" t="s">
        <v>4942</v>
      </c>
      <c r="N1778" t="s">
        <v>4943</v>
      </c>
      <c r="O1778" t="s">
        <v>4944</v>
      </c>
      <c r="P1778" t="s">
        <v>103</v>
      </c>
    </row>
    <row r="1779" spans="1:36" x14ac:dyDescent="0.2">
      <c r="A1779">
        <v>23891</v>
      </c>
      <c r="B1779" t="s">
        <v>1520</v>
      </c>
      <c r="C1779" t="s">
        <v>4945</v>
      </c>
      <c r="D1779" t="s">
        <v>1357</v>
      </c>
      <c r="E1779" t="s">
        <v>4945</v>
      </c>
      <c r="F1779" t="s">
        <v>385</v>
      </c>
      <c r="G1779" t="s">
        <v>4946</v>
      </c>
      <c r="H1779" t="s">
        <v>1448</v>
      </c>
      <c r="I1779" t="s">
        <v>1644</v>
      </c>
      <c r="J1779" t="s">
        <v>1448</v>
      </c>
      <c r="K1779" t="s">
        <v>1470</v>
      </c>
      <c r="L1779" t="s">
        <v>4947</v>
      </c>
      <c r="M1779" t="s">
        <v>4948</v>
      </c>
      <c r="N1779" t="s">
        <v>1473</v>
      </c>
      <c r="O1779" t="s">
        <v>1645</v>
      </c>
      <c r="P1779" t="s">
        <v>2933</v>
      </c>
      <c r="Q1779" t="s">
        <v>287</v>
      </c>
      <c r="R1779" t="s">
        <v>1884</v>
      </c>
      <c r="S1779" t="s">
        <v>1488</v>
      </c>
      <c r="T1779" t="s">
        <v>1477</v>
      </c>
      <c r="U1779" t="s">
        <v>4949</v>
      </c>
    </row>
    <row r="1780" spans="1:36" x14ac:dyDescent="0.2">
      <c r="A1780" t="s">
        <v>4950</v>
      </c>
      <c r="B1780" t="s">
        <v>3887</v>
      </c>
      <c r="C1780">
        <v>1640970000</v>
      </c>
      <c r="D1780">
        <v>1672419600</v>
      </c>
      <c r="E1780" t="s">
        <v>1438</v>
      </c>
      <c r="F1780" t="s">
        <v>1568</v>
      </c>
      <c r="I1780" t="s">
        <v>2319</v>
      </c>
      <c r="K1780" t="s">
        <v>4951</v>
      </c>
      <c r="L1780" t="s">
        <v>4952</v>
      </c>
      <c r="M1780" t="s">
        <v>4953</v>
      </c>
      <c r="N1780" t="s">
        <v>1464</v>
      </c>
      <c r="O1780" t="s">
        <v>4954</v>
      </c>
      <c r="P1780" t="s">
        <v>100</v>
      </c>
    </row>
    <row r="1781" spans="1:36" x14ac:dyDescent="0.2">
      <c r="A1781">
        <v>23894</v>
      </c>
      <c r="B1781" t="s">
        <v>1485</v>
      </c>
      <c r="C1781" t="s">
        <v>4955</v>
      </c>
      <c r="D1781" t="s">
        <v>1358</v>
      </c>
      <c r="E1781" t="s">
        <v>4955</v>
      </c>
      <c r="F1781" t="s">
        <v>331</v>
      </c>
      <c r="G1781" t="s">
        <v>3462</v>
      </c>
      <c r="H1781" t="s">
        <v>1448</v>
      </c>
      <c r="I1781" t="s">
        <v>1469</v>
      </c>
      <c r="J1781" t="s">
        <v>1448</v>
      </c>
      <c r="K1781" t="s">
        <v>1470</v>
      </c>
      <c r="L1781" t="s">
        <v>3463</v>
      </c>
      <c r="M1781" t="s">
        <v>3463</v>
      </c>
      <c r="N1781" t="s">
        <v>1473</v>
      </c>
      <c r="O1781" t="s">
        <v>1474</v>
      </c>
      <c r="P1781" t="s">
        <v>1513</v>
      </c>
      <c r="Q1781" t="s">
        <v>287</v>
      </c>
      <c r="R1781" t="s">
        <v>84</v>
      </c>
      <c r="S1781" t="s">
        <v>1500</v>
      </c>
      <c r="T1781" t="s">
        <v>1455</v>
      </c>
      <c r="U1781" t="s">
        <v>4956</v>
      </c>
      <c r="V1781" t="s">
        <v>4957</v>
      </c>
      <c r="W1781">
        <v>1640970000</v>
      </c>
      <c r="X1781">
        <v>1667149200</v>
      </c>
      <c r="Y1781" t="s">
        <v>1438</v>
      </c>
      <c r="Z1781" t="s">
        <v>1491</v>
      </c>
      <c r="AA1781" t="s">
        <v>1569</v>
      </c>
      <c r="AB1781" t="s">
        <v>1460</v>
      </c>
      <c r="AC1781" t="s">
        <v>4958</v>
      </c>
      <c r="AE1781" t="s">
        <v>4959</v>
      </c>
      <c r="AF1781" t="s">
        <v>4960</v>
      </c>
      <c r="AG1781" t="s">
        <v>4960</v>
      </c>
      <c r="AH1781" t="s">
        <v>2341</v>
      </c>
      <c r="AI1781" t="s">
        <v>4961</v>
      </c>
      <c r="AJ1781" t="s">
        <v>95</v>
      </c>
    </row>
    <row r="1782" spans="1:36" x14ac:dyDescent="0.2">
      <c r="A1782">
        <v>23895</v>
      </c>
      <c r="B1782" t="s">
        <v>1485</v>
      </c>
      <c r="C1782" t="s">
        <v>4962</v>
      </c>
      <c r="D1782" t="s">
        <v>1359</v>
      </c>
      <c r="E1782" t="s">
        <v>4962</v>
      </c>
      <c r="F1782" t="s">
        <v>331</v>
      </c>
      <c r="G1782" t="s">
        <v>3462</v>
      </c>
      <c r="H1782" t="s">
        <v>1448</v>
      </c>
      <c r="I1782" t="s">
        <v>1469</v>
      </c>
      <c r="J1782" t="s">
        <v>1448</v>
      </c>
      <c r="K1782" t="s">
        <v>1470</v>
      </c>
      <c r="L1782" t="s">
        <v>2005</v>
      </c>
      <c r="M1782" t="s">
        <v>4963</v>
      </c>
      <c r="N1782" t="s">
        <v>1473</v>
      </c>
      <c r="O1782" t="s">
        <v>1474</v>
      </c>
      <c r="P1782" t="s">
        <v>1513</v>
      </c>
      <c r="Q1782" t="s">
        <v>287</v>
      </c>
      <c r="R1782" t="s">
        <v>84</v>
      </c>
      <c r="S1782" t="s">
        <v>1500</v>
      </c>
      <c r="T1782" t="s">
        <v>1477</v>
      </c>
      <c r="U1782" t="s">
        <v>4964</v>
      </c>
      <c r="V1782" t="s">
        <v>4965</v>
      </c>
      <c r="W1782">
        <v>1640970000</v>
      </c>
      <c r="X1782">
        <v>1672419600</v>
      </c>
      <c r="Y1782" t="s">
        <v>1438</v>
      </c>
      <c r="Z1782" t="s">
        <v>1439</v>
      </c>
      <c r="AC1782" t="s">
        <v>4966</v>
      </c>
      <c r="AE1782" t="s">
        <v>4967</v>
      </c>
      <c r="AF1782" t="s">
        <v>2298</v>
      </c>
      <c r="AG1782" t="s">
        <v>4968</v>
      </c>
      <c r="AH1782" t="s">
        <v>3175</v>
      </c>
      <c r="AJ1782" t="s">
        <v>95</v>
      </c>
    </row>
    <row r="1783" spans="1:36" x14ac:dyDescent="0.2">
      <c r="A1783">
        <v>23896</v>
      </c>
      <c r="B1783" t="s">
        <v>1485</v>
      </c>
      <c r="C1783" t="s">
        <v>4969</v>
      </c>
      <c r="D1783" t="s">
        <v>1360</v>
      </c>
      <c r="E1783" t="s">
        <v>4969</v>
      </c>
      <c r="F1783" t="s">
        <v>331</v>
      </c>
      <c r="G1783" t="s">
        <v>3462</v>
      </c>
      <c r="H1783" t="s">
        <v>1448</v>
      </c>
      <c r="I1783" t="s">
        <v>1469</v>
      </c>
      <c r="J1783" t="s">
        <v>1448</v>
      </c>
      <c r="K1783" t="s">
        <v>1470</v>
      </c>
      <c r="L1783" t="s">
        <v>3463</v>
      </c>
      <c r="M1783" t="s">
        <v>3463</v>
      </c>
      <c r="N1783" t="s">
        <v>1473</v>
      </c>
      <c r="O1783" t="s">
        <v>1474</v>
      </c>
      <c r="P1783" t="s">
        <v>4970</v>
      </c>
      <c r="Q1783" t="s">
        <v>287</v>
      </c>
      <c r="R1783" t="s">
        <v>1581</v>
      </c>
      <c r="S1783" t="s">
        <v>1500</v>
      </c>
      <c r="T1783" t="s">
        <v>1477</v>
      </c>
      <c r="U1783" t="s">
        <v>4971</v>
      </c>
    </row>
    <row r="1784" spans="1:36" x14ac:dyDescent="0.2">
      <c r="A1784" t="s">
        <v>4972</v>
      </c>
      <c r="B1784" t="s">
        <v>4973</v>
      </c>
    </row>
    <row r="1785" spans="1:36" x14ac:dyDescent="0.2">
      <c r="A1785" t="s">
        <v>4972</v>
      </c>
      <c r="B1785" t="s">
        <v>4974</v>
      </c>
    </row>
    <row r="1786" spans="1:36" x14ac:dyDescent="0.2">
      <c r="A1786" t="s">
        <v>4972</v>
      </c>
      <c r="B1786" t="s">
        <v>4975</v>
      </c>
    </row>
    <row r="1787" spans="1:36" x14ac:dyDescent="0.2">
      <c r="A1787" t="s">
        <v>4972</v>
      </c>
      <c r="B1787" t="s">
        <v>4976</v>
      </c>
    </row>
    <row r="1788" spans="1:36" x14ac:dyDescent="0.2">
      <c r="A1788" t="s">
        <v>4972</v>
      </c>
      <c r="B1788" t="s">
        <v>4977</v>
      </c>
    </row>
    <row r="1789" spans="1:36" x14ac:dyDescent="0.2">
      <c r="A1789" t="s">
        <v>4972</v>
      </c>
      <c r="B1789" t="s">
        <v>4978</v>
      </c>
      <c r="C1789" t="s">
        <v>4979</v>
      </c>
      <c r="D1789">
        <v>1640970000</v>
      </c>
      <c r="E1789">
        <v>1667149200</v>
      </c>
      <c r="F1789" t="s">
        <v>1438</v>
      </c>
      <c r="G1789" t="s">
        <v>1439</v>
      </c>
      <c r="I1789" t="s">
        <v>1707</v>
      </c>
      <c r="J1789" t="s">
        <v>4980</v>
      </c>
      <c r="L1789" t="s">
        <v>4981</v>
      </c>
      <c r="M1789" t="s">
        <v>4982</v>
      </c>
      <c r="N1789" t="s">
        <v>4982</v>
      </c>
      <c r="O1789" t="s">
        <v>4983</v>
      </c>
      <c r="P1789" t="s">
        <v>4984</v>
      </c>
      <c r="Q1789" t="s">
        <v>95</v>
      </c>
    </row>
    <row r="1790" spans="1:36" x14ac:dyDescent="0.2">
      <c r="A1790">
        <v>23897</v>
      </c>
      <c r="B1790" t="s">
        <v>1485</v>
      </c>
      <c r="C1790" t="s">
        <v>4985</v>
      </c>
      <c r="D1790" t="s">
        <v>1361</v>
      </c>
      <c r="E1790" t="s">
        <v>4985</v>
      </c>
      <c r="F1790" t="s">
        <v>331</v>
      </c>
      <c r="G1790" t="s">
        <v>3462</v>
      </c>
      <c r="H1790" t="s">
        <v>1448</v>
      </c>
      <c r="I1790" t="s">
        <v>1469</v>
      </c>
      <c r="J1790" t="s">
        <v>1448</v>
      </c>
      <c r="K1790" t="s">
        <v>1470</v>
      </c>
      <c r="L1790" t="s">
        <v>1746</v>
      </c>
      <c r="M1790" t="s">
        <v>1747</v>
      </c>
      <c r="N1790" t="s">
        <v>1473</v>
      </c>
      <c r="O1790" t="s">
        <v>1474</v>
      </c>
      <c r="P1790" t="s">
        <v>4986</v>
      </c>
      <c r="Q1790" t="s">
        <v>287</v>
      </c>
      <c r="R1790" t="s">
        <v>1852</v>
      </c>
      <c r="S1790" t="s">
        <v>1500</v>
      </c>
      <c r="T1790" t="s">
        <v>1477</v>
      </c>
      <c r="U1790" t="s">
        <v>4987</v>
      </c>
    </row>
    <row r="1791" spans="1:36" x14ac:dyDescent="0.2">
      <c r="A1791" t="s">
        <v>4988</v>
      </c>
    </row>
    <row r="1792" spans="1:36" x14ac:dyDescent="0.2">
      <c r="A1792" t="s">
        <v>4989</v>
      </c>
    </row>
    <row r="1793" spans="1:36" x14ac:dyDescent="0.2">
      <c r="A1793" t="s">
        <v>4990</v>
      </c>
    </row>
    <row r="1794" spans="1:36" x14ac:dyDescent="0.2">
      <c r="A1794" t="s">
        <v>4991</v>
      </c>
    </row>
    <row r="1795" spans="1:36" x14ac:dyDescent="0.2">
      <c r="A1795" t="s">
        <v>4992</v>
      </c>
      <c r="B1795" t="s">
        <v>4993</v>
      </c>
      <c r="C1795">
        <v>1640970000</v>
      </c>
      <c r="D1795">
        <v>1672419600</v>
      </c>
      <c r="E1795" t="s">
        <v>1438</v>
      </c>
      <c r="F1795" t="s">
        <v>1439</v>
      </c>
      <c r="I1795" t="s">
        <v>4994</v>
      </c>
      <c r="K1795" t="s">
        <v>4995</v>
      </c>
      <c r="L1795" t="s">
        <v>4996</v>
      </c>
      <c r="M1795" t="s">
        <v>4996</v>
      </c>
      <c r="N1795" t="s">
        <v>4997</v>
      </c>
      <c r="P1795" t="s">
        <v>95</v>
      </c>
    </row>
    <row r="1796" spans="1:36" x14ac:dyDescent="0.2">
      <c r="A1796">
        <v>23898</v>
      </c>
      <c r="B1796" t="s">
        <v>1485</v>
      </c>
      <c r="C1796" t="s">
        <v>4998</v>
      </c>
      <c r="D1796" t="s">
        <v>1362</v>
      </c>
      <c r="E1796" t="s">
        <v>4998</v>
      </c>
      <c r="F1796" t="s">
        <v>331</v>
      </c>
      <c r="G1796" t="s">
        <v>3462</v>
      </c>
      <c r="H1796" t="s">
        <v>1448</v>
      </c>
      <c r="I1796" t="s">
        <v>1469</v>
      </c>
      <c r="J1796" t="s">
        <v>1448</v>
      </c>
      <c r="K1796" t="s">
        <v>1470</v>
      </c>
      <c r="L1796" t="s">
        <v>3463</v>
      </c>
      <c r="M1796" t="s">
        <v>3463</v>
      </c>
      <c r="N1796" t="s">
        <v>1473</v>
      </c>
      <c r="O1796" t="s">
        <v>1474</v>
      </c>
      <c r="P1796" t="s">
        <v>2245</v>
      </c>
      <c r="Q1796" t="s">
        <v>287</v>
      </c>
      <c r="R1796" t="s">
        <v>2257</v>
      </c>
      <c r="S1796" t="s">
        <v>1500</v>
      </c>
      <c r="T1796" t="s">
        <v>1455</v>
      </c>
      <c r="U1796" t="s">
        <v>4999</v>
      </c>
      <c r="V1796" t="s">
        <v>4431</v>
      </c>
      <c r="W1796">
        <v>1640970000</v>
      </c>
      <c r="X1796">
        <v>1667149200</v>
      </c>
      <c r="Y1796" t="s">
        <v>1438</v>
      </c>
      <c r="Z1796" t="s">
        <v>1439</v>
      </c>
      <c r="AA1796" t="s">
        <v>1569</v>
      </c>
      <c r="AB1796" t="s">
        <v>2624</v>
      </c>
      <c r="AC1796" t="s">
        <v>5000</v>
      </c>
      <c r="AE1796" t="s">
        <v>5001</v>
      </c>
      <c r="AF1796" t="s">
        <v>5002</v>
      </c>
      <c r="AG1796" t="s">
        <v>5002</v>
      </c>
      <c r="AH1796" t="s">
        <v>5003</v>
      </c>
      <c r="AI1796" t="s">
        <v>5004</v>
      </c>
      <c r="AJ1796" t="s">
        <v>95</v>
      </c>
    </row>
    <row r="1797" spans="1:36" x14ac:dyDescent="0.2">
      <c r="A1797">
        <v>23899</v>
      </c>
      <c r="B1797" t="s">
        <v>1485</v>
      </c>
      <c r="C1797" t="s">
        <v>5005</v>
      </c>
      <c r="D1797" t="s">
        <v>1363</v>
      </c>
      <c r="E1797" t="s">
        <v>5005</v>
      </c>
      <c r="F1797" t="s">
        <v>331</v>
      </c>
      <c r="G1797" t="s">
        <v>3462</v>
      </c>
      <c r="H1797" t="s">
        <v>1448</v>
      </c>
      <c r="I1797" t="s">
        <v>1469</v>
      </c>
      <c r="J1797" t="s">
        <v>1448</v>
      </c>
      <c r="K1797" t="s">
        <v>1470</v>
      </c>
      <c r="L1797" t="s">
        <v>3463</v>
      </c>
      <c r="M1797" t="s">
        <v>3463</v>
      </c>
      <c r="N1797" t="s">
        <v>1473</v>
      </c>
      <c r="O1797" t="s">
        <v>1474</v>
      </c>
      <c r="P1797" t="s">
        <v>1936</v>
      </c>
      <c r="Q1797" t="s">
        <v>287</v>
      </c>
      <c r="R1797" t="s">
        <v>2257</v>
      </c>
      <c r="S1797" t="s">
        <v>1500</v>
      </c>
      <c r="T1797" t="s">
        <v>1455</v>
      </c>
      <c r="U1797" t="s">
        <v>4956</v>
      </c>
      <c r="V1797" t="s">
        <v>5006</v>
      </c>
      <c r="W1797">
        <v>1640970000</v>
      </c>
      <c r="X1797">
        <v>1667149200</v>
      </c>
      <c r="Y1797" t="s">
        <v>1438</v>
      </c>
      <c r="Z1797" t="s">
        <v>1439</v>
      </c>
      <c r="AA1797" t="s">
        <v>1589</v>
      </c>
      <c r="AB1797" t="s">
        <v>1460</v>
      </c>
      <c r="AC1797" t="s">
        <v>5007</v>
      </c>
      <c r="AE1797" t="s">
        <v>5008</v>
      </c>
      <c r="AF1797" t="s">
        <v>5009</v>
      </c>
      <c r="AG1797" t="s">
        <v>5010</v>
      </c>
      <c r="AH1797" t="s">
        <v>1911</v>
      </c>
      <c r="AI1797" t="s">
        <v>5011</v>
      </c>
      <c r="AJ1797" t="s">
        <v>95</v>
      </c>
    </row>
    <row r="1798" spans="1:36" x14ac:dyDescent="0.2">
      <c r="A1798">
        <v>23900</v>
      </c>
      <c r="B1798" t="s">
        <v>1485</v>
      </c>
      <c r="C1798" t="s">
        <v>5012</v>
      </c>
      <c r="D1798" t="s">
        <v>1364</v>
      </c>
      <c r="E1798" t="s">
        <v>5012</v>
      </c>
      <c r="F1798" t="s">
        <v>331</v>
      </c>
      <c r="G1798" t="s">
        <v>3462</v>
      </c>
      <c r="H1798" t="s">
        <v>1448</v>
      </c>
      <c r="I1798" t="s">
        <v>1469</v>
      </c>
      <c r="J1798" t="s">
        <v>1448</v>
      </c>
      <c r="K1798" t="s">
        <v>1470</v>
      </c>
      <c r="L1798" t="s">
        <v>5013</v>
      </c>
      <c r="M1798" t="s">
        <v>5014</v>
      </c>
      <c r="N1798" t="s">
        <v>1473</v>
      </c>
      <c r="O1798" t="s">
        <v>1474</v>
      </c>
      <c r="P1798" t="s">
        <v>4986</v>
      </c>
      <c r="Q1798" t="s">
        <v>287</v>
      </c>
      <c r="R1798" t="s">
        <v>2257</v>
      </c>
      <c r="S1798" t="s">
        <v>1500</v>
      </c>
      <c r="T1798" t="s">
        <v>1455</v>
      </c>
      <c r="U1798" t="s">
        <v>5015</v>
      </c>
      <c r="V1798" t="s">
        <v>5016</v>
      </c>
      <c r="W1798">
        <v>1640970000</v>
      </c>
      <c r="X1798">
        <v>1665680400</v>
      </c>
      <c r="Y1798" t="s">
        <v>1438</v>
      </c>
      <c r="Z1798" t="s">
        <v>1568</v>
      </c>
      <c r="AA1798" t="s">
        <v>1569</v>
      </c>
      <c r="AB1798" t="s">
        <v>1460</v>
      </c>
      <c r="AC1798" t="s">
        <v>5017</v>
      </c>
      <c r="AE1798" t="s">
        <v>5018</v>
      </c>
      <c r="AF1798" t="s">
        <v>5019</v>
      </c>
      <c r="AG1798" t="s">
        <v>5019</v>
      </c>
      <c r="AH1798" t="s">
        <v>5020</v>
      </c>
      <c r="AI1798" t="s">
        <v>5021</v>
      </c>
      <c r="AJ1798" t="s">
        <v>95</v>
      </c>
    </row>
    <row r="1799" spans="1:36" x14ac:dyDescent="0.2">
      <c r="A1799">
        <v>23901</v>
      </c>
      <c r="B1799" t="s">
        <v>1485</v>
      </c>
      <c r="C1799" t="s">
        <v>5022</v>
      </c>
      <c r="D1799" t="s">
        <v>1365</v>
      </c>
      <c r="E1799" t="s">
        <v>5022</v>
      </c>
      <c r="F1799" t="s">
        <v>331</v>
      </c>
      <c r="G1799" t="s">
        <v>3462</v>
      </c>
      <c r="H1799" t="s">
        <v>1448</v>
      </c>
      <c r="I1799" t="s">
        <v>1469</v>
      </c>
      <c r="J1799" t="s">
        <v>1448</v>
      </c>
      <c r="K1799" t="s">
        <v>1470</v>
      </c>
      <c r="L1799" t="s">
        <v>3463</v>
      </c>
      <c r="M1799" t="s">
        <v>3463</v>
      </c>
      <c r="N1799" t="s">
        <v>1473</v>
      </c>
      <c r="O1799" t="s">
        <v>1474</v>
      </c>
      <c r="P1799" t="s">
        <v>1907</v>
      </c>
      <c r="Q1799" t="s">
        <v>287</v>
      </c>
      <c r="R1799" t="s">
        <v>5023</v>
      </c>
      <c r="S1799" t="s">
        <v>1500</v>
      </c>
      <c r="T1799" t="s">
        <v>1477</v>
      </c>
      <c r="U1799" t="s">
        <v>5024</v>
      </c>
      <c r="V1799" t="s">
        <v>5025</v>
      </c>
      <c r="W1799">
        <v>1640970000</v>
      </c>
      <c r="X1799">
        <v>1667149200</v>
      </c>
      <c r="Y1799" t="s">
        <v>1438</v>
      </c>
      <c r="Z1799" t="s">
        <v>1439</v>
      </c>
      <c r="AB1799" t="s">
        <v>5026</v>
      </c>
      <c r="AC1799" t="s">
        <v>5027</v>
      </c>
      <c r="AE1799" t="s">
        <v>5028</v>
      </c>
      <c r="AF1799" t="s">
        <v>5029</v>
      </c>
      <c r="AG1799" t="s">
        <v>5029</v>
      </c>
      <c r="AH1799" t="s">
        <v>5030</v>
      </c>
      <c r="AI1799" t="s">
        <v>5031</v>
      </c>
      <c r="AJ1799" t="s">
        <v>95</v>
      </c>
    </row>
    <row r="1800" spans="1:36" x14ac:dyDescent="0.2">
      <c r="A1800">
        <v>23902</v>
      </c>
      <c r="B1800" t="s">
        <v>1485</v>
      </c>
      <c r="C1800" t="s">
        <v>5032</v>
      </c>
      <c r="D1800" t="s">
        <v>1366</v>
      </c>
      <c r="E1800" t="s">
        <v>5032</v>
      </c>
      <c r="F1800" t="s">
        <v>331</v>
      </c>
      <c r="G1800" t="s">
        <v>3462</v>
      </c>
      <c r="H1800" t="s">
        <v>1448</v>
      </c>
      <c r="I1800" t="s">
        <v>1469</v>
      </c>
      <c r="J1800" t="s">
        <v>1448</v>
      </c>
      <c r="K1800" t="s">
        <v>1450</v>
      </c>
      <c r="L1800" t="s">
        <v>1746</v>
      </c>
      <c r="M1800" t="s">
        <v>1747</v>
      </c>
      <c r="N1800" t="s">
        <v>1473</v>
      </c>
      <c r="O1800" t="s">
        <v>1474</v>
      </c>
      <c r="P1800" t="s">
        <v>1513</v>
      </c>
      <c r="Q1800" t="s">
        <v>287</v>
      </c>
      <c r="R1800" t="s">
        <v>84</v>
      </c>
      <c r="S1800" t="s">
        <v>1500</v>
      </c>
      <c r="T1800" t="s">
        <v>1455</v>
      </c>
      <c r="U1800" t="s">
        <v>5033</v>
      </c>
      <c r="V1800" t="s">
        <v>5016</v>
      </c>
      <c r="W1800">
        <v>1640970000</v>
      </c>
      <c r="X1800">
        <v>1666026000</v>
      </c>
      <c r="Y1800" t="s">
        <v>1438</v>
      </c>
      <c r="Z1800" t="s">
        <v>1491</v>
      </c>
      <c r="AA1800" t="s">
        <v>1569</v>
      </c>
      <c r="AB1800" t="s">
        <v>1460</v>
      </c>
      <c r="AC1800" t="s">
        <v>5034</v>
      </c>
      <c r="AE1800" t="s">
        <v>5035</v>
      </c>
      <c r="AF1800" t="s">
        <v>5036</v>
      </c>
      <c r="AG1800" t="s">
        <v>5037</v>
      </c>
      <c r="AH1800" t="s">
        <v>5038</v>
      </c>
      <c r="AI1800" t="s">
        <v>5039</v>
      </c>
      <c r="AJ1800" t="s">
        <v>95</v>
      </c>
    </row>
    <row r="1801" spans="1:36" x14ac:dyDescent="0.2">
      <c r="A1801">
        <v>23903</v>
      </c>
      <c r="B1801" t="s">
        <v>1485</v>
      </c>
      <c r="C1801" t="s">
        <v>5040</v>
      </c>
      <c r="D1801" t="s">
        <v>1367</v>
      </c>
      <c r="E1801" t="s">
        <v>5040</v>
      </c>
      <c r="F1801" t="s">
        <v>331</v>
      </c>
      <c r="G1801" t="s">
        <v>3462</v>
      </c>
      <c r="H1801" t="s">
        <v>1448</v>
      </c>
      <c r="I1801" t="s">
        <v>1469</v>
      </c>
      <c r="J1801" t="s">
        <v>1448</v>
      </c>
      <c r="K1801" t="s">
        <v>1470</v>
      </c>
      <c r="L1801" t="s">
        <v>5041</v>
      </c>
      <c r="M1801" t="s">
        <v>5042</v>
      </c>
      <c r="N1801" t="s">
        <v>1473</v>
      </c>
      <c r="O1801" t="s">
        <v>1474</v>
      </c>
      <c r="P1801" t="s">
        <v>5043</v>
      </c>
      <c r="Q1801" t="s">
        <v>287</v>
      </c>
      <c r="R1801" t="s">
        <v>2121</v>
      </c>
      <c r="S1801" t="s">
        <v>1500</v>
      </c>
      <c r="T1801" t="s">
        <v>1455</v>
      </c>
      <c r="U1801" t="s">
        <v>5044</v>
      </c>
      <c r="V1801" t="s">
        <v>5045</v>
      </c>
      <c r="W1801">
        <v>1640970000</v>
      </c>
      <c r="X1801">
        <v>1667149200</v>
      </c>
      <c r="Y1801" t="s">
        <v>1438</v>
      </c>
      <c r="Z1801" t="s">
        <v>1439</v>
      </c>
      <c r="AA1801" t="s">
        <v>1589</v>
      </c>
      <c r="AB1801" t="s">
        <v>1460</v>
      </c>
      <c r="AC1801" t="s">
        <v>5046</v>
      </c>
      <c r="AE1801" t="s">
        <v>5047</v>
      </c>
      <c r="AF1801" t="s">
        <v>5048</v>
      </c>
      <c r="AG1801" t="s">
        <v>5048</v>
      </c>
      <c r="AH1801" t="s">
        <v>4053</v>
      </c>
      <c r="AI1801" t="s">
        <v>5049</v>
      </c>
      <c r="AJ1801" t="s">
        <v>95</v>
      </c>
    </row>
    <row r="1802" spans="1:36" x14ac:dyDescent="0.2">
      <c r="A1802">
        <v>23905</v>
      </c>
      <c r="B1802" t="s">
        <v>2544</v>
      </c>
      <c r="C1802" t="s">
        <v>1368</v>
      </c>
      <c r="D1802" t="s">
        <v>1368</v>
      </c>
      <c r="E1802" t="s">
        <v>1368</v>
      </c>
      <c r="F1802" t="s">
        <v>341</v>
      </c>
      <c r="G1802" t="s">
        <v>3462</v>
      </c>
      <c r="H1802" t="s">
        <v>1448</v>
      </c>
      <c r="I1802" t="s">
        <v>1469</v>
      </c>
      <c r="J1802" t="s">
        <v>1448</v>
      </c>
      <c r="K1802" t="s">
        <v>1470</v>
      </c>
      <c r="L1802" t="s">
        <v>3463</v>
      </c>
      <c r="M1802" t="s">
        <v>3463</v>
      </c>
      <c r="N1802" t="s">
        <v>1473</v>
      </c>
      <c r="O1802" t="s">
        <v>1474</v>
      </c>
      <c r="P1802" t="s">
        <v>1513</v>
      </c>
      <c r="Q1802" t="s">
        <v>287</v>
      </c>
      <c r="R1802" t="s">
        <v>2034</v>
      </c>
      <c r="S1802" t="s">
        <v>1500</v>
      </c>
      <c r="T1802" t="s">
        <v>1477</v>
      </c>
      <c r="U1802" t="s">
        <v>5050</v>
      </c>
    </row>
    <row r="1803" spans="1:36" x14ac:dyDescent="0.2">
      <c r="A1803" t="s">
        <v>5051</v>
      </c>
    </row>
    <row r="1804" spans="1:36" x14ac:dyDescent="0.2">
      <c r="A1804" t="s">
        <v>5052</v>
      </c>
    </row>
    <row r="1805" spans="1:36" x14ac:dyDescent="0.2">
      <c r="A1805" t="s">
        <v>5053</v>
      </c>
    </row>
    <row r="1806" spans="1:36" x14ac:dyDescent="0.2">
      <c r="A1806" t="s">
        <v>5054</v>
      </c>
    </row>
    <row r="1807" spans="1:36" x14ac:dyDescent="0.2">
      <c r="A1807" t="s">
        <v>5055</v>
      </c>
      <c r="B1807" t="s">
        <v>5056</v>
      </c>
      <c r="C1807">
        <v>1640970000</v>
      </c>
      <c r="D1807">
        <v>1673715600</v>
      </c>
      <c r="E1807" t="s">
        <v>1438</v>
      </c>
      <c r="F1807" t="s">
        <v>1439</v>
      </c>
      <c r="I1807" t="s">
        <v>5057</v>
      </c>
      <c r="K1807" t="s">
        <v>5017</v>
      </c>
      <c r="L1807" t="s">
        <v>5058</v>
      </c>
      <c r="M1807" t="s">
        <v>5059</v>
      </c>
      <c r="N1807" t="s">
        <v>4549</v>
      </c>
      <c r="P1807" t="s">
        <v>96</v>
      </c>
    </row>
    <row r="1808" spans="1:36" x14ac:dyDescent="0.2">
      <c r="A1808">
        <v>23906</v>
      </c>
      <c r="B1808" t="s">
        <v>1445</v>
      </c>
      <c r="C1808" t="s">
        <v>5060</v>
      </c>
      <c r="D1808" t="s">
        <v>1369</v>
      </c>
      <c r="E1808" t="s">
        <v>5060</v>
      </c>
      <c r="F1808" t="s">
        <v>379</v>
      </c>
      <c r="G1808" t="s">
        <v>5061</v>
      </c>
      <c r="H1808" t="s">
        <v>1448</v>
      </c>
      <c r="I1808" t="s">
        <v>1449</v>
      </c>
      <c r="J1808" t="s">
        <v>1448</v>
      </c>
      <c r="K1808" t="s">
        <v>1470</v>
      </c>
      <c r="L1808" t="s">
        <v>3845</v>
      </c>
      <c r="M1808" t="s">
        <v>3845</v>
      </c>
      <c r="N1808" t="s">
        <v>1473</v>
      </c>
      <c r="O1808" t="s">
        <v>1645</v>
      </c>
      <c r="P1808" t="s">
        <v>1677</v>
      </c>
      <c r="Q1808" t="s">
        <v>287</v>
      </c>
      <c r="R1808" t="s">
        <v>2034</v>
      </c>
      <c r="S1808" t="s">
        <v>1488</v>
      </c>
      <c r="T1808" t="s">
        <v>1477</v>
      </c>
      <c r="U1808" t="s">
        <v>5062</v>
      </c>
      <c r="V1808" t="s">
        <v>2995</v>
      </c>
      <c r="W1808">
        <v>1640970000</v>
      </c>
      <c r="X1808">
        <v>1672419600</v>
      </c>
      <c r="Y1808" t="s">
        <v>1438</v>
      </c>
      <c r="Z1808" t="s">
        <v>1491</v>
      </c>
      <c r="AC1808" t="s">
        <v>5063</v>
      </c>
      <c r="AE1808" t="s">
        <v>5064</v>
      </c>
      <c r="AF1808" t="s">
        <v>5065</v>
      </c>
      <c r="AG1808" t="s">
        <v>5065</v>
      </c>
      <c r="AH1808" t="s">
        <v>5066</v>
      </c>
      <c r="AI1808" t="s">
        <v>5067</v>
      </c>
      <c r="AJ1808" t="s">
        <v>98</v>
      </c>
    </row>
    <row r="1809" spans="1:36" x14ac:dyDescent="0.2">
      <c r="A1809">
        <v>23907</v>
      </c>
      <c r="B1809" t="s">
        <v>1485</v>
      </c>
      <c r="C1809" t="s">
        <v>5068</v>
      </c>
      <c r="D1809" t="s">
        <v>1370</v>
      </c>
      <c r="E1809" t="s">
        <v>5068</v>
      </c>
      <c r="F1809" t="s">
        <v>308</v>
      </c>
      <c r="G1809" t="s">
        <v>5069</v>
      </c>
      <c r="H1809" t="s">
        <v>1448</v>
      </c>
      <c r="I1809" t="s">
        <v>1469</v>
      </c>
      <c r="J1809" t="s">
        <v>1448</v>
      </c>
      <c r="K1809" t="s">
        <v>1470</v>
      </c>
      <c r="L1809" t="s">
        <v>1471</v>
      </c>
      <c r="M1809" t="s">
        <v>1511</v>
      </c>
      <c r="N1809" t="s">
        <v>1512</v>
      </c>
      <c r="O1809" t="s">
        <v>1474</v>
      </c>
      <c r="P1809" t="s">
        <v>1513</v>
      </c>
      <c r="Q1809" t="s">
        <v>287</v>
      </c>
      <c r="R1809" t="s">
        <v>3511</v>
      </c>
      <c r="S1809" t="s">
        <v>1488</v>
      </c>
      <c r="T1809" t="s">
        <v>1477</v>
      </c>
      <c r="U1809" t="s">
        <v>5070</v>
      </c>
      <c r="V1809" t="s">
        <v>5071</v>
      </c>
      <c r="W1809">
        <v>1640970000</v>
      </c>
      <c r="X1809">
        <v>1672419600</v>
      </c>
      <c r="Y1809" t="s">
        <v>1438</v>
      </c>
      <c r="Z1809" t="s">
        <v>1568</v>
      </c>
      <c r="AC1809" t="s">
        <v>5072</v>
      </c>
      <c r="AE1809" t="s">
        <v>5073</v>
      </c>
      <c r="AF1809" t="s">
        <v>5074</v>
      </c>
      <c r="AG1809" t="s">
        <v>5075</v>
      </c>
      <c r="AH1809" t="s">
        <v>5076</v>
      </c>
      <c r="AJ1809" t="s">
        <v>102</v>
      </c>
    </row>
    <row r="1810" spans="1:36" x14ac:dyDescent="0.2">
      <c r="A1810">
        <v>23908</v>
      </c>
      <c r="B1810" t="s">
        <v>1485</v>
      </c>
      <c r="C1810" t="s">
        <v>5077</v>
      </c>
      <c r="D1810" t="s">
        <v>1371</v>
      </c>
      <c r="E1810" t="s">
        <v>5077</v>
      </c>
      <c r="F1810" t="s">
        <v>308</v>
      </c>
      <c r="G1810" t="s">
        <v>5078</v>
      </c>
      <c r="H1810" t="s">
        <v>1448</v>
      </c>
      <c r="I1810" t="s">
        <v>1644</v>
      </c>
      <c r="J1810" t="s">
        <v>1448</v>
      </c>
      <c r="K1810" t="s">
        <v>1470</v>
      </c>
      <c r="L1810" t="s">
        <v>1471</v>
      </c>
      <c r="M1810" t="s">
        <v>1511</v>
      </c>
      <c r="N1810" t="s">
        <v>1512</v>
      </c>
      <c r="O1810" t="s">
        <v>1474</v>
      </c>
      <c r="P1810" t="s">
        <v>1564</v>
      </c>
      <c r="Q1810" t="s">
        <v>292</v>
      </c>
      <c r="R1810" t="s">
        <v>3931</v>
      </c>
      <c r="S1810" t="s">
        <v>1488</v>
      </c>
      <c r="T1810" t="s">
        <v>1477</v>
      </c>
      <c r="U1810" t="s">
        <v>5079</v>
      </c>
      <c r="V1810" t="s">
        <v>5080</v>
      </c>
      <c r="W1810">
        <v>1640970000</v>
      </c>
      <c r="X1810">
        <v>1672419600</v>
      </c>
      <c r="Y1810" t="s">
        <v>1438</v>
      </c>
      <c r="Z1810" t="s">
        <v>1568</v>
      </c>
      <c r="AC1810" t="s">
        <v>4502</v>
      </c>
      <c r="AE1810" t="s">
        <v>5081</v>
      </c>
      <c r="AF1810" t="s">
        <v>5082</v>
      </c>
      <c r="AG1810" t="s">
        <v>5083</v>
      </c>
      <c r="AH1810" t="s">
        <v>5084</v>
      </c>
      <c r="AJ1810" t="s">
        <v>102</v>
      </c>
    </row>
    <row r="1811" spans="1:36" x14ac:dyDescent="0.2">
      <c r="A1811">
        <v>23909</v>
      </c>
      <c r="B1811" t="s">
        <v>1485</v>
      </c>
      <c r="C1811" t="s">
        <v>5085</v>
      </c>
      <c r="D1811" t="s">
        <v>1372</v>
      </c>
      <c r="E1811" t="s">
        <v>5086</v>
      </c>
      <c r="F1811" t="s">
        <v>308</v>
      </c>
      <c r="G1811" t="s">
        <v>5078</v>
      </c>
      <c r="H1811" t="s">
        <v>1448</v>
      </c>
      <c r="I1811" t="s">
        <v>1838</v>
      </c>
      <c r="J1811" t="s">
        <v>1448</v>
      </c>
      <c r="K1811" t="s">
        <v>1470</v>
      </c>
      <c r="L1811" t="s">
        <v>1451</v>
      </c>
      <c r="M1811" t="s">
        <v>1451</v>
      </c>
      <c r="N1811" t="s">
        <v>1451</v>
      </c>
      <c r="O1811" t="s">
        <v>1451</v>
      </c>
      <c r="P1811" t="s">
        <v>1451</v>
      </c>
      <c r="Q1811" t="s">
        <v>292</v>
      </c>
      <c r="R1811" t="s">
        <v>1830</v>
      </c>
      <c r="S1811" t="s">
        <v>1488</v>
      </c>
      <c r="T1811" t="s">
        <v>1477</v>
      </c>
      <c r="U1811" t="s">
        <v>5087</v>
      </c>
      <c r="V1811" t="s">
        <v>2961</v>
      </c>
      <c r="W1811">
        <v>1640970000</v>
      </c>
      <c r="X1811">
        <v>1672333200</v>
      </c>
      <c r="Y1811" t="s">
        <v>1438</v>
      </c>
      <c r="Z1811" t="s">
        <v>1439</v>
      </c>
      <c r="AC1811" t="s">
        <v>5088</v>
      </c>
      <c r="AE1811" t="s">
        <v>5089</v>
      </c>
      <c r="AF1811" t="s">
        <v>5090</v>
      </c>
      <c r="AG1811" t="s">
        <v>5090</v>
      </c>
      <c r="AH1811" t="s">
        <v>5091</v>
      </c>
      <c r="AJ1811" t="s">
        <v>102</v>
      </c>
    </row>
    <row r="1812" spans="1:36" x14ac:dyDescent="0.2">
      <c r="A1812">
        <v>23913</v>
      </c>
      <c r="B1812" t="s">
        <v>1485</v>
      </c>
      <c r="C1812" t="s">
        <v>1373</v>
      </c>
      <c r="D1812" t="s">
        <v>1373</v>
      </c>
      <c r="E1812" t="s">
        <v>1373</v>
      </c>
      <c r="F1812" t="s">
        <v>454</v>
      </c>
      <c r="G1812" t="s">
        <v>5092</v>
      </c>
      <c r="H1812" t="s">
        <v>1448</v>
      </c>
      <c r="I1812" t="s">
        <v>1449</v>
      </c>
      <c r="J1812" t="s">
        <v>1448</v>
      </c>
      <c r="K1812" t="s">
        <v>1470</v>
      </c>
      <c r="L1812" t="s">
        <v>1471</v>
      </c>
      <c r="M1812" t="s">
        <v>1472</v>
      </c>
      <c r="N1812" t="s">
        <v>1895</v>
      </c>
      <c r="O1812" t="s">
        <v>1474</v>
      </c>
      <c r="P1812" t="s">
        <v>5093</v>
      </c>
      <c r="Q1812" t="s">
        <v>287</v>
      </c>
      <c r="R1812" t="s">
        <v>1565</v>
      </c>
      <c r="S1812" t="s">
        <v>1454</v>
      </c>
      <c r="T1812" t="s">
        <v>1477</v>
      </c>
      <c r="U1812" t="s">
        <v>5094</v>
      </c>
      <c r="V1812" t="s">
        <v>5095</v>
      </c>
      <c r="W1812">
        <v>1640970000</v>
      </c>
      <c r="X1812">
        <v>1673542800</v>
      </c>
      <c r="Y1812" t="s">
        <v>1438</v>
      </c>
      <c r="Z1812" t="s">
        <v>1491</v>
      </c>
      <c r="AC1812" t="s">
        <v>5096</v>
      </c>
      <c r="AE1812" t="s">
        <v>5097</v>
      </c>
      <c r="AF1812" t="s">
        <v>5098</v>
      </c>
      <c r="AG1812" t="s">
        <v>5099</v>
      </c>
      <c r="AH1812" t="s">
        <v>5100</v>
      </c>
      <c r="AI1812" t="s">
        <v>5101</v>
      </c>
      <c r="AJ1812" t="s">
        <v>99</v>
      </c>
    </row>
    <row r="1813" spans="1:36" x14ac:dyDescent="0.2">
      <c r="A1813">
        <v>23921</v>
      </c>
      <c r="B1813" t="s">
        <v>1445</v>
      </c>
      <c r="C1813" t="s">
        <v>5102</v>
      </c>
      <c r="D1813" t="s">
        <v>1374</v>
      </c>
      <c r="E1813" t="s">
        <v>5102</v>
      </c>
      <c r="F1813" t="s">
        <v>379</v>
      </c>
      <c r="G1813" t="s">
        <v>1915</v>
      </c>
      <c r="H1813" t="s">
        <v>1448</v>
      </c>
      <c r="I1813" t="s">
        <v>1469</v>
      </c>
      <c r="J1813" t="s">
        <v>1448</v>
      </c>
      <c r="K1813" t="s">
        <v>1470</v>
      </c>
      <c r="L1813" t="s">
        <v>5103</v>
      </c>
      <c r="M1813" t="s">
        <v>5104</v>
      </c>
      <c r="N1813" t="s">
        <v>1473</v>
      </c>
      <c r="O1813" t="s">
        <v>1474</v>
      </c>
      <c r="P1813" t="s">
        <v>1513</v>
      </c>
      <c r="Q1813" t="s">
        <v>287</v>
      </c>
      <c r="R1813" t="s">
        <v>1453</v>
      </c>
      <c r="S1813" t="s">
        <v>1488</v>
      </c>
      <c r="T1813" t="s">
        <v>1477</v>
      </c>
      <c r="U1813" t="s">
        <v>5105</v>
      </c>
      <c r="V1813" t="s">
        <v>5106</v>
      </c>
      <c r="W1813">
        <v>1640970000</v>
      </c>
      <c r="X1813">
        <v>1672419600</v>
      </c>
      <c r="Y1813" t="s">
        <v>1438</v>
      </c>
      <c r="Z1813" t="s">
        <v>1491</v>
      </c>
      <c r="AC1813" t="s">
        <v>5107</v>
      </c>
      <c r="AE1813" t="s">
        <v>1464</v>
      </c>
      <c r="AF1813" t="s">
        <v>5108</v>
      </c>
      <c r="AG1813" t="s">
        <v>5108</v>
      </c>
      <c r="AH1813" t="s">
        <v>1464</v>
      </c>
      <c r="AI1813" t="s">
        <v>5109</v>
      </c>
      <c r="AJ1813" t="s">
        <v>98</v>
      </c>
    </row>
    <row r="1814" spans="1:36" x14ac:dyDescent="0.2">
      <c r="A1814">
        <v>23934</v>
      </c>
      <c r="B1814" t="s">
        <v>1520</v>
      </c>
      <c r="C1814" t="s">
        <v>5110</v>
      </c>
      <c r="D1814" t="s">
        <v>1376</v>
      </c>
      <c r="E1814" t="s">
        <v>5110</v>
      </c>
      <c r="F1814" t="s">
        <v>1375</v>
      </c>
      <c r="G1814" t="s">
        <v>5111</v>
      </c>
      <c r="H1814" t="s">
        <v>1448</v>
      </c>
      <c r="I1814" t="s">
        <v>1644</v>
      </c>
      <c r="J1814" t="s">
        <v>1448</v>
      </c>
      <c r="K1814" t="s">
        <v>1470</v>
      </c>
      <c r="L1814" t="s">
        <v>1675</v>
      </c>
      <c r="M1814" t="s">
        <v>1676</v>
      </c>
      <c r="N1814" t="s">
        <v>1473</v>
      </c>
      <c r="O1814" t="s">
        <v>5112</v>
      </c>
      <c r="P1814" t="s">
        <v>5113</v>
      </c>
      <c r="Q1814" t="s">
        <v>287</v>
      </c>
      <c r="R1814" t="s">
        <v>2121</v>
      </c>
      <c r="S1814" t="s">
        <v>1488</v>
      </c>
      <c r="T1814" t="s">
        <v>1477</v>
      </c>
      <c r="U1814" t="s">
        <v>5114</v>
      </c>
      <c r="V1814" t="s">
        <v>5115</v>
      </c>
      <c r="W1814">
        <v>1640970000</v>
      </c>
      <c r="X1814">
        <v>1673715600</v>
      </c>
      <c r="Y1814" t="s">
        <v>1438</v>
      </c>
      <c r="Z1814" t="s">
        <v>1439</v>
      </c>
      <c r="AC1814" t="s">
        <v>3760</v>
      </c>
      <c r="AE1814" t="s">
        <v>5116</v>
      </c>
      <c r="AF1814" t="s">
        <v>5117</v>
      </c>
      <c r="AG1814" t="s">
        <v>5118</v>
      </c>
      <c r="AH1814" t="s">
        <v>5119</v>
      </c>
      <c r="AJ1814" t="s">
        <v>103</v>
      </c>
    </row>
    <row r="1815" spans="1:36" x14ac:dyDescent="0.2">
      <c r="A1815">
        <v>23942</v>
      </c>
      <c r="B1815" t="s">
        <v>1485</v>
      </c>
      <c r="C1815" t="s">
        <v>5120</v>
      </c>
      <c r="D1815" t="s">
        <v>1377</v>
      </c>
      <c r="E1815" t="s">
        <v>5120</v>
      </c>
      <c r="F1815" t="s">
        <v>348</v>
      </c>
      <c r="G1815" t="s">
        <v>2391</v>
      </c>
      <c r="H1815" t="s">
        <v>1448</v>
      </c>
      <c r="I1815" t="s">
        <v>1469</v>
      </c>
      <c r="J1815" t="s">
        <v>1448</v>
      </c>
      <c r="K1815" t="s">
        <v>1450</v>
      </c>
      <c r="L1815" t="s">
        <v>1839</v>
      </c>
      <c r="M1815" t="s">
        <v>1839</v>
      </c>
      <c r="N1815" t="s">
        <v>1473</v>
      </c>
      <c r="O1815" t="s">
        <v>1474</v>
      </c>
      <c r="P1815" t="s">
        <v>5121</v>
      </c>
      <c r="Q1815" t="s">
        <v>287</v>
      </c>
      <c r="R1815" t="s">
        <v>2686</v>
      </c>
      <c r="S1815" t="s">
        <v>1454</v>
      </c>
      <c r="T1815" t="s">
        <v>1455</v>
      </c>
      <c r="U1815" t="e" cm="1">
        <f t="array" ref="U1815">- Developing new function with Java based on customer design and specifications.</f>
        <v>#NAME?</v>
      </c>
    </row>
    <row r="1816" spans="1:36" x14ac:dyDescent="0.2">
      <c r="A1816" t="s">
        <v>5122</v>
      </c>
    </row>
    <row r="1817" spans="1:36" x14ac:dyDescent="0.2">
      <c r="A1817" t="e" cm="1">
        <f t="array" ref="A1817">- Build and Provide new platform services that contribute to improving business efficiency and reducing business speed for both suppliers and distribution retail industries</f>
        <v>#NAME?</v>
      </c>
      <c r="B1817" t="s">
        <v>5123</v>
      </c>
      <c r="C1817">
        <v>1640970000</v>
      </c>
      <c r="D1817">
        <v>1658077200</v>
      </c>
      <c r="E1817" t="s">
        <v>1438</v>
      </c>
      <c r="F1817" t="s">
        <v>1491</v>
      </c>
      <c r="H1817" t="s">
        <v>1460</v>
      </c>
      <c r="I1817" t="s">
        <v>5124</v>
      </c>
      <c r="K1817" t="s">
        <v>1760</v>
      </c>
      <c r="L1817" t="s">
        <v>5125</v>
      </c>
      <c r="M1817" t="s">
        <v>5125</v>
      </c>
      <c r="N1817" t="s">
        <v>1464</v>
      </c>
      <c r="O1817" t="s">
        <v>5126</v>
      </c>
      <c r="P1817" t="s">
        <v>99</v>
      </c>
    </row>
    <row r="1818" spans="1:36" x14ac:dyDescent="0.2">
      <c r="A1818">
        <v>23947</v>
      </c>
      <c r="B1818" t="s">
        <v>1466</v>
      </c>
      <c r="C1818" t="s">
        <v>5127</v>
      </c>
      <c r="D1818" t="s">
        <v>1378</v>
      </c>
      <c r="E1818" t="s">
        <v>5127</v>
      </c>
      <c r="F1818" t="s">
        <v>375</v>
      </c>
      <c r="G1818" t="s">
        <v>5128</v>
      </c>
      <c r="H1818" t="s">
        <v>1448</v>
      </c>
      <c r="I1818" t="s">
        <v>1644</v>
      </c>
      <c r="J1818" t="s">
        <v>1448</v>
      </c>
      <c r="K1818" t="s">
        <v>1470</v>
      </c>
      <c r="L1818" t="s">
        <v>1881</v>
      </c>
      <c r="M1818" t="s">
        <v>1882</v>
      </c>
      <c r="N1818" t="s">
        <v>1473</v>
      </c>
      <c r="O1818" t="s">
        <v>1474</v>
      </c>
      <c r="P1818" t="s">
        <v>1973</v>
      </c>
      <c r="Q1818" t="s">
        <v>287</v>
      </c>
      <c r="R1818" t="s">
        <v>1791</v>
      </c>
      <c r="S1818" t="s">
        <v>1454</v>
      </c>
      <c r="T1818" t="s">
        <v>1477</v>
      </c>
      <c r="U1818" t="s">
        <v>5129</v>
      </c>
    </row>
    <row r="1819" spans="1:36" x14ac:dyDescent="0.2">
      <c r="A1819" t="s">
        <v>5130</v>
      </c>
    </row>
    <row r="1820" spans="1:36" x14ac:dyDescent="0.2">
      <c r="A1820" t="e" cm="1">
        <f t="array" ref="A1820">- Operator can manager all tenants that buy services from KDDI.</f>
        <v>#NAME?</v>
      </c>
      <c r="B1820" t="s">
        <v>5131</v>
      </c>
      <c r="C1820">
        <v>1640970000</v>
      </c>
      <c r="D1820">
        <v>1673715600</v>
      </c>
      <c r="E1820" t="s">
        <v>1438</v>
      </c>
      <c r="F1820" t="s">
        <v>1439</v>
      </c>
      <c r="I1820" t="s">
        <v>2080</v>
      </c>
      <c r="K1820" t="s">
        <v>5132</v>
      </c>
      <c r="L1820" t="s">
        <v>5133</v>
      </c>
      <c r="M1820" t="s">
        <v>5134</v>
      </c>
      <c r="N1820" t="s">
        <v>5135</v>
      </c>
      <c r="O1820" t="s">
        <v>5136</v>
      </c>
      <c r="P1820" t="s">
        <v>100</v>
      </c>
    </row>
    <row r="1821" spans="1:36" x14ac:dyDescent="0.2">
      <c r="A1821">
        <v>23948</v>
      </c>
      <c r="B1821" t="s">
        <v>1485</v>
      </c>
      <c r="C1821" t="s">
        <v>5137</v>
      </c>
      <c r="D1821" t="s">
        <v>1379</v>
      </c>
      <c r="E1821" t="s">
        <v>5137</v>
      </c>
      <c r="F1821" t="s">
        <v>474</v>
      </c>
      <c r="G1821" t="s">
        <v>5138</v>
      </c>
      <c r="H1821" t="s">
        <v>1448</v>
      </c>
      <c r="I1821" t="s">
        <v>1449</v>
      </c>
      <c r="J1821" t="s">
        <v>1448</v>
      </c>
      <c r="K1821" t="s">
        <v>1450</v>
      </c>
      <c r="L1821" t="s">
        <v>1451</v>
      </c>
      <c r="M1821" t="s">
        <v>1451</v>
      </c>
      <c r="N1821" t="s">
        <v>1451</v>
      </c>
      <c r="O1821" t="s">
        <v>1451</v>
      </c>
      <c r="P1821" t="s">
        <v>1451</v>
      </c>
      <c r="Q1821" t="s">
        <v>287</v>
      </c>
      <c r="R1821" t="s">
        <v>1453</v>
      </c>
      <c r="S1821" t="s">
        <v>1454</v>
      </c>
      <c r="T1821" t="s">
        <v>1477</v>
      </c>
      <c r="U1821" t="e" cm="1">
        <f t="array" ref="U1821">- Implement simantic IT for panting factory of KHI</f>
        <v>#NAME?</v>
      </c>
    </row>
    <row r="1822" spans="1:36" x14ac:dyDescent="0.2">
      <c r="A1822" t="e" cm="1">
        <f t="array" ref="A1822">- Customize modules in simantic IT to fit with business of KHI</f>
        <v>#NAME?</v>
      </c>
    </row>
    <row r="1823" spans="1:36" x14ac:dyDescent="0.2">
      <c r="A1823" t="e" cm="1">
        <f t="array" ref="A1823">- Development integration functions to fit with business of KHI</f>
        <v>#NAME?</v>
      </c>
    </row>
    <row r="1824" spans="1:36" x14ac:dyDescent="0.2">
      <c r="A1824" t="e" cm="1">
        <f t="array" ref="A1824">- IT is out of scope of offshore team</f>
        <v>#NAME?</v>
      </c>
      <c r="B1824" t="s">
        <v>3457</v>
      </c>
      <c r="C1824">
        <v>1640970000</v>
      </c>
      <c r="D1824">
        <v>1672419600</v>
      </c>
      <c r="E1824" t="s">
        <v>1438</v>
      </c>
      <c r="F1824" t="s">
        <v>1458</v>
      </c>
      <c r="I1824" t="s">
        <v>5139</v>
      </c>
      <c r="K1824" t="s">
        <v>5140</v>
      </c>
      <c r="L1824" t="s">
        <v>5141</v>
      </c>
      <c r="M1824" t="s">
        <v>5141</v>
      </c>
      <c r="N1824" t="s">
        <v>4686</v>
      </c>
      <c r="P1824" t="s">
        <v>102</v>
      </c>
    </row>
    <row r="1825" spans="1:36" x14ac:dyDescent="0.2">
      <c r="A1825">
        <v>23949</v>
      </c>
      <c r="B1825" t="s">
        <v>1466</v>
      </c>
      <c r="C1825" t="s">
        <v>5142</v>
      </c>
      <c r="D1825" t="s">
        <v>1380</v>
      </c>
      <c r="E1825" t="s">
        <v>5142</v>
      </c>
      <c r="F1825" t="s">
        <v>306</v>
      </c>
      <c r="G1825" t="s">
        <v>1894</v>
      </c>
      <c r="H1825" t="s">
        <v>1448</v>
      </c>
      <c r="I1825" t="s">
        <v>1469</v>
      </c>
      <c r="J1825" t="s">
        <v>1448</v>
      </c>
      <c r="K1825" t="s">
        <v>1470</v>
      </c>
      <c r="L1825" t="s">
        <v>1471</v>
      </c>
      <c r="M1825" t="s">
        <v>1472</v>
      </c>
      <c r="N1825" t="s">
        <v>1512</v>
      </c>
      <c r="O1825" t="s">
        <v>1474</v>
      </c>
      <c r="P1825" t="s">
        <v>1564</v>
      </c>
      <c r="Q1825" t="s">
        <v>287</v>
      </c>
      <c r="R1825" t="s">
        <v>1565</v>
      </c>
      <c r="S1825" t="s">
        <v>1454</v>
      </c>
      <c r="T1825" t="s">
        <v>1477</v>
      </c>
      <c r="U1825" t="s">
        <v>5143</v>
      </c>
      <c r="V1825" t="s">
        <v>5144</v>
      </c>
      <c r="W1825">
        <v>1640970000</v>
      </c>
      <c r="X1825">
        <v>1673802000</v>
      </c>
      <c r="Y1825" t="s">
        <v>1438</v>
      </c>
      <c r="Z1825" t="s">
        <v>1491</v>
      </c>
      <c r="AC1825" t="s">
        <v>5145</v>
      </c>
      <c r="AE1825" t="s">
        <v>5146</v>
      </c>
      <c r="AF1825" t="s">
        <v>2061</v>
      </c>
      <c r="AG1825" t="s">
        <v>5147</v>
      </c>
      <c r="AH1825" t="s">
        <v>5148</v>
      </c>
      <c r="AI1825" t="s">
        <v>5149</v>
      </c>
      <c r="AJ1825" t="s">
        <v>102</v>
      </c>
    </row>
    <row r="1826" spans="1:36" x14ac:dyDescent="0.2">
      <c r="A1826">
        <v>23950</v>
      </c>
      <c r="B1826" t="s">
        <v>1466</v>
      </c>
      <c r="C1826" t="s">
        <v>5150</v>
      </c>
      <c r="D1826" t="s">
        <v>1381</v>
      </c>
      <c r="E1826" t="s">
        <v>5150</v>
      </c>
      <c r="F1826" t="s">
        <v>306</v>
      </c>
      <c r="G1826" t="s">
        <v>1894</v>
      </c>
      <c r="H1826" t="s">
        <v>1448</v>
      </c>
      <c r="I1826" t="s">
        <v>1469</v>
      </c>
      <c r="J1826" t="s">
        <v>1448</v>
      </c>
      <c r="K1826" t="s">
        <v>1470</v>
      </c>
      <c r="L1826" t="s">
        <v>1471</v>
      </c>
      <c r="M1826" t="s">
        <v>1472</v>
      </c>
      <c r="N1826" t="s">
        <v>1512</v>
      </c>
      <c r="O1826" t="s">
        <v>1474</v>
      </c>
      <c r="P1826" t="s">
        <v>1564</v>
      </c>
      <c r="Q1826" t="s">
        <v>287</v>
      </c>
      <c r="R1826" t="s">
        <v>1565</v>
      </c>
      <c r="S1826" t="s">
        <v>1454</v>
      </c>
      <c r="T1826" t="s">
        <v>1477</v>
      </c>
      <c r="U1826" t="s">
        <v>5151</v>
      </c>
      <c r="V1826" t="s">
        <v>4202</v>
      </c>
      <c r="W1826">
        <v>1640970000</v>
      </c>
      <c r="X1826">
        <v>1673802000</v>
      </c>
      <c r="Y1826" t="s">
        <v>1438</v>
      </c>
      <c r="Z1826" t="s">
        <v>1491</v>
      </c>
      <c r="AC1826" t="s">
        <v>5152</v>
      </c>
      <c r="AE1826" t="s">
        <v>5153</v>
      </c>
      <c r="AF1826" t="s">
        <v>5154</v>
      </c>
      <c r="AG1826" t="s">
        <v>5155</v>
      </c>
      <c r="AH1826" t="s">
        <v>5156</v>
      </c>
      <c r="AI1826" t="s">
        <v>5157</v>
      </c>
      <c r="AJ1826" t="s">
        <v>102</v>
      </c>
    </row>
    <row r="1827" spans="1:36" x14ac:dyDescent="0.2">
      <c r="A1827">
        <v>23952</v>
      </c>
      <c r="B1827" t="s">
        <v>1520</v>
      </c>
      <c r="C1827" t="s">
        <v>5158</v>
      </c>
      <c r="D1827" t="s">
        <v>1382</v>
      </c>
      <c r="E1827" t="s">
        <v>5158</v>
      </c>
      <c r="F1827" t="s">
        <v>288</v>
      </c>
      <c r="G1827" t="s">
        <v>2299</v>
      </c>
      <c r="H1827" t="s">
        <v>1448</v>
      </c>
      <c r="I1827" t="s">
        <v>1469</v>
      </c>
      <c r="J1827" t="s">
        <v>1448</v>
      </c>
      <c r="K1827" t="s">
        <v>1809</v>
      </c>
      <c r="L1827" t="s">
        <v>1634</v>
      </c>
      <c r="M1827" t="s">
        <v>2300</v>
      </c>
      <c r="N1827" t="s">
        <v>1473</v>
      </c>
      <c r="O1827" t="s">
        <v>1474</v>
      </c>
      <c r="P1827" t="s">
        <v>1513</v>
      </c>
      <c r="Q1827" t="s">
        <v>287</v>
      </c>
      <c r="R1827" t="s">
        <v>3511</v>
      </c>
      <c r="S1827" t="s">
        <v>1488</v>
      </c>
      <c r="T1827" t="s">
        <v>1455</v>
      </c>
      <c r="U1827" t="s">
        <v>5159</v>
      </c>
    </row>
    <row r="1828" spans="1:36" x14ac:dyDescent="0.2">
      <c r="A1828" t="s">
        <v>5160</v>
      </c>
    </row>
    <row r="1829" spans="1:36" x14ac:dyDescent="0.2">
      <c r="A1829" t="s">
        <v>5161</v>
      </c>
    </row>
    <row r="1830" spans="1:36" x14ac:dyDescent="0.2">
      <c r="A1830" t="s">
        <v>5162</v>
      </c>
    </row>
    <row r="1831" spans="1:36" x14ac:dyDescent="0.2">
      <c r="A1831" t="s">
        <v>5163</v>
      </c>
    </row>
    <row r="1833" spans="1:36" x14ac:dyDescent="0.2">
      <c r="A1833" t="s">
        <v>5164</v>
      </c>
    </row>
    <row r="1834" spans="1:36" x14ac:dyDescent="0.2">
      <c r="A1834" t="s">
        <v>5165</v>
      </c>
      <c r="B1834" t="s">
        <v>5166</v>
      </c>
      <c r="C1834">
        <v>1640970000</v>
      </c>
      <c r="D1834">
        <v>1657558800</v>
      </c>
      <c r="E1834" t="s">
        <v>1438</v>
      </c>
      <c r="F1834" t="s">
        <v>1439</v>
      </c>
      <c r="H1834" t="s">
        <v>3581</v>
      </c>
      <c r="I1834" t="s">
        <v>5167</v>
      </c>
      <c r="K1834" t="s">
        <v>5168</v>
      </c>
      <c r="L1834" t="s">
        <v>5169</v>
      </c>
      <c r="M1834" t="s">
        <v>5169</v>
      </c>
      <c r="N1834" t="s">
        <v>1685</v>
      </c>
      <c r="O1834" t="s">
        <v>5170</v>
      </c>
      <c r="P1834" t="s">
        <v>100</v>
      </c>
    </row>
    <row r="1835" spans="1:36" x14ac:dyDescent="0.2">
      <c r="A1835">
        <v>23958</v>
      </c>
      <c r="B1835" t="s">
        <v>1466</v>
      </c>
      <c r="C1835" t="s">
        <v>5171</v>
      </c>
      <c r="D1835" t="s">
        <v>1383</v>
      </c>
      <c r="E1835" t="s">
        <v>5171</v>
      </c>
      <c r="F1835" t="s">
        <v>375</v>
      </c>
      <c r="G1835" t="s">
        <v>1871</v>
      </c>
      <c r="H1835" t="s">
        <v>1448</v>
      </c>
      <c r="I1835" t="s">
        <v>1469</v>
      </c>
      <c r="J1835" t="s">
        <v>1448</v>
      </c>
      <c r="K1835" t="s">
        <v>1450</v>
      </c>
      <c r="L1835" t="s">
        <v>1451</v>
      </c>
      <c r="M1835" t="s">
        <v>1451</v>
      </c>
      <c r="N1835" t="s">
        <v>1451</v>
      </c>
      <c r="O1835" t="s">
        <v>1451</v>
      </c>
      <c r="P1835" t="s">
        <v>1665</v>
      </c>
      <c r="Q1835" t="s">
        <v>287</v>
      </c>
      <c r="R1835" t="s">
        <v>2121</v>
      </c>
      <c r="S1835" t="s">
        <v>1454</v>
      </c>
      <c r="T1835" t="s">
        <v>1455</v>
      </c>
      <c r="U1835" t="s">
        <v>5172</v>
      </c>
      <c r="V1835" t="s">
        <v>3910</v>
      </c>
      <c r="W1835">
        <v>1640970000</v>
      </c>
      <c r="X1835">
        <v>1649696400</v>
      </c>
      <c r="Y1835" t="s">
        <v>1438</v>
      </c>
      <c r="Z1835" t="s">
        <v>1491</v>
      </c>
      <c r="AB1835" t="s">
        <v>1460</v>
      </c>
      <c r="AC1835" t="s">
        <v>5173</v>
      </c>
      <c r="AE1835" t="s">
        <v>5174</v>
      </c>
      <c r="AF1835" t="s">
        <v>5175</v>
      </c>
      <c r="AG1835" t="s">
        <v>5175</v>
      </c>
      <c r="AH1835" t="s">
        <v>1464</v>
      </c>
      <c r="AI1835" t="s">
        <v>5176</v>
      </c>
      <c r="AJ1835" t="s">
        <v>100</v>
      </c>
    </row>
    <row r="1836" spans="1:36" x14ac:dyDescent="0.2">
      <c r="A1836">
        <v>23959</v>
      </c>
      <c r="B1836" t="s">
        <v>1466</v>
      </c>
      <c r="C1836" t="s">
        <v>5177</v>
      </c>
      <c r="D1836" t="s">
        <v>1384</v>
      </c>
      <c r="E1836" t="s">
        <v>5177</v>
      </c>
      <c r="F1836" t="s">
        <v>621</v>
      </c>
      <c r="G1836" t="s">
        <v>5178</v>
      </c>
      <c r="H1836" t="s">
        <v>1448</v>
      </c>
      <c r="I1836" t="s">
        <v>1469</v>
      </c>
      <c r="J1836" t="s">
        <v>1448</v>
      </c>
      <c r="K1836" t="s">
        <v>1470</v>
      </c>
      <c r="L1836" t="s">
        <v>1553</v>
      </c>
      <c r="M1836" t="s">
        <v>1553</v>
      </c>
      <c r="N1836" t="s">
        <v>1473</v>
      </c>
      <c r="O1836" t="s">
        <v>1474</v>
      </c>
      <c r="P1836" t="s">
        <v>1973</v>
      </c>
      <c r="Q1836" t="s">
        <v>287</v>
      </c>
      <c r="R1836" t="s">
        <v>1565</v>
      </c>
      <c r="S1836" t="s">
        <v>1454</v>
      </c>
      <c r="T1836" t="s">
        <v>1477</v>
      </c>
      <c r="U1836" t="s">
        <v>5179</v>
      </c>
      <c r="V1836" t="s">
        <v>5180</v>
      </c>
      <c r="W1836">
        <v>1640970000</v>
      </c>
      <c r="X1836">
        <v>1672419600</v>
      </c>
      <c r="Y1836" t="s">
        <v>1438</v>
      </c>
      <c r="Z1836" t="s">
        <v>1568</v>
      </c>
      <c r="AC1836" t="s">
        <v>5181</v>
      </c>
      <c r="AE1836" t="s">
        <v>5182</v>
      </c>
      <c r="AF1836" t="s">
        <v>5183</v>
      </c>
      <c r="AG1836" t="s">
        <v>2470</v>
      </c>
      <c r="AH1836" t="s">
        <v>1464</v>
      </c>
      <c r="AI1836" t="s">
        <v>2502</v>
      </c>
      <c r="AJ1836" t="s">
        <v>104</v>
      </c>
    </row>
    <row r="1837" spans="1:36" x14ac:dyDescent="0.2">
      <c r="A1837">
        <v>23960</v>
      </c>
      <c r="B1837" t="s">
        <v>1466</v>
      </c>
      <c r="C1837" t="s">
        <v>5177</v>
      </c>
      <c r="D1837" t="s">
        <v>1384</v>
      </c>
      <c r="E1837" t="s">
        <v>5177</v>
      </c>
      <c r="F1837" t="s">
        <v>621</v>
      </c>
      <c r="G1837" t="s">
        <v>5178</v>
      </c>
      <c r="H1837" t="s">
        <v>1448</v>
      </c>
      <c r="I1837" t="s">
        <v>1469</v>
      </c>
      <c r="J1837" t="s">
        <v>1448</v>
      </c>
      <c r="K1837" t="s">
        <v>1470</v>
      </c>
      <c r="L1837" t="s">
        <v>1553</v>
      </c>
      <c r="M1837" t="s">
        <v>1553</v>
      </c>
      <c r="N1837" t="s">
        <v>1473</v>
      </c>
      <c r="O1837" t="s">
        <v>1474</v>
      </c>
      <c r="P1837" t="s">
        <v>1973</v>
      </c>
      <c r="Q1837" t="s">
        <v>287</v>
      </c>
      <c r="R1837" t="s">
        <v>1565</v>
      </c>
      <c r="S1837" t="s">
        <v>1454</v>
      </c>
      <c r="T1837" t="s">
        <v>1477</v>
      </c>
      <c r="U1837" t="s">
        <v>5179</v>
      </c>
      <c r="V1837" t="s">
        <v>5180</v>
      </c>
      <c r="W1837">
        <v>1640970000</v>
      </c>
      <c r="X1837">
        <v>1672419600</v>
      </c>
      <c r="Y1837" t="s">
        <v>1438</v>
      </c>
      <c r="Z1837" t="s">
        <v>1568</v>
      </c>
      <c r="AC1837" t="s">
        <v>5181</v>
      </c>
      <c r="AE1837" t="s">
        <v>5182</v>
      </c>
      <c r="AF1837" t="s">
        <v>5183</v>
      </c>
      <c r="AG1837" t="s">
        <v>2470</v>
      </c>
      <c r="AH1837" t="s">
        <v>1464</v>
      </c>
      <c r="AI1837" t="s">
        <v>2502</v>
      </c>
      <c r="AJ1837" t="s">
        <v>104</v>
      </c>
    </row>
    <row r="1838" spans="1:36" x14ac:dyDescent="0.2">
      <c r="A1838">
        <v>23961</v>
      </c>
      <c r="B1838" t="s">
        <v>1445</v>
      </c>
      <c r="C1838" t="s">
        <v>5184</v>
      </c>
      <c r="D1838" t="s">
        <v>1385</v>
      </c>
      <c r="E1838" t="s">
        <v>5184</v>
      </c>
      <c r="F1838" t="s">
        <v>510</v>
      </c>
      <c r="G1838" t="s">
        <v>5178</v>
      </c>
      <c r="H1838" t="s">
        <v>1448</v>
      </c>
      <c r="I1838" t="s">
        <v>1469</v>
      </c>
      <c r="J1838" t="s">
        <v>1448</v>
      </c>
      <c r="K1838" t="s">
        <v>1470</v>
      </c>
      <c r="L1838" t="s">
        <v>1553</v>
      </c>
      <c r="M1838" t="s">
        <v>1553</v>
      </c>
      <c r="N1838" t="s">
        <v>4049</v>
      </c>
      <c r="O1838" t="s">
        <v>5185</v>
      </c>
      <c r="P1838" t="s">
        <v>5186</v>
      </c>
      <c r="Q1838" t="s">
        <v>287</v>
      </c>
      <c r="R1838" t="s">
        <v>1453</v>
      </c>
      <c r="S1838" t="s">
        <v>1454</v>
      </c>
      <c r="T1838" t="s">
        <v>1455</v>
      </c>
      <c r="U1838" t="s">
        <v>5187</v>
      </c>
      <c r="V1838" t="s">
        <v>5188</v>
      </c>
      <c r="W1838">
        <v>1640970000</v>
      </c>
      <c r="X1838">
        <v>1656522000</v>
      </c>
      <c r="Y1838" t="s">
        <v>1438</v>
      </c>
      <c r="Z1838" t="s">
        <v>1568</v>
      </c>
      <c r="AA1838" t="s">
        <v>1459</v>
      </c>
      <c r="AB1838" t="s">
        <v>1614</v>
      </c>
      <c r="AC1838" t="s">
        <v>5189</v>
      </c>
      <c r="AE1838" t="s">
        <v>5190</v>
      </c>
      <c r="AF1838" t="s">
        <v>5191</v>
      </c>
      <c r="AG1838" t="s">
        <v>5191</v>
      </c>
      <c r="AH1838" t="s">
        <v>5192</v>
      </c>
      <c r="AI1838" t="s">
        <v>3420</v>
      </c>
      <c r="AJ1838" t="s">
        <v>98</v>
      </c>
    </row>
    <row r="1839" spans="1:36" x14ac:dyDescent="0.2">
      <c r="A1839">
        <v>23963</v>
      </c>
      <c r="B1839" t="s">
        <v>1485</v>
      </c>
      <c r="C1839" t="s">
        <v>1386</v>
      </c>
      <c r="D1839" t="s">
        <v>1386</v>
      </c>
      <c r="E1839" t="s">
        <v>1386</v>
      </c>
      <c r="F1839" t="s">
        <v>427</v>
      </c>
      <c r="G1839" t="s">
        <v>5178</v>
      </c>
      <c r="H1839" t="s">
        <v>1448</v>
      </c>
      <c r="I1839" t="s">
        <v>1469</v>
      </c>
      <c r="J1839" t="s">
        <v>1448</v>
      </c>
      <c r="K1839" t="s">
        <v>1470</v>
      </c>
      <c r="L1839" t="s">
        <v>1471</v>
      </c>
      <c r="M1839" t="s">
        <v>1472</v>
      </c>
      <c r="N1839" t="s">
        <v>1473</v>
      </c>
      <c r="O1839" t="s">
        <v>1474</v>
      </c>
      <c r="P1839" t="s">
        <v>5193</v>
      </c>
      <c r="Q1839" t="s">
        <v>287</v>
      </c>
      <c r="R1839" t="s">
        <v>1453</v>
      </c>
      <c r="S1839" t="s">
        <v>1454</v>
      </c>
      <c r="T1839" t="s">
        <v>1477</v>
      </c>
      <c r="U1839" t="s">
        <v>5194</v>
      </c>
      <c r="V1839" t="s">
        <v>5195</v>
      </c>
      <c r="W1839">
        <v>1640970000</v>
      </c>
      <c r="X1839">
        <v>1673888400</v>
      </c>
      <c r="Y1839" t="s">
        <v>1438</v>
      </c>
      <c r="Z1839" t="s">
        <v>1439</v>
      </c>
      <c r="AC1839" t="s">
        <v>5196</v>
      </c>
      <c r="AE1839" t="s">
        <v>5197</v>
      </c>
      <c r="AF1839" t="s">
        <v>5198</v>
      </c>
      <c r="AG1839" t="s">
        <v>5198</v>
      </c>
      <c r="AH1839" t="s">
        <v>2873</v>
      </c>
      <c r="AI1839" t="s">
        <v>5199</v>
      </c>
      <c r="AJ1839" t="s">
        <v>99</v>
      </c>
    </row>
    <row r="1840" spans="1:36" x14ac:dyDescent="0.2">
      <c r="A1840">
        <v>23974</v>
      </c>
      <c r="B1840" t="s">
        <v>1466</v>
      </c>
      <c r="C1840" t="s">
        <v>5200</v>
      </c>
      <c r="D1840" t="s">
        <v>1387</v>
      </c>
      <c r="E1840" t="s">
        <v>5200</v>
      </c>
      <c r="F1840" t="s">
        <v>375</v>
      </c>
      <c r="G1840" t="s">
        <v>5201</v>
      </c>
      <c r="H1840" t="s">
        <v>1448</v>
      </c>
      <c r="I1840" t="s">
        <v>1449</v>
      </c>
      <c r="J1840" t="s">
        <v>1448</v>
      </c>
      <c r="K1840" t="s">
        <v>1450</v>
      </c>
      <c r="L1840" t="s">
        <v>1839</v>
      </c>
      <c r="M1840" t="s">
        <v>1839</v>
      </c>
      <c r="N1840" t="s">
        <v>1473</v>
      </c>
      <c r="O1840" t="s">
        <v>1474</v>
      </c>
      <c r="P1840" t="s">
        <v>3847</v>
      </c>
      <c r="Q1840" t="s">
        <v>287</v>
      </c>
      <c r="R1840" t="s">
        <v>1678</v>
      </c>
      <c r="S1840" t="s">
        <v>1454</v>
      </c>
      <c r="T1840" t="s">
        <v>1455</v>
      </c>
      <c r="U1840" t="s">
        <v>5202</v>
      </c>
      <c r="V1840" t="s">
        <v>5203</v>
      </c>
      <c r="W1840">
        <v>1640970000</v>
      </c>
      <c r="X1840">
        <v>1658163600</v>
      </c>
      <c r="Y1840" t="s">
        <v>1438</v>
      </c>
      <c r="Z1840" t="s">
        <v>1491</v>
      </c>
      <c r="AA1840" t="s">
        <v>1589</v>
      </c>
      <c r="AB1840" t="s">
        <v>1460</v>
      </c>
      <c r="AC1840" t="s">
        <v>5204</v>
      </c>
      <c r="AE1840" t="s">
        <v>5205</v>
      </c>
      <c r="AF1840" t="s">
        <v>5206</v>
      </c>
      <c r="AG1840" t="s">
        <v>5206</v>
      </c>
      <c r="AH1840" t="s">
        <v>5207</v>
      </c>
      <c r="AI1840" t="s">
        <v>5208</v>
      </c>
      <c r="AJ1840" t="s">
        <v>100</v>
      </c>
    </row>
    <row r="1841" spans="1:36" x14ac:dyDescent="0.2">
      <c r="A1841">
        <v>23980</v>
      </c>
      <c r="B1841" t="s">
        <v>1466</v>
      </c>
      <c r="C1841" t="s">
        <v>1388</v>
      </c>
      <c r="D1841" t="s">
        <v>1388</v>
      </c>
      <c r="E1841" t="s">
        <v>1388</v>
      </c>
      <c r="F1841" t="s">
        <v>1375</v>
      </c>
      <c r="G1841" t="s">
        <v>5111</v>
      </c>
      <c r="H1841" t="s">
        <v>1448</v>
      </c>
      <c r="I1841" t="s">
        <v>1469</v>
      </c>
      <c r="J1841" t="s">
        <v>1448</v>
      </c>
      <c r="K1841" t="s">
        <v>1470</v>
      </c>
      <c r="L1841" t="s">
        <v>1675</v>
      </c>
      <c r="M1841" t="s">
        <v>1676</v>
      </c>
      <c r="N1841" t="s">
        <v>1473</v>
      </c>
      <c r="O1841" t="s">
        <v>1474</v>
      </c>
      <c r="P1841" t="s">
        <v>5209</v>
      </c>
      <c r="Q1841" t="s">
        <v>287</v>
      </c>
      <c r="R1841" t="s">
        <v>84</v>
      </c>
      <c r="S1841" t="s">
        <v>1488</v>
      </c>
      <c r="T1841" t="s">
        <v>1477</v>
      </c>
      <c r="U1841" t="s">
        <v>5210</v>
      </c>
      <c r="V1841" t="s">
        <v>5211</v>
      </c>
      <c r="W1841">
        <v>1640970000</v>
      </c>
      <c r="X1841">
        <v>1673802000</v>
      </c>
      <c r="Y1841" t="s">
        <v>1438</v>
      </c>
      <c r="Z1841" t="s">
        <v>1491</v>
      </c>
      <c r="AC1841" t="s">
        <v>5212</v>
      </c>
      <c r="AE1841" t="s">
        <v>5213</v>
      </c>
      <c r="AF1841" t="s">
        <v>5214</v>
      </c>
      <c r="AG1841" t="s">
        <v>5215</v>
      </c>
      <c r="AH1841" t="s">
        <v>5216</v>
      </c>
      <c r="AJ1841" t="s">
        <v>103</v>
      </c>
    </row>
    <row r="1842" spans="1:36" x14ac:dyDescent="0.2">
      <c r="A1842">
        <v>23982</v>
      </c>
      <c r="B1842" t="s">
        <v>1485</v>
      </c>
      <c r="C1842" t="s">
        <v>5217</v>
      </c>
      <c r="D1842" t="s">
        <v>1389</v>
      </c>
      <c r="E1842" t="s">
        <v>5217</v>
      </c>
      <c r="F1842" t="s">
        <v>290</v>
      </c>
      <c r="G1842" t="s">
        <v>5218</v>
      </c>
      <c r="H1842" t="s">
        <v>1448</v>
      </c>
      <c r="I1842" t="s">
        <v>1449</v>
      </c>
      <c r="J1842" t="s">
        <v>1448</v>
      </c>
      <c r="K1842" t="s">
        <v>1470</v>
      </c>
      <c r="L1842" t="s">
        <v>2088</v>
      </c>
      <c r="M1842" t="s">
        <v>2089</v>
      </c>
      <c r="N1842" t="s">
        <v>1473</v>
      </c>
      <c r="O1842" t="s">
        <v>1474</v>
      </c>
      <c r="P1842" t="s">
        <v>5219</v>
      </c>
      <c r="Q1842" t="s">
        <v>287</v>
      </c>
      <c r="R1842" t="s">
        <v>84</v>
      </c>
      <c r="S1842" t="s">
        <v>1454</v>
      </c>
      <c r="T1842" t="s">
        <v>1455</v>
      </c>
      <c r="U1842" t="s">
        <v>5220</v>
      </c>
    </row>
    <row r="1843" spans="1:36" x14ac:dyDescent="0.2">
      <c r="A1843" t="s">
        <v>5221</v>
      </c>
      <c r="B1843" t="s">
        <v>5222</v>
      </c>
      <c r="C1843">
        <v>1640970000</v>
      </c>
      <c r="D1843">
        <v>1665421200</v>
      </c>
      <c r="E1843" t="s">
        <v>1438</v>
      </c>
      <c r="F1843" t="s">
        <v>1568</v>
      </c>
      <c r="G1843" t="s">
        <v>1556</v>
      </c>
      <c r="I1843" t="s">
        <v>5223</v>
      </c>
      <c r="K1843" t="s">
        <v>3674</v>
      </c>
      <c r="L1843" t="s">
        <v>5224</v>
      </c>
      <c r="M1843" t="s">
        <v>5224</v>
      </c>
      <c r="N1843" t="s">
        <v>2791</v>
      </c>
      <c r="P1843" t="s">
        <v>99</v>
      </c>
    </row>
    <row r="1844" spans="1:36" x14ac:dyDescent="0.2">
      <c r="A1844">
        <v>23986</v>
      </c>
      <c r="B1844" t="s">
        <v>1520</v>
      </c>
      <c r="C1844" t="s">
        <v>5225</v>
      </c>
      <c r="D1844" t="s">
        <v>1390</v>
      </c>
      <c r="E1844" t="s">
        <v>5225</v>
      </c>
      <c r="F1844" t="s">
        <v>319</v>
      </c>
      <c r="G1844" t="s">
        <v>5226</v>
      </c>
      <c r="H1844" t="s">
        <v>1448</v>
      </c>
      <c r="I1844" t="s">
        <v>1838</v>
      </c>
      <c r="J1844" t="s">
        <v>1448</v>
      </c>
      <c r="K1844" t="s">
        <v>1470</v>
      </c>
      <c r="L1844" t="s">
        <v>1839</v>
      </c>
      <c r="M1844" t="s">
        <v>1839</v>
      </c>
      <c r="N1844" t="s">
        <v>1473</v>
      </c>
      <c r="O1844" t="s">
        <v>1474</v>
      </c>
      <c r="P1844" t="s">
        <v>5227</v>
      </c>
      <c r="Q1844" t="s">
        <v>287</v>
      </c>
      <c r="R1844" t="s">
        <v>2733</v>
      </c>
      <c r="S1844" t="s">
        <v>2633</v>
      </c>
      <c r="T1844" t="s">
        <v>1455</v>
      </c>
      <c r="U1844" t="s">
        <v>5228</v>
      </c>
    </row>
    <row r="1845" spans="1:36" x14ac:dyDescent="0.2">
      <c r="A1845" t="s">
        <v>5229</v>
      </c>
    </row>
    <row r="1846" spans="1:36" x14ac:dyDescent="0.2">
      <c r="A1846" t="e" cm="1">
        <f t="array" ref="A1846">- Basic Supply Chain Management (SCM) business processes are standardised Globally.</f>
        <v>#NAME?</v>
      </c>
    </row>
    <row r="1847" spans="1:36" x14ac:dyDescent="0.2">
      <c r="A1847" t="s">
        <v>5230</v>
      </c>
    </row>
    <row r="1848" spans="1:36" x14ac:dyDescent="0.2">
      <c r="A1848" t="e" cm="1">
        <f t="array" ref="A1848">- Basic SCM Masters are consolidated globally enabling consistent and accurate information to Management</f>
        <v>#NAME?</v>
      </c>
    </row>
    <row r="1849" spans="1:36" x14ac:dyDescent="0.2">
      <c r="A1849" t="s">
        <v>5231</v>
      </c>
    </row>
    <row r="1850" spans="1:36" x14ac:dyDescent="0.2">
      <c r="A1850" t="s">
        <v>5232</v>
      </c>
    </row>
    <row r="1851" spans="1:36" x14ac:dyDescent="0.2">
      <c r="A1851" t="s">
        <v>5233</v>
      </c>
    </row>
    <row r="1852" spans="1:36" x14ac:dyDescent="0.2">
      <c r="A1852" t="s">
        <v>5234</v>
      </c>
      <c r="B1852" t="s">
        <v>5235</v>
      </c>
      <c r="C1852">
        <v>1640970000</v>
      </c>
      <c r="D1852">
        <v>1658336400</v>
      </c>
      <c r="E1852" t="s">
        <v>1438</v>
      </c>
      <c r="F1852" t="s">
        <v>1568</v>
      </c>
      <c r="H1852" t="s">
        <v>2727</v>
      </c>
      <c r="I1852" t="s">
        <v>5236</v>
      </c>
      <c r="K1852" t="s">
        <v>5237</v>
      </c>
      <c r="L1852" t="s">
        <v>5238</v>
      </c>
      <c r="M1852" t="s">
        <v>5238</v>
      </c>
      <c r="N1852" t="s">
        <v>5239</v>
      </c>
      <c r="O1852" t="s">
        <v>5240</v>
      </c>
      <c r="P1852" t="s">
        <v>100</v>
      </c>
    </row>
    <row r="1853" spans="1:36" x14ac:dyDescent="0.2">
      <c r="A1853">
        <v>23992</v>
      </c>
      <c r="B1853" t="s">
        <v>1485</v>
      </c>
      <c r="C1853" t="s">
        <v>5241</v>
      </c>
      <c r="D1853" t="s">
        <v>1391</v>
      </c>
      <c r="E1853" t="s">
        <v>5241</v>
      </c>
      <c r="F1853" t="s">
        <v>290</v>
      </c>
      <c r="G1853" t="s">
        <v>5242</v>
      </c>
      <c r="H1853" t="s">
        <v>1448</v>
      </c>
      <c r="I1853" t="s">
        <v>1469</v>
      </c>
      <c r="J1853" t="s">
        <v>1448</v>
      </c>
      <c r="K1853" t="s">
        <v>1470</v>
      </c>
      <c r="L1853" t="s">
        <v>2088</v>
      </c>
      <c r="M1853" t="s">
        <v>2100</v>
      </c>
      <c r="N1853" t="s">
        <v>1473</v>
      </c>
      <c r="O1853" t="s">
        <v>1474</v>
      </c>
      <c r="P1853" t="s">
        <v>5243</v>
      </c>
      <c r="Q1853" t="s">
        <v>292</v>
      </c>
      <c r="R1853" t="s">
        <v>1543</v>
      </c>
      <c r="S1853" t="s">
        <v>1454</v>
      </c>
      <c r="T1853" t="s">
        <v>1477</v>
      </c>
      <c r="U1853" t="s">
        <v>5244</v>
      </c>
    </row>
    <row r="1854" spans="1:36" x14ac:dyDescent="0.2">
      <c r="A1854" t="s">
        <v>5245</v>
      </c>
      <c r="B1854" t="s">
        <v>5246</v>
      </c>
      <c r="C1854">
        <v>1640970000</v>
      </c>
      <c r="D1854">
        <v>1668445200</v>
      </c>
      <c r="E1854" t="s">
        <v>1438</v>
      </c>
      <c r="F1854" t="s">
        <v>1568</v>
      </c>
      <c r="I1854" t="s">
        <v>5247</v>
      </c>
      <c r="K1854" t="s">
        <v>5248</v>
      </c>
      <c r="L1854" t="s">
        <v>5249</v>
      </c>
      <c r="M1854" t="s">
        <v>1804</v>
      </c>
      <c r="N1854" t="s">
        <v>2967</v>
      </c>
      <c r="O1854" t="s">
        <v>5250</v>
      </c>
      <c r="P1854" t="s">
        <v>99</v>
      </c>
    </row>
    <row r="1855" spans="1:36" x14ac:dyDescent="0.2">
      <c r="A1855">
        <v>23993</v>
      </c>
      <c r="B1855" t="s">
        <v>1485</v>
      </c>
      <c r="C1855" t="s">
        <v>1392</v>
      </c>
      <c r="D1855" t="s">
        <v>1392</v>
      </c>
      <c r="E1855" t="s">
        <v>1392</v>
      </c>
      <c r="F1855" t="s">
        <v>498</v>
      </c>
      <c r="G1855" t="s">
        <v>5251</v>
      </c>
      <c r="H1855" t="s">
        <v>1448</v>
      </c>
      <c r="I1855" t="s">
        <v>1838</v>
      </c>
      <c r="J1855" t="s">
        <v>1448</v>
      </c>
      <c r="K1855" t="s">
        <v>1470</v>
      </c>
      <c r="L1855" t="s">
        <v>1471</v>
      </c>
      <c r="M1855" t="s">
        <v>1472</v>
      </c>
      <c r="N1855" t="s">
        <v>1512</v>
      </c>
      <c r="O1855" t="s">
        <v>1474</v>
      </c>
      <c r="P1855" t="s">
        <v>1513</v>
      </c>
      <c r="Q1855" t="s">
        <v>287</v>
      </c>
      <c r="R1855" t="s">
        <v>1543</v>
      </c>
      <c r="S1855" t="s">
        <v>1454</v>
      </c>
      <c r="T1855" t="s">
        <v>1477</v>
      </c>
      <c r="U1855" t="s">
        <v>5252</v>
      </c>
    </row>
    <row r="1856" spans="1:36" x14ac:dyDescent="0.2">
      <c r="A1856" t="s">
        <v>5253</v>
      </c>
    </row>
    <row r="1857" spans="1:36" x14ac:dyDescent="0.2">
      <c r="A1857" t="s">
        <v>5254</v>
      </c>
      <c r="B1857" t="s">
        <v>5255</v>
      </c>
      <c r="C1857">
        <v>1640970000</v>
      </c>
      <c r="D1857">
        <v>1674147600</v>
      </c>
      <c r="E1857" t="s">
        <v>1438</v>
      </c>
      <c r="F1857" t="s">
        <v>1568</v>
      </c>
      <c r="I1857" t="s">
        <v>5256</v>
      </c>
      <c r="K1857" t="s">
        <v>5257</v>
      </c>
      <c r="L1857" t="s">
        <v>5258</v>
      </c>
      <c r="M1857" t="s">
        <v>5259</v>
      </c>
      <c r="N1857" t="s">
        <v>1464</v>
      </c>
      <c r="O1857" t="s">
        <v>5260</v>
      </c>
      <c r="P1857" t="s">
        <v>102</v>
      </c>
    </row>
    <row r="1858" spans="1:36" x14ac:dyDescent="0.2">
      <c r="A1858">
        <v>23995</v>
      </c>
      <c r="B1858" t="s">
        <v>1485</v>
      </c>
      <c r="C1858" t="s">
        <v>5261</v>
      </c>
      <c r="D1858" t="s">
        <v>1393</v>
      </c>
      <c r="E1858" t="s">
        <v>5261</v>
      </c>
      <c r="F1858" t="s">
        <v>480</v>
      </c>
      <c r="G1858" t="s">
        <v>1643</v>
      </c>
      <c r="H1858" t="s">
        <v>1448</v>
      </c>
      <c r="I1858" t="s">
        <v>1469</v>
      </c>
      <c r="J1858" t="s">
        <v>1448</v>
      </c>
      <c r="K1858" t="s">
        <v>1450</v>
      </c>
      <c r="L1858" t="s">
        <v>1451</v>
      </c>
      <c r="M1858" t="s">
        <v>1451</v>
      </c>
      <c r="N1858" t="s">
        <v>1451</v>
      </c>
      <c r="O1858" t="s">
        <v>1451</v>
      </c>
      <c r="P1858" t="s">
        <v>1451</v>
      </c>
      <c r="Q1858" t="s">
        <v>292</v>
      </c>
      <c r="R1858" t="s">
        <v>1647</v>
      </c>
      <c r="S1858" t="s">
        <v>1500</v>
      </c>
      <c r="T1858" t="s">
        <v>1477</v>
      </c>
      <c r="U1858" t="s">
        <v>5262</v>
      </c>
      <c r="V1858" t="s">
        <v>5263</v>
      </c>
      <c r="W1858">
        <v>1640970000</v>
      </c>
      <c r="X1858">
        <v>1681664400</v>
      </c>
      <c r="Y1858" t="s">
        <v>1438</v>
      </c>
      <c r="Z1858" t="s">
        <v>1568</v>
      </c>
      <c r="AC1858" t="s">
        <v>5264</v>
      </c>
      <c r="AE1858" t="s">
        <v>5265</v>
      </c>
      <c r="AF1858" t="s">
        <v>5266</v>
      </c>
      <c r="AG1858" t="s">
        <v>5266</v>
      </c>
      <c r="AH1858" t="s">
        <v>5267</v>
      </c>
      <c r="AI1858" t="s">
        <v>5268</v>
      </c>
      <c r="AJ1858" t="s">
        <v>102</v>
      </c>
    </row>
    <row r="1859" spans="1:36" x14ac:dyDescent="0.2">
      <c r="A1859">
        <v>23996</v>
      </c>
      <c r="B1859" t="s">
        <v>1520</v>
      </c>
      <c r="C1859" t="s">
        <v>5269</v>
      </c>
      <c r="D1859" t="s">
        <v>1394</v>
      </c>
      <c r="E1859" t="s">
        <v>5269</v>
      </c>
      <c r="F1859" t="s">
        <v>692</v>
      </c>
      <c r="G1859" t="s">
        <v>5270</v>
      </c>
      <c r="H1859" t="s">
        <v>1448</v>
      </c>
      <c r="I1859" t="s">
        <v>1449</v>
      </c>
      <c r="J1859" t="s">
        <v>1448</v>
      </c>
      <c r="K1859" t="s">
        <v>1450</v>
      </c>
      <c r="L1859" t="s">
        <v>1451</v>
      </c>
      <c r="M1859" t="s">
        <v>1451</v>
      </c>
      <c r="N1859" t="s">
        <v>1451</v>
      </c>
      <c r="O1859" t="s">
        <v>1451</v>
      </c>
      <c r="P1859" t="s">
        <v>1451</v>
      </c>
      <c r="Q1859" t="s">
        <v>292</v>
      </c>
      <c r="R1859" t="s">
        <v>1453</v>
      </c>
      <c r="S1859" t="s">
        <v>1488</v>
      </c>
      <c r="T1859" t="s">
        <v>1477</v>
      </c>
      <c r="U1859" t="s">
        <v>5271</v>
      </c>
      <c r="V1859" t="s">
        <v>3173</v>
      </c>
      <c r="W1859">
        <v>1640970000</v>
      </c>
      <c r="X1859">
        <v>1672419600</v>
      </c>
      <c r="Y1859" t="s">
        <v>1438</v>
      </c>
      <c r="Z1859" t="s">
        <v>1568</v>
      </c>
      <c r="AC1859" t="s">
        <v>5035</v>
      </c>
      <c r="AE1859" t="s">
        <v>5272</v>
      </c>
      <c r="AF1859" t="s">
        <v>5273</v>
      </c>
      <c r="AG1859" t="s">
        <v>5273</v>
      </c>
      <c r="AH1859" t="s">
        <v>1464</v>
      </c>
      <c r="AJ1859" t="s">
        <v>100</v>
      </c>
    </row>
    <row r="1860" spans="1:36" x14ac:dyDescent="0.2">
      <c r="A1860">
        <v>24000</v>
      </c>
      <c r="B1860" t="s">
        <v>1520</v>
      </c>
      <c r="C1860" t="s">
        <v>5274</v>
      </c>
      <c r="D1860" t="s">
        <v>1395</v>
      </c>
      <c r="E1860" t="s">
        <v>5274</v>
      </c>
      <c r="F1860" t="s">
        <v>391</v>
      </c>
      <c r="G1860" t="s">
        <v>1597</v>
      </c>
      <c r="H1860" t="s">
        <v>1448</v>
      </c>
      <c r="I1860" t="s">
        <v>1469</v>
      </c>
      <c r="J1860" t="s">
        <v>1448</v>
      </c>
      <c r="K1860" t="s">
        <v>1470</v>
      </c>
      <c r="L1860" t="s">
        <v>1598</v>
      </c>
      <c r="M1860" t="s">
        <v>1599</v>
      </c>
      <c r="N1860" t="s">
        <v>1473</v>
      </c>
      <c r="O1860" t="s">
        <v>1474</v>
      </c>
      <c r="P1860" t="s">
        <v>4889</v>
      </c>
      <c r="Q1860" t="s">
        <v>287</v>
      </c>
      <c r="R1860" t="s">
        <v>1453</v>
      </c>
      <c r="S1860" t="s">
        <v>1488</v>
      </c>
      <c r="T1860" t="s">
        <v>1477</v>
      </c>
      <c r="U1860" t="s">
        <v>5275</v>
      </c>
      <c r="V1860" t="s">
        <v>5276</v>
      </c>
      <c r="W1860">
        <v>1640970000</v>
      </c>
      <c r="X1860">
        <v>1672419600</v>
      </c>
      <c r="Y1860" t="s">
        <v>1438</v>
      </c>
      <c r="Z1860" t="s">
        <v>1568</v>
      </c>
      <c r="AC1860" t="s">
        <v>5277</v>
      </c>
      <c r="AE1860" t="s">
        <v>5278</v>
      </c>
      <c r="AF1860" t="s">
        <v>5279</v>
      </c>
      <c r="AG1860" t="s">
        <v>5280</v>
      </c>
      <c r="AH1860" t="s">
        <v>4916</v>
      </c>
      <c r="AI1860" t="s">
        <v>5281</v>
      </c>
      <c r="AJ1860" t="s">
        <v>100</v>
      </c>
    </row>
    <row r="1861" spans="1:36" x14ac:dyDescent="0.2">
      <c r="A1861">
        <v>24001</v>
      </c>
      <c r="B1861" t="s">
        <v>1520</v>
      </c>
      <c r="C1861" t="s">
        <v>5282</v>
      </c>
      <c r="D1861" t="s">
        <v>1396</v>
      </c>
      <c r="E1861" t="s">
        <v>5282</v>
      </c>
      <c r="F1861" t="s">
        <v>391</v>
      </c>
      <c r="G1861" t="s">
        <v>1597</v>
      </c>
      <c r="H1861" t="s">
        <v>1448</v>
      </c>
      <c r="I1861" t="s">
        <v>1469</v>
      </c>
      <c r="J1861" t="s">
        <v>1448</v>
      </c>
      <c r="K1861" t="s">
        <v>1470</v>
      </c>
      <c r="L1861" t="s">
        <v>1598</v>
      </c>
      <c r="M1861" t="s">
        <v>1599</v>
      </c>
      <c r="N1861" t="s">
        <v>1473</v>
      </c>
      <c r="O1861" t="s">
        <v>1474</v>
      </c>
      <c r="P1861" t="s">
        <v>3061</v>
      </c>
      <c r="Q1861" t="s">
        <v>287</v>
      </c>
      <c r="R1861" t="s">
        <v>1453</v>
      </c>
      <c r="S1861" t="s">
        <v>1488</v>
      </c>
      <c r="T1861" t="s">
        <v>1477</v>
      </c>
      <c r="U1861" t="s">
        <v>3080</v>
      </c>
      <c r="V1861" t="s">
        <v>3837</v>
      </c>
      <c r="W1861">
        <v>1640970000</v>
      </c>
      <c r="X1861">
        <v>1672419600</v>
      </c>
      <c r="Y1861" t="s">
        <v>1438</v>
      </c>
      <c r="Z1861" t="s">
        <v>1491</v>
      </c>
      <c r="AC1861" t="s">
        <v>5283</v>
      </c>
      <c r="AE1861" t="s">
        <v>5284</v>
      </c>
      <c r="AF1861" t="s">
        <v>5285</v>
      </c>
      <c r="AG1861" t="s">
        <v>5286</v>
      </c>
      <c r="AH1861" t="s">
        <v>1464</v>
      </c>
      <c r="AI1861" t="s">
        <v>5287</v>
      </c>
      <c r="AJ1861" t="s">
        <v>100</v>
      </c>
    </row>
    <row r="1862" spans="1:36" x14ac:dyDescent="0.2">
      <c r="A1862">
        <v>24003</v>
      </c>
      <c r="B1862" t="s">
        <v>1485</v>
      </c>
      <c r="C1862" t="s">
        <v>1397</v>
      </c>
      <c r="D1862" t="s">
        <v>1397</v>
      </c>
      <c r="E1862" t="s">
        <v>1397</v>
      </c>
      <c r="F1862" t="s">
        <v>348</v>
      </c>
      <c r="G1862" t="s">
        <v>2391</v>
      </c>
      <c r="H1862" t="s">
        <v>1448</v>
      </c>
      <c r="I1862" t="s">
        <v>1838</v>
      </c>
      <c r="J1862" t="s">
        <v>1448</v>
      </c>
      <c r="K1862" t="s">
        <v>1470</v>
      </c>
      <c r="L1862" t="s">
        <v>1839</v>
      </c>
      <c r="M1862" t="s">
        <v>1839</v>
      </c>
      <c r="N1862" t="s">
        <v>1473</v>
      </c>
      <c r="O1862" t="s">
        <v>1474</v>
      </c>
      <c r="P1862" t="s">
        <v>2392</v>
      </c>
      <c r="Q1862" t="s">
        <v>287</v>
      </c>
      <c r="R1862" t="s">
        <v>1884</v>
      </c>
      <c r="S1862" t="s">
        <v>1454</v>
      </c>
      <c r="T1862" t="s">
        <v>1455</v>
      </c>
      <c r="U1862" t="s">
        <v>5288</v>
      </c>
    </row>
    <row r="1863" spans="1:36" x14ac:dyDescent="0.2">
      <c r="A1863" t="s">
        <v>5289</v>
      </c>
    </row>
    <row r="1864" spans="1:36" x14ac:dyDescent="0.2">
      <c r="A1864" t="s">
        <v>5290</v>
      </c>
      <c r="B1864" t="s">
        <v>5291</v>
      </c>
      <c r="C1864">
        <v>1640970000</v>
      </c>
      <c r="D1864">
        <v>1658768400</v>
      </c>
      <c r="E1864" t="s">
        <v>1438</v>
      </c>
      <c r="F1864" t="s">
        <v>1568</v>
      </c>
      <c r="H1864" t="s">
        <v>3830</v>
      </c>
      <c r="I1864" t="s">
        <v>5292</v>
      </c>
      <c r="K1864" t="s">
        <v>5293</v>
      </c>
      <c r="L1864" t="s">
        <v>5294</v>
      </c>
      <c r="M1864" t="s">
        <v>5294</v>
      </c>
      <c r="N1864" t="s">
        <v>1464</v>
      </c>
      <c r="O1864" t="s">
        <v>1526</v>
      </c>
      <c r="P1864" t="s">
        <v>99</v>
      </c>
    </row>
    <row r="1865" spans="1:36" x14ac:dyDescent="0.2">
      <c r="A1865">
        <v>24009</v>
      </c>
      <c r="B1865" t="s">
        <v>1466</v>
      </c>
      <c r="C1865" t="s">
        <v>1398</v>
      </c>
      <c r="D1865" t="s">
        <v>1398</v>
      </c>
      <c r="E1865" t="s">
        <v>1398</v>
      </c>
      <c r="F1865" t="s">
        <v>372</v>
      </c>
      <c r="G1865" t="s">
        <v>5295</v>
      </c>
      <c r="H1865" t="s">
        <v>1448</v>
      </c>
      <c r="I1865" t="s">
        <v>1644</v>
      </c>
      <c r="J1865" t="s">
        <v>1448</v>
      </c>
      <c r="K1865" t="s">
        <v>1809</v>
      </c>
      <c r="L1865" t="s">
        <v>1881</v>
      </c>
      <c r="M1865" t="s">
        <v>5296</v>
      </c>
      <c r="N1865" t="s">
        <v>1512</v>
      </c>
      <c r="O1865" t="s">
        <v>1474</v>
      </c>
      <c r="P1865" t="s">
        <v>3859</v>
      </c>
      <c r="Q1865" t="s">
        <v>287</v>
      </c>
      <c r="R1865" t="s">
        <v>2121</v>
      </c>
      <c r="S1865" t="s">
        <v>1454</v>
      </c>
      <c r="T1865" t="s">
        <v>1477</v>
      </c>
      <c r="U1865" t="s">
        <v>5297</v>
      </c>
      <c r="V1865" t="s">
        <v>5298</v>
      </c>
      <c r="W1865">
        <v>1640970000</v>
      </c>
      <c r="X1865">
        <v>1673715600</v>
      </c>
      <c r="Y1865" t="s">
        <v>1438</v>
      </c>
      <c r="Z1865" t="s">
        <v>1568</v>
      </c>
      <c r="AC1865" t="s">
        <v>5299</v>
      </c>
      <c r="AE1865" t="s">
        <v>5300</v>
      </c>
      <c r="AF1865" t="s">
        <v>5301</v>
      </c>
      <c r="AG1865" t="s">
        <v>5302</v>
      </c>
      <c r="AH1865" t="s">
        <v>5303</v>
      </c>
      <c r="AI1865" t="s">
        <v>5304</v>
      </c>
      <c r="AJ1865" t="s">
        <v>103</v>
      </c>
    </row>
    <row r="1866" spans="1:36" x14ac:dyDescent="0.2">
      <c r="A1866">
        <v>24011</v>
      </c>
      <c r="B1866" t="s">
        <v>5305</v>
      </c>
      <c r="C1866" t="s">
        <v>5306</v>
      </c>
      <c r="D1866" t="s">
        <v>1399</v>
      </c>
      <c r="E1866" t="s">
        <v>5306</v>
      </c>
      <c r="F1866" t="s">
        <v>382</v>
      </c>
      <c r="G1866" t="s">
        <v>2714</v>
      </c>
      <c r="H1866" t="s">
        <v>1689</v>
      </c>
      <c r="I1866" t="s">
        <v>1838</v>
      </c>
      <c r="J1866" t="s">
        <v>1689</v>
      </c>
      <c r="K1866" t="s">
        <v>1470</v>
      </c>
      <c r="L1866" t="s">
        <v>1451</v>
      </c>
      <c r="M1866" t="s">
        <v>1451</v>
      </c>
      <c r="N1866" t="s">
        <v>1451</v>
      </c>
      <c r="O1866" t="s">
        <v>1451</v>
      </c>
      <c r="P1866" t="s">
        <v>1451</v>
      </c>
      <c r="Q1866" t="s">
        <v>287</v>
      </c>
      <c r="R1866" t="s">
        <v>1985</v>
      </c>
      <c r="T1866" t="s">
        <v>1477</v>
      </c>
      <c r="U1866" t="s">
        <v>5307</v>
      </c>
      <c r="V1866" t="s">
        <v>5308</v>
      </c>
      <c r="W1866">
        <v>1640970000</v>
      </c>
      <c r="X1866">
        <v>1672419600</v>
      </c>
      <c r="Y1866" t="s">
        <v>1438</v>
      </c>
      <c r="Z1866" t="s">
        <v>1491</v>
      </c>
      <c r="AC1866" t="s">
        <v>5309</v>
      </c>
      <c r="AE1866" t="s">
        <v>1685</v>
      </c>
      <c r="AF1866" t="s">
        <v>5310</v>
      </c>
      <c r="AG1866" t="s">
        <v>5311</v>
      </c>
      <c r="AH1866" t="s">
        <v>1464</v>
      </c>
      <c r="AJ1866" t="s">
        <v>107</v>
      </c>
    </row>
    <row r="1867" spans="1:36" x14ac:dyDescent="0.2">
      <c r="A1867">
        <v>24017</v>
      </c>
      <c r="B1867" t="s">
        <v>1466</v>
      </c>
      <c r="C1867" t="s">
        <v>5312</v>
      </c>
      <c r="D1867" t="s">
        <v>1400</v>
      </c>
      <c r="E1867" t="s">
        <v>5312</v>
      </c>
      <c r="F1867" t="s">
        <v>621</v>
      </c>
      <c r="G1867" t="s">
        <v>5313</v>
      </c>
      <c r="H1867" t="s">
        <v>1448</v>
      </c>
      <c r="I1867" t="s">
        <v>1469</v>
      </c>
      <c r="J1867" t="s">
        <v>1448</v>
      </c>
      <c r="K1867" t="s">
        <v>1450</v>
      </c>
      <c r="L1867" t="s">
        <v>2290</v>
      </c>
      <c r="M1867" t="s">
        <v>2291</v>
      </c>
      <c r="N1867" t="s">
        <v>1473</v>
      </c>
      <c r="O1867" t="s">
        <v>1935</v>
      </c>
      <c r="P1867" t="s">
        <v>1513</v>
      </c>
      <c r="Q1867" t="s">
        <v>287</v>
      </c>
      <c r="R1867" t="s">
        <v>1581</v>
      </c>
      <c r="S1867" t="s">
        <v>1454</v>
      </c>
      <c r="T1867" t="s">
        <v>1477</v>
      </c>
      <c r="U1867" t="s">
        <v>5314</v>
      </c>
      <c r="V1867" t="s">
        <v>5315</v>
      </c>
      <c r="W1867">
        <v>1640970000</v>
      </c>
      <c r="X1867">
        <v>1672419600</v>
      </c>
      <c r="Y1867" t="s">
        <v>1438</v>
      </c>
      <c r="Z1867" t="s">
        <v>1491</v>
      </c>
      <c r="AC1867" t="s">
        <v>5316</v>
      </c>
      <c r="AE1867" t="s">
        <v>5317</v>
      </c>
      <c r="AF1867" t="s">
        <v>5318</v>
      </c>
      <c r="AG1867" t="s">
        <v>5319</v>
      </c>
      <c r="AH1867" t="s">
        <v>5320</v>
      </c>
      <c r="AI1867" t="s">
        <v>2339</v>
      </c>
      <c r="AJ1867" t="s">
        <v>104</v>
      </c>
    </row>
    <row r="1868" spans="1:36" x14ac:dyDescent="0.2">
      <c r="A1868">
        <v>24018</v>
      </c>
      <c r="B1868" t="s">
        <v>1466</v>
      </c>
      <c r="C1868" t="s">
        <v>5321</v>
      </c>
      <c r="D1868" t="s">
        <v>1401</v>
      </c>
      <c r="E1868" t="s">
        <v>5321</v>
      </c>
      <c r="F1868" t="s">
        <v>306</v>
      </c>
      <c r="G1868" t="s">
        <v>5322</v>
      </c>
      <c r="H1868" t="s">
        <v>1448</v>
      </c>
      <c r="I1868" t="s">
        <v>1449</v>
      </c>
      <c r="J1868" t="s">
        <v>1448</v>
      </c>
      <c r="K1868" t="s">
        <v>1470</v>
      </c>
      <c r="L1868" t="s">
        <v>1471</v>
      </c>
      <c r="M1868" t="s">
        <v>1472</v>
      </c>
      <c r="N1868" t="s">
        <v>1473</v>
      </c>
      <c r="O1868" t="s">
        <v>1474</v>
      </c>
      <c r="P1868" t="s">
        <v>5323</v>
      </c>
      <c r="Q1868" t="s">
        <v>287</v>
      </c>
      <c r="R1868" t="s">
        <v>1565</v>
      </c>
      <c r="S1868" t="s">
        <v>1454</v>
      </c>
      <c r="T1868" t="s">
        <v>1477</v>
      </c>
      <c r="U1868" t="s">
        <v>5324</v>
      </c>
      <c r="V1868" t="s">
        <v>2336</v>
      </c>
      <c r="W1868">
        <v>1640970000</v>
      </c>
      <c r="X1868">
        <v>1673542800</v>
      </c>
      <c r="Y1868" t="s">
        <v>1438</v>
      </c>
      <c r="Z1868" t="s">
        <v>1458</v>
      </c>
      <c r="AC1868" t="s">
        <v>5325</v>
      </c>
      <c r="AE1868" t="s">
        <v>5326</v>
      </c>
      <c r="AF1868" t="s">
        <v>5327</v>
      </c>
      <c r="AG1868" t="s">
        <v>5328</v>
      </c>
      <c r="AH1868" t="s">
        <v>3058</v>
      </c>
      <c r="AI1868" t="s">
        <v>5329</v>
      </c>
      <c r="AJ1868" t="s">
        <v>102</v>
      </c>
    </row>
    <row r="1869" spans="1:36" x14ac:dyDescent="0.2">
      <c r="A1869">
        <v>24019</v>
      </c>
      <c r="B1869" t="s">
        <v>1485</v>
      </c>
      <c r="C1869" t="s">
        <v>1402</v>
      </c>
      <c r="D1869" t="s">
        <v>1402</v>
      </c>
      <c r="E1869" t="s">
        <v>1402</v>
      </c>
      <c r="F1869" t="s">
        <v>454</v>
      </c>
      <c r="G1869" t="s">
        <v>5330</v>
      </c>
      <c r="H1869" t="s">
        <v>1448</v>
      </c>
      <c r="I1869" t="s">
        <v>1449</v>
      </c>
      <c r="J1869" t="s">
        <v>1448</v>
      </c>
      <c r="K1869" t="s">
        <v>1450</v>
      </c>
      <c r="L1869" t="s">
        <v>1839</v>
      </c>
      <c r="M1869" t="s">
        <v>1839</v>
      </c>
      <c r="N1869" t="s">
        <v>1473</v>
      </c>
      <c r="O1869" t="s">
        <v>1474</v>
      </c>
      <c r="P1869" t="s">
        <v>1513</v>
      </c>
      <c r="Q1869" t="s">
        <v>287</v>
      </c>
      <c r="R1869" t="s">
        <v>1453</v>
      </c>
      <c r="S1869" t="s">
        <v>1454</v>
      </c>
      <c r="T1869" t="s">
        <v>1477</v>
      </c>
      <c r="U1869" t="s">
        <v>5331</v>
      </c>
      <c r="V1869" t="s">
        <v>5332</v>
      </c>
      <c r="W1869">
        <v>1640970000</v>
      </c>
      <c r="X1869">
        <v>1672419600</v>
      </c>
      <c r="Y1869" t="s">
        <v>1438</v>
      </c>
      <c r="Z1869" t="s">
        <v>1568</v>
      </c>
      <c r="AC1869" t="s">
        <v>5333</v>
      </c>
      <c r="AE1869" t="s">
        <v>5334</v>
      </c>
      <c r="AF1869" t="s">
        <v>5335</v>
      </c>
      <c r="AG1869" t="s">
        <v>5336</v>
      </c>
      <c r="AH1869" t="s">
        <v>5337</v>
      </c>
      <c r="AI1869" t="s">
        <v>5338</v>
      </c>
      <c r="AJ1869" t="s">
        <v>99</v>
      </c>
    </row>
    <row r="1870" spans="1:36" x14ac:dyDescent="0.2">
      <c r="A1870">
        <v>24020</v>
      </c>
      <c r="B1870" t="s">
        <v>2544</v>
      </c>
      <c r="C1870" t="s">
        <v>5339</v>
      </c>
      <c r="D1870" t="s">
        <v>1403</v>
      </c>
      <c r="E1870" t="s">
        <v>5339</v>
      </c>
      <c r="F1870" t="s">
        <v>341</v>
      </c>
      <c r="G1870" t="s">
        <v>4723</v>
      </c>
      <c r="H1870" t="s">
        <v>1448</v>
      </c>
      <c r="I1870" t="s">
        <v>1469</v>
      </c>
      <c r="J1870" t="s">
        <v>1448</v>
      </c>
      <c r="K1870" t="s">
        <v>1450</v>
      </c>
      <c r="L1870" t="s">
        <v>1861</v>
      </c>
      <c r="M1870" t="s">
        <v>3135</v>
      </c>
      <c r="N1870" t="s">
        <v>1473</v>
      </c>
      <c r="O1870" t="s">
        <v>1474</v>
      </c>
      <c r="P1870" t="s">
        <v>1513</v>
      </c>
      <c r="Q1870" t="s">
        <v>287</v>
      </c>
      <c r="R1870" t="s">
        <v>1884</v>
      </c>
      <c r="S1870" t="s">
        <v>1454</v>
      </c>
      <c r="T1870" t="s">
        <v>1477</v>
      </c>
      <c r="U1870" t="s">
        <v>5340</v>
      </c>
      <c r="V1870" t="s">
        <v>5341</v>
      </c>
      <c r="W1870">
        <v>1640970000</v>
      </c>
      <c r="X1870">
        <v>1672419600</v>
      </c>
      <c r="Y1870" t="s">
        <v>1438</v>
      </c>
      <c r="Z1870" t="s">
        <v>1491</v>
      </c>
      <c r="AC1870" t="s">
        <v>5342</v>
      </c>
      <c r="AE1870" t="s">
        <v>5343</v>
      </c>
      <c r="AF1870" t="s">
        <v>5344</v>
      </c>
      <c r="AG1870" t="s">
        <v>5344</v>
      </c>
      <c r="AH1870" t="s">
        <v>1464</v>
      </c>
      <c r="AJ1870" t="s">
        <v>96</v>
      </c>
    </row>
    <row r="1871" spans="1:36" x14ac:dyDescent="0.2">
      <c r="A1871">
        <v>24022</v>
      </c>
      <c r="B1871" t="s">
        <v>1485</v>
      </c>
      <c r="C1871" t="s">
        <v>5345</v>
      </c>
      <c r="D1871" t="s">
        <v>1404</v>
      </c>
      <c r="E1871" t="s">
        <v>5345</v>
      </c>
      <c r="F1871" t="s">
        <v>308</v>
      </c>
      <c r="G1871" t="s">
        <v>5346</v>
      </c>
      <c r="H1871" t="s">
        <v>1448</v>
      </c>
      <c r="I1871" t="s">
        <v>1469</v>
      </c>
      <c r="J1871" t="s">
        <v>1448</v>
      </c>
      <c r="K1871" t="s">
        <v>1470</v>
      </c>
      <c r="L1871" t="s">
        <v>1839</v>
      </c>
      <c r="M1871" t="s">
        <v>1839</v>
      </c>
      <c r="N1871" t="s">
        <v>1512</v>
      </c>
      <c r="O1871" t="s">
        <v>1474</v>
      </c>
      <c r="P1871" t="s">
        <v>5347</v>
      </c>
      <c r="Q1871" t="s">
        <v>287</v>
      </c>
      <c r="R1871" t="s">
        <v>5348</v>
      </c>
      <c r="S1871" t="s">
        <v>1488</v>
      </c>
      <c r="T1871" t="s">
        <v>1477</v>
      </c>
      <c r="U1871" t="s">
        <v>5349</v>
      </c>
    </row>
    <row r="1872" spans="1:36" x14ac:dyDescent="0.2">
      <c r="A1872" t="e" cm="1">
        <f t="array" ref="A1872">- Perform UT and IT Test for MCAL driver components of RCarGen3 Series</f>
        <v>#NAME?</v>
      </c>
    </row>
    <row r="1873" spans="1:36" x14ac:dyDescent="0.2">
      <c r="A1873" t="s">
        <v>5350</v>
      </c>
      <c r="B1873" t="s">
        <v>5351</v>
      </c>
      <c r="C1873">
        <v>1640970000</v>
      </c>
      <c r="D1873">
        <v>1672419600</v>
      </c>
      <c r="E1873" t="s">
        <v>1438</v>
      </c>
      <c r="F1873" t="s">
        <v>1568</v>
      </c>
      <c r="I1873" t="s">
        <v>5352</v>
      </c>
      <c r="K1873" t="s">
        <v>5353</v>
      </c>
      <c r="L1873" t="s">
        <v>5354</v>
      </c>
      <c r="M1873" t="s">
        <v>5354</v>
      </c>
      <c r="N1873" t="s">
        <v>5355</v>
      </c>
      <c r="P1873" t="s">
        <v>102</v>
      </c>
    </row>
    <row r="1874" spans="1:36" x14ac:dyDescent="0.2">
      <c r="A1874">
        <v>24032</v>
      </c>
      <c r="B1874" t="s">
        <v>1485</v>
      </c>
      <c r="C1874" t="s">
        <v>1405</v>
      </c>
      <c r="D1874" t="s">
        <v>1405</v>
      </c>
      <c r="E1874" t="s">
        <v>1405</v>
      </c>
      <c r="F1874" t="s">
        <v>344</v>
      </c>
      <c r="G1874" t="s">
        <v>2174</v>
      </c>
      <c r="H1874" t="s">
        <v>1448</v>
      </c>
      <c r="I1874" t="s">
        <v>1469</v>
      </c>
      <c r="J1874" t="s">
        <v>1448</v>
      </c>
      <c r="K1874" t="s">
        <v>1470</v>
      </c>
      <c r="L1874" t="s">
        <v>1881</v>
      </c>
      <c r="M1874" t="s">
        <v>1882</v>
      </c>
      <c r="N1874" t="s">
        <v>1473</v>
      </c>
      <c r="O1874" t="s">
        <v>1474</v>
      </c>
      <c r="P1874" t="s">
        <v>5356</v>
      </c>
      <c r="Q1874" t="s">
        <v>287</v>
      </c>
      <c r="R1874" t="s">
        <v>84</v>
      </c>
      <c r="S1874" t="s">
        <v>1454</v>
      </c>
      <c r="T1874" t="s">
        <v>1455</v>
      </c>
      <c r="U1874" t="s">
        <v>5357</v>
      </c>
    </row>
    <row r="1875" spans="1:36" x14ac:dyDescent="0.2">
      <c r="A1875" t="s">
        <v>5358</v>
      </c>
    </row>
    <row r="1876" spans="1:36" x14ac:dyDescent="0.2">
      <c r="A1876" t="s">
        <v>5359</v>
      </c>
    </row>
    <row r="1877" spans="1:36" x14ac:dyDescent="0.2">
      <c r="A1877" t="e" cm="1">
        <f t="array" ref="A1877">- Tool Develop: android Studio. Xcode</f>
        <v>#NAME?</v>
      </c>
      <c r="B1877" t="s">
        <v>4865</v>
      </c>
      <c r="C1877">
        <v>1640970000</v>
      </c>
      <c r="D1877">
        <v>1652720400</v>
      </c>
      <c r="E1877" t="s">
        <v>1438</v>
      </c>
      <c r="F1877" t="s">
        <v>1568</v>
      </c>
      <c r="G1877" t="s">
        <v>1569</v>
      </c>
      <c r="H1877" t="s">
        <v>4203</v>
      </c>
      <c r="I1877" t="s">
        <v>5360</v>
      </c>
      <c r="K1877" t="s">
        <v>5361</v>
      </c>
      <c r="L1877" t="s">
        <v>5362</v>
      </c>
      <c r="M1877" t="s">
        <v>5362</v>
      </c>
      <c r="N1877" t="s">
        <v>1464</v>
      </c>
      <c r="O1877" t="s">
        <v>5363</v>
      </c>
      <c r="P1877" t="s">
        <v>103</v>
      </c>
    </row>
    <row r="1878" spans="1:36" x14ac:dyDescent="0.2">
      <c r="A1878">
        <v>24039</v>
      </c>
      <c r="B1878" t="s">
        <v>1466</v>
      </c>
      <c r="C1878" t="s">
        <v>5364</v>
      </c>
      <c r="D1878" t="s">
        <v>1406</v>
      </c>
      <c r="E1878" t="s">
        <v>5364</v>
      </c>
      <c r="F1878" t="s">
        <v>375</v>
      </c>
      <c r="G1878" t="s">
        <v>2174</v>
      </c>
      <c r="H1878" t="s">
        <v>1448</v>
      </c>
      <c r="I1878" t="s">
        <v>1469</v>
      </c>
      <c r="J1878" t="s">
        <v>1448</v>
      </c>
      <c r="K1878" t="s">
        <v>1470</v>
      </c>
      <c r="L1878" t="s">
        <v>1881</v>
      </c>
      <c r="M1878" t="s">
        <v>1882</v>
      </c>
      <c r="N1878" t="s">
        <v>1473</v>
      </c>
      <c r="O1878" t="s">
        <v>1474</v>
      </c>
      <c r="P1878" t="s">
        <v>1513</v>
      </c>
      <c r="Q1878" t="s">
        <v>287</v>
      </c>
      <c r="R1878" t="s">
        <v>1884</v>
      </c>
      <c r="S1878" t="s">
        <v>1454</v>
      </c>
      <c r="T1878" t="s">
        <v>1455</v>
      </c>
      <c r="U1878" t="s">
        <v>5365</v>
      </c>
      <c r="V1878" t="s">
        <v>2248</v>
      </c>
      <c r="W1878">
        <v>1640970000</v>
      </c>
      <c r="X1878">
        <v>1651683600</v>
      </c>
      <c r="Y1878" t="s">
        <v>1438</v>
      </c>
      <c r="Z1878" t="s">
        <v>1491</v>
      </c>
      <c r="AB1878" t="s">
        <v>3441</v>
      </c>
      <c r="AC1878" t="s">
        <v>5366</v>
      </c>
      <c r="AE1878" t="s">
        <v>5367</v>
      </c>
      <c r="AF1878" t="s">
        <v>5368</v>
      </c>
      <c r="AG1878" t="s">
        <v>5369</v>
      </c>
      <c r="AH1878" t="s">
        <v>1464</v>
      </c>
      <c r="AI1878" t="s">
        <v>5370</v>
      </c>
      <c r="AJ1878" t="s">
        <v>100</v>
      </c>
    </row>
    <row r="1879" spans="1:36" x14ac:dyDescent="0.2">
      <c r="A1879">
        <v>24040</v>
      </c>
      <c r="B1879" t="s">
        <v>1485</v>
      </c>
      <c r="C1879" t="s">
        <v>1407</v>
      </c>
      <c r="D1879" t="s">
        <v>1407</v>
      </c>
      <c r="E1879" t="s">
        <v>1407</v>
      </c>
      <c r="F1879" t="s">
        <v>498</v>
      </c>
      <c r="G1879" t="s">
        <v>5371</v>
      </c>
      <c r="H1879" t="s">
        <v>1448</v>
      </c>
      <c r="I1879" t="s">
        <v>1469</v>
      </c>
      <c r="J1879" t="s">
        <v>1448</v>
      </c>
      <c r="K1879" t="s">
        <v>1470</v>
      </c>
      <c r="L1879" t="s">
        <v>1553</v>
      </c>
      <c r="M1879" t="s">
        <v>1553</v>
      </c>
      <c r="N1879" t="s">
        <v>1473</v>
      </c>
      <c r="O1879" t="s">
        <v>1474</v>
      </c>
      <c r="P1879" t="s">
        <v>1513</v>
      </c>
      <c r="Q1879" t="s">
        <v>287</v>
      </c>
      <c r="R1879" t="s">
        <v>5372</v>
      </c>
      <c r="S1879" t="s">
        <v>2633</v>
      </c>
      <c r="T1879" t="s">
        <v>1455</v>
      </c>
      <c r="U1879" t="s">
        <v>5373</v>
      </c>
      <c r="V1879" t="s">
        <v>5374</v>
      </c>
      <c r="W1879">
        <v>1640970000</v>
      </c>
      <c r="X1879">
        <v>1664470800</v>
      </c>
      <c r="Y1879" t="s">
        <v>1438</v>
      </c>
      <c r="Z1879" t="s">
        <v>1568</v>
      </c>
      <c r="AA1879" t="s">
        <v>1459</v>
      </c>
      <c r="AB1879" t="s">
        <v>1460</v>
      </c>
      <c r="AC1879" t="s">
        <v>5375</v>
      </c>
      <c r="AE1879" t="s">
        <v>5376</v>
      </c>
      <c r="AF1879" t="s">
        <v>5377</v>
      </c>
      <c r="AG1879" t="s">
        <v>5378</v>
      </c>
      <c r="AH1879" t="s">
        <v>1464</v>
      </c>
      <c r="AJ1879" t="s">
        <v>102</v>
      </c>
    </row>
    <row r="1880" spans="1:36" x14ac:dyDescent="0.2">
      <c r="A1880">
        <v>24041</v>
      </c>
      <c r="B1880" t="s">
        <v>1485</v>
      </c>
      <c r="C1880" t="s">
        <v>1408</v>
      </c>
      <c r="D1880" t="s">
        <v>1408</v>
      </c>
      <c r="E1880" t="s">
        <v>1408</v>
      </c>
      <c r="F1880" t="s">
        <v>498</v>
      </c>
      <c r="G1880" t="s">
        <v>5371</v>
      </c>
      <c r="H1880" t="s">
        <v>1448</v>
      </c>
      <c r="I1880" t="s">
        <v>1469</v>
      </c>
      <c r="J1880" t="s">
        <v>1448</v>
      </c>
      <c r="K1880" t="s">
        <v>1470</v>
      </c>
      <c r="L1880" t="s">
        <v>1553</v>
      </c>
      <c r="M1880" t="s">
        <v>1553</v>
      </c>
      <c r="N1880" t="s">
        <v>1473</v>
      </c>
      <c r="O1880" t="s">
        <v>1474</v>
      </c>
      <c r="P1880" t="s">
        <v>1513</v>
      </c>
      <c r="Q1880" t="s">
        <v>287</v>
      </c>
      <c r="R1880" t="s">
        <v>5372</v>
      </c>
      <c r="S1880" t="s">
        <v>2633</v>
      </c>
      <c r="T1880" t="s">
        <v>1455</v>
      </c>
      <c r="U1880" t="s">
        <v>5373</v>
      </c>
      <c r="V1880" t="s">
        <v>5374</v>
      </c>
      <c r="W1880">
        <v>1640970000</v>
      </c>
      <c r="X1880">
        <v>1664470800</v>
      </c>
      <c r="Y1880" t="s">
        <v>1438</v>
      </c>
      <c r="Z1880" t="s">
        <v>1568</v>
      </c>
      <c r="AA1880" t="s">
        <v>1459</v>
      </c>
      <c r="AB1880" t="s">
        <v>1460</v>
      </c>
      <c r="AC1880" t="s">
        <v>5379</v>
      </c>
      <c r="AE1880" t="s">
        <v>4189</v>
      </c>
      <c r="AF1880" t="s">
        <v>5380</v>
      </c>
      <c r="AG1880" t="s">
        <v>5380</v>
      </c>
      <c r="AH1880" t="s">
        <v>1464</v>
      </c>
      <c r="AJ1880" t="s">
        <v>102</v>
      </c>
    </row>
    <row r="1881" spans="1:36" x14ac:dyDescent="0.2">
      <c r="A1881">
        <v>24046</v>
      </c>
      <c r="B1881" t="s">
        <v>1520</v>
      </c>
      <c r="C1881" t="s">
        <v>5381</v>
      </c>
      <c r="D1881" t="s">
        <v>1409</v>
      </c>
      <c r="E1881" t="s">
        <v>5381</v>
      </c>
      <c r="F1881" t="s">
        <v>288</v>
      </c>
      <c r="G1881" t="s">
        <v>2299</v>
      </c>
      <c r="H1881" t="s">
        <v>1448</v>
      </c>
      <c r="I1881" t="s">
        <v>1469</v>
      </c>
      <c r="J1881" t="s">
        <v>1448</v>
      </c>
      <c r="K1881" t="s">
        <v>1470</v>
      </c>
      <c r="L1881" t="s">
        <v>1634</v>
      </c>
      <c r="M1881" t="s">
        <v>2300</v>
      </c>
      <c r="N1881" t="s">
        <v>1473</v>
      </c>
      <c r="O1881" t="s">
        <v>1474</v>
      </c>
      <c r="P1881" t="s">
        <v>1513</v>
      </c>
      <c r="Q1881" t="s">
        <v>287</v>
      </c>
      <c r="R1881" t="s">
        <v>1453</v>
      </c>
      <c r="S1881" t="s">
        <v>1488</v>
      </c>
      <c r="T1881" t="s">
        <v>1477</v>
      </c>
      <c r="U1881" t="s">
        <v>5382</v>
      </c>
      <c r="V1881" t="s">
        <v>5383</v>
      </c>
      <c r="W1881">
        <v>1640970000</v>
      </c>
      <c r="X1881">
        <v>1668963600</v>
      </c>
      <c r="Y1881" t="s">
        <v>1438</v>
      </c>
      <c r="Z1881" t="s">
        <v>1439</v>
      </c>
      <c r="AB1881" t="s">
        <v>1460</v>
      </c>
      <c r="AC1881" t="s">
        <v>5384</v>
      </c>
      <c r="AE1881" t="s">
        <v>5385</v>
      </c>
      <c r="AF1881" t="s">
        <v>5386</v>
      </c>
      <c r="AG1881" t="s">
        <v>5387</v>
      </c>
      <c r="AH1881" t="s">
        <v>5388</v>
      </c>
      <c r="AI1881" t="s">
        <v>5389</v>
      </c>
      <c r="AJ1881" t="s">
        <v>100</v>
      </c>
    </row>
    <row r="1882" spans="1:36" x14ac:dyDescent="0.2">
      <c r="A1882">
        <v>24047</v>
      </c>
      <c r="B1882" t="s">
        <v>1445</v>
      </c>
      <c r="C1882" t="s">
        <v>1410</v>
      </c>
      <c r="D1882" t="s">
        <v>1410</v>
      </c>
      <c r="E1882" t="s">
        <v>1410</v>
      </c>
      <c r="F1882" t="s">
        <v>510</v>
      </c>
      <c r="G1882" t="s">
        <v>2225</v>
      </c>
      <c r="H1882" t="s">
        <v>1448</v>
      </c>
      <c r="I1882" t="s">
        <v>1644</v>
      </c>
      <c r="J1882" t="s">
        <v>1448</v>
      </c>
      <c r="K1882" t="s">
        <v>1470</v>
      </c>
      <c r="L1882" t="s">
        <v>2290</v>
      </c>
      <c r="M1882" t="s">
        <v>2291</v>
      </c>
      <c r="N1882" t="s">
        <v>1473</v>
      </c>
      <c r="O1882" t="s">
        <v>1474</v>
      </c>
      <c r="P1882" t="s">
        <v>1677</v>
      </c>
      <c r="Q1882" t="s">
        <v>287</v>
      </c>
      <c r="R1882" t="s">
        <v>1565</v>
      </c>
      <c r="S1882" t="s">
        <v>1454</v>
      </c>
      <c r="T1882" t="s">
        <v>1455</v>
      </c>
      <c r="U1882" t="s">
        <v>5390</v>
      </c>
    </row>
    <row r="1883" spans="1:36" x14ac:dyDescent="0.2">
      <c r="A1883" t="s">
        <v>5391</v>
      </c>
    </row>
    <row r="1884" spans="1:36" x14ac:dyDescent="0.2">
      <c r="A1884" t="s">
        <v>5392</v>
      </c>
    </row>
    <row r="1885" spans="1:36" x14ac:dyDescent="0.2">
      <c r="A1885" t="e" cm="1">
        <f t="array" ref="A1885">- BIZ/CORDOVA/COBOL/Java/RPG</f>
        <v>#NAME?</v>
      </c>
      <c r="B1885" t="s">
        <v>5393</v>
      </c>
      <c r="C1885">
        <v>1640970000</v>
      </c>
      <c r="D1885">
        <v>1657818000</v>
      </c>
      <c r="E1885" t="s">
        <v>1438</v>
      </c>
      <c r="F1885" t="s">
        <v>1568</v>
      </c>
      <c r="G1885" t="s">
        <v>1459</v>
      </c>
      <c r="H1885" t="s">
        <v>1803</v>
      </c>
      <c r="I1885" t="s">
        <v>3831</v>
      </c>
      <c r="K1885" t="s">
        <v>5394</v>
      </c>
      <c r="L1885" t="s">
        <v>5395</v>
      </c>
      <c r="M1885" t="s">
        <v>5396</v>
      </c>
      <c r="N1885" t="s">
        <v>5397</v>
      </c>
      <c r="O1885" t="s">
        <v>5398</v>
      </c>
      <c r="P1885" t="s">
        <v>98</v>
      </c>
    </row>
    <row r="1886" spans="1:36" x14ac:dyDescent="0.2">
      <c r="A1886">
        <v>24051</v>
      </c>
      <c r="B1886" t="s">
        <v>1466</v>
      </c>
      <c r="C1886" t="s">
        <v>5399</v>
      </c>
      <c r="D1886" t="s">
        <v>1411</v>
      </c>
      <c r="E1886" t="s">
        <v>5399</v>
      </c>
      <c r="F1886" t="s">
        <v>606</v>
      </c>
      <c r="G1886" t="s">
        <v>5400</v>
      </c>
      <c r="H1886" t="s">
        <v>1689</v>
      </c>
      <c r="I1886" t="s">
        <v>1469</v>
      </c>
      <c r="J1886" t="s">
        <v>1689</v>
      </c>
      <c r="K1886" t="s">
        <v>1470</v>
      </c>
      <c r="L1886" t="s">
        <v>1451</v>
      </c>
      <c r="M1886" t="s">
        <v>1451</v>
      </c>
      <c r="N1886" t="s">
        <v>1451</v>
      </c>
      <c r="O1886" t="s">
        <v>1451</v>
      </c>
      <c r="P1886" t="s">
        <v>5401</v>
      </c>
      <c r="Q1886" t="s">
        <v>287</v>
      </c>
      <c r="R1886" t="s">
        <v>5402</v>
      </c>
      <c r="T1886" t="s">
        <v>1477</v>
      </c>
      <c r="U1886" t="s">
        <v>5403</v>
      </c>
      <c r="V1886" t="s">
        <v>5404</v>
      </c>
      <c r="W1886">
        <v>1640970000</v>
      </c>
      <c r="X1886">
        <v>1672419600</v>
      </c>
      <c r="Y1886" t="s">
        <v>1438</v>
      </c>
      <c r="Z1886" t="s">
        <v>1458</v>
      </c>
      <c r="AC1886" t="s">
        <v>5405</v>
      </c>
      <c r="AE1886" t="s">
        <v>5406</v>
      </c>
      <c r="AF1886" t="s">
        <v>5407</v>
      </c>
      <c r="AG1886" t="s">
        <v>5408</v>
      </c>
      <c r="AH1886" t="s">
        <v>1464</v>
      </c>
      <c r="AJ1886" t="s">
        <v>103</v>
      </c>
    </row>
    <row r="1887" spans="1:36" x14ac:dyDescent="0.2">
      <c r="A1887">
        <v>24055</v>
      </c>
      <c r="B1887" t="s">
        <v>1520</v>
      </c>
      <c r="C1887" t="s">
        <v>5409</v>
      </c>
      <c r="D1887" t="s">
        <v>1412</v>
      </c>
      <c r="E1887" t="s">
        <v>5409</v>
      </c>
      <c r="F1887" t="s">
        <v>363</v>
      </c>
      <c r="G1887" t="s">
        <v>4539</v>
      </c>
      <c r="H1887" t="s">
        <v>1448</v>
      </c>
      <c r="I1887" t="s">
        <v>1449</v>
      </c>
      <c r="J1887" t="s">
        <v>1448</v>
      </c>
      <c r="K1887" t="s">
        <v>1470</v>
      </c>
      <c r="L1887" t="s">
        <v>5410</v>
      </c>
      <c r="M1887" t="s">
        <v>5411</v>
      </c>
      <c r="N1887" t="s">
        <v>1473</v>
      </c>
      <c r="O1887" t="s">
        <v>1474</v>
      </c>
      <c r="P1887" t="s">
        <v>2465</v>
      </c>
      <c r="Q1887" t="s">
        <v>292</v>
      </c>
      <c r="R1887" t="s">
        <v>2121</v>
      </c>
      <c r="S1887" t="s">
        <v>1488</v>
      </c>
      <c r="T1887" t="s">
        <v>1455</v>
      </c>
      <c r="U1887" t="s">
        <v>5412</v>
      </c>
      <c r="V1887" t="s">
        <v>5413</v>
      </c>
      <c r="W1887">
        <v>1640970000</v>
      </c>
      <c r="X1887">
        <v>1667149200</v>
      </c>
      <c r="Y1887" t="s">
        <v>1438</v>
      </c>
      <c r="Z1887" t="s">
        <v>1439</v>
      </c>
      <c r="AA1887" t="s">
        <v>1569</v>
      </c>
      <c r="AB1887" t="s">
        <v>1460</v>
      </c>
      <c r="AC1887" t="s">
        <v>4570</v>
      </c>
      <c r="AE1887" t="s">
        <v>5414</v>
      </c>
      <c r="AF1887" t="s">
        <v>5415</v>
      </c>
      <c r="AG1887" t="s">
        <v>5415</v>
      </c>
      <c r="AH1887" t="s">
        <v>3955</v>
      </c>
      <c r="AI1887" t="s">
        <v>2154</v>
      </c>
      <c r="AJ1887" t="s">
        <v>104</v>
      </c>
    </row>
    <row r="1888" spans="1:36" x14ac:dyDescent="0.2">
      <c r="A1888">
        <v>24059</v>
      </c>
      <c r="B1888" t="s">
        <v>1485</v>
      </c>
      <c r="C1888" t="s">
        <v>5416</v>
      </c>
      <c r="D1888" t="s">
        <v>1413</v>
      </c>
      <c r="E1888" t="s">
        <v>5416</v>
      </c>
      <c r="F1888" t="s">
        <v>290</v>
      </c>
      <c r="G1888" t="s">
        <v>4370</v>
      </c>
      <c r="H1888" t="s">
        <v>1448</v>
      </c>
      <c r="I1888" t="s">
        <v>1469</v>
      </c>
      <c r="J1888" t="s">
        <v>1448</v>
      </c>
      <c r="K1888" t="s">
        <v>1450</v>
      </c>
      <c r="L1888" t="s">
        <v>2088</v>
      </c>
      <c r="M1888" t="s">
        <v>2100</v>
      </c>
      <c r="N1888" t="s">
        <v>1473</v>
      </c>
      <c r="O1888" t="s">
        <v>1474</v>
      </c>
      <c r="P1888" t="s">
        <v>1513</v>
      </c>
      <c r="Q1888" t="s">
        <v>287</v>
      </c>
      <c r="R1888" t="s">
        <v>84</v>
      </c>
      <c r="S1888" t="s">
        <v>1500</v>
      </c>
      <c r="T1888" t="s">
        <v>1477</v>
      </c>
      <c r="U1888" t="s">
        <v>5417</v>
      </c>
      <c r="V1888" t="s">
        <v>5418</v>
      </c>
      <c r="W1888">
        <v>1640970000</v>
      </c>
      <c r="X1888">
        <v>1672419600</v>
      </c>
      <c r="Y1888" t="s">
        <v>1438</v>
      </c>
      <c r="Z1888" t="s">
        <v>1568</v>
      </c>
      <c r="AC1888" t="s">
        <v>5419</v>
      </c>
      <c r="AE1888" t="s">
        <v>5420</v>
      </c>
      <c r="AF1888" t="s">
        <v>2697</v>
      </c>
      <c r="AG1888" t="s">
        <v>2697</v>
      </c>
      <c r="AH1888" t="s">
        <v>3208</v>
      </c>
      <c r="AJ1888" t="s">
        <v>99</v>
      </c>
    </row>
    <row r="1889" spans="1:36" x14ac:dyDescent="0.2">
      <c r="A1889">
        <v>24061</v>
      </c>
      <c r="B1889" t="s">
        <v>1485</v>
      </c>
      <c r="C1889" t="s">
        <v>5421</v>
      </c>
      <c r="D1889" t="s">
        <v>1414</v>
      </c>
      <c r="E1889" t="s">
        <v>5421</v>
      </c>
      <c r="F1889" t="s">
        <v>315</v>
      </c>
      <c r="G1889" t="s">
        <v>1860</v>
      </c>
      <c r="H1889" t="s">
        <v>1448</v>
      </c>
      <c r="I1889" t="s">
        <v>1449</v>
      </c>
      <c r="J1889" t="s">
        <v>1448</v>
      </c>
      <c r="K1889" t="s">
        <v>1470</v>
      </c>
      <c r="L1889" t="s">
        <v>1861</v>
      </c>
      <c r="M1889" t="s">
        <v>1862</v>
      </c>
      <c r="N1889" t="s">
        <v>1473</v>
      </c>
      <c r="O1889" t="s">
        <v>1474</v>
      </c>
      <c r="P1889" t="s">
        <v>1513</v>
      </c>
      <c r="Q1889" t="s">
        <v>287</v>
      </c>
      <c r="R1889" t="s">
        <v>84</v>
      </c>
      <c r="S1889" t="s">
        <v>1488</v>
      </c>
      <c r="T1889" t="s">
        <v>1455</v>
      </c>
      <c r="U1889" t="s">
        <v>5422</v>
      </c>
      <c r="V1889" t="s">
        <v>1694</v>
      </c>
      <c r="W1889">
        <v>1640970000</v>
      </c>
      <c r="X1889">
        <v>1667149200</v>
      </c>
      <c r="Y1889" t="s">
        <v>1438</v>
      </c>
      <c r="Z1889" t="s">
        <v>1568</v>
      </c>
      <c r="AA1889" t="s">
        <v>1569</v>
      </c>
      <c r="AB1889" t="s">
        <v>1460</v>
      </c>
      <c r="AC1889" t="s">
        <v>5423</v>
      </c>
      <c r="AE1889" t="s">
        <v>5424</v>
      </c>
      <c r="AF1889" t="s">
        <v>5425</v>
      </c>
      <c r="AG1889" t="s">
        <v>5426</v>
      </c>
      <c r="AH1889" t="s">
        <v>1464</v>
      </c>
      <c r="AJ1889" t="s">
        <v>101</v>
      </c>
    </row>
    <row r="1890" spans="1:36" x14ac:dyDescent="0.2">
      <c r="A1890">
        <v>24062</v>
      </c>
      <c r="B1890" t="s">
        <v>1485</v>
      </c>
      <c r="C1890" t="s">
        <v>5427</v>
      </c>
      <c r="D1890" t="s">
        <v>1415</v>
      </c>
      <c r="E1890" t="s">
        <v>5427</v>
      </c>
      <c r="F1890" t="s">
        <v>315</v>
      </c>
      <c r="G1890" t="s">
        <v>1860</v>
      </c>
      <c r="H1890" t="s">
        <v>1448</v>
      </c>
      <c r="I1890" t="s">
        <v>1449</v>
      </c>
      <c r="J1890" t="s">
        <v>1448</v>
      </c>
      <c r="K1890" t="s">
        <v>1470</v>
      </c>
      <c r="L1890" t="s">
        <v>1861</v>
      </c>
      <c r="M1890" t="s">
        <v>1862</v>
      </c>
      <c r="N1890" t="s">
        <v>1473</v>
      </c>
      <c r="O1890" t="s">
        <v>1474</v>
      </c>
      <c r="P1890" t="s">
        <v>1513</v>
      </c>
      <c r="Q1890" t="s">
        <v>287</v>
      </c>
      <c r="R1890" t="s">
        <v>84</v>
      </c>
      <c r="S1890" t="s">
        <v>1488</v>
      </c>
      <c r="T1890" t="s">
        <v>1455</v>
      </c>
      <c r="U1890" t="s">
        <v>5428</v>
      </c>
      <c r="V1890" t="s">
        <v>5429</v>
      </c>
      <c r="W1890">
        <v>1640970000</v>
      </c>
      <c r="X1890">
        <v>1667149200</v>
      </c>
      <c r="Y1890" t="s">
        <v>1438</v>
      </c>
      <c r="Z1890" t="s">
        <v>1568</v>
      </c>
      <c r="AA1890" t="s">
        <v>1589</v>
      </c>
      <c r="AB1890" t="s">
        <v>1460</v>
      </c>
      <c r="AC1890" t="s">
        <v>5430</v>
      </c>
      <c r="AE1890" t="s">
        <v>5431</v>
      </c>
      <c r="AF1890" t="s">
        <v>5432</v>
      </c>
      <c r="AG1890" t="s">
        <v>5432</v>
      </c>
      <c r="AH1890" t="s">
        <v>1464</v>
      </c>
      <c r="AJ1890" t="s">
        <v>101</v>
      </c>
    </row>
    <row r="1891" spans="1:36" x14ac:dyDescent="0.2">
      <c r="A1891">
        <v>24063</v>
      </c>
      <c r="B1891" t="s">
        <v>1485</v>
      </c>
      <c r="C1891" t="s">
        <v>1416</v>
      </c>
      <c r="D1891" t="s">
        <v>1416</v>
      </c>
      <c r="E1891" t="s">
        <v>1416</v>
      </c>
      <c r="F1891" t="s">
        <v>308</v>
      </c>
      <c r="G1891" t="s">
        <v>5433</v>
      </c>
      <c r="H1891" t="s">
        <v>1448</v>
      </c>
      <c r="I1891" t="s">
        <v>1469</v>
      </c>
      <c r="J1891" t="s">
        <v>1448</v>
      </c>
      <c r="K1891" t="s">
        <v>1470</v>
      </c>
      <c r="L1891" t="s">
        <v>1839</v>
      </c>
      <c r="M1891" t="s">
        <v>1839</v>
      </c>
      <c r="N1891" t="s">
        <v>1512</v>
      </c>
      <c r="O1891" t="s">
        <v>1474</v>
      </c>
      <c r="P1891" t="s">
        <v>1513</v>
      </c>
      <c r="Q1891" t="s">
        <v>292</v>
      </c>
      <c r="R1891" t="s">
        <v>1565</v>
      </c>
      <c r="S1891" t="s">
        <v>1454</v>
      </c>
      <c r="T1891" t="s">
        <v>1455</v>
      </c>
      <c r="U1891" t="s">
        <v>1470</v>
      </c>
      <c r="V1891" t="s">
        <v>5434</v>
      </c>
      <c r="W1891">
        <v>1640970000</v>
      </c>
      <c r="X1891">
        <v>1656522000</v>
      </c>
      <c r="Y1891" t="s">
        <v>1438</v>
      </c>
      <c r="Z1891" t="s">
        <v>1568</v>
      </c>
      <c r="AB1891" t="s">
        <v>2107</v>
      </c>
      <c r="AC1891" t="s">
        <v>5435</v>
      </c>
      <c r="AE1891" t="s">
        <v>5436</v>
      </c>
      <c r="AF1891" t="s">
        <v>5437</v>
      </c>
      <c r="AG1891" t="s">
        <v>5437</v>
      </c>
      <c r="AH1891" t="s">
        <v>2107</v>
      </c>
      <c r="AJ1891" t="s">
        <v>102</v>
      </c>
    </row>
    <row r="1892" spans="1:36" x14ac:dyDescent="0.2">
      <c r="A1892">
        <v>24064</v>
      </c>
      <c r="B1892" t="s">
        <v>1445</v>
      </c>
      <c r="C1892" t="s">
        <v>5438</v>
      </c>
      <c r="D1892" t="s">
        <v>1417</v>
      </c>
      <c r="E1892" t="s">
        <v>5438</v>
      </c>
      <c r="F1892" t="s">
        <v>510</v>
      </c>
      <c r="G1892" t="s">
        <v>5439</v>
      </c>
      <c r="H1892" t="s">
        <v>1448</v>
      </c>
      <c r="I1892" t="s">
        <v>1838</v>
      </c>
      <c r="J1892" t="s">
        <v>1448</v>
      </c>
      <c r="K1892" t="s">
        <v>1470</v>
      </c>
      <c r="L1892" t="s">
        <v>1839</v>
      </c>
      <c r="M1892" t="s">
        <v>1839</v>
      </c>
      <c r="N1892" t="s">
        <v>1473</v>
      </c>
      <c r="O1892" t="s">
        <v>1474</v>
      </c>
      <c r="P1892" t="s">
        <v>5440</v>
      </c>
      <c r="Q1892" t="s">
        <v>292</v>
      </c>
      <c r="R1892" t="s">
        <v>2226</v>
      </c>
      <c r="S1892" t="s">
        <v>1454</v>
      </c>
      <c r="T1892" t="s">
        <v>1455</v>
      </c>
      <c r="U1892" t="s">
        <v>5441</v>
      </c>
    </row>
    <row r="1893" spans="1:36" x14ac:dyDescent="0.2">
      <c r="A1893" t="s">
        <v>5442</v>
      </c>
    </row>
    <row r="1894" spans="1:36" x14ac:dyDescent="0.2">
      <c r="A1894" t="e" cm="1">
        <f t="array" ref="A1894">- _xlnm.Database Management System (DBMS): PSQL.</f>
        <v>#NAME?</v>
      </c>
    </row>
    <row r="1895" spans="1:36" x14ac:dyDescent="0.2">
      <c r="A1895" t="s">
        <v>5443</v>
      </c>
    </row>
    <row r="1896" spans="1:36" x14ac:dyDescent="0.2">
      <c r="A1896" t="e" cm="1">
        <f t="array" ref="A1896">- hardware: Máy POS và thiết bị ngoại vi của POS.</f>
        <v>#NAME?</v>
      </c>
    </row>
    <row r="1897" spans="1:36" x14ac:dyDescent="0.2">
      <c r="A1897" t="s">
        <v>5444</v>
      </c>
      <c r="B1897" t="s">
        <v>4742</v>
      </c>
      <c r="C1897">
        <v>1640970000</v>
      </c>
      <c r="D1897">
        <v>1657818000</v>
      </c>
      <c r="E1897" t="s">
        <v>1438</v>
      </c>
      <c r="F1897" t="s">
        <v>1568</v>
      </c>
      <c r="H1897" t="s">
        <v>3880</v>
      </c>
      <c r="I1897" t="s">
        <v>5445</v>
      </c>
      <c r="K1897" t="s">
        <v>5446</v>
      </c>
      <c r="L1897" t="s">
        <v>5447</v>
      </c>
      <c r="M1897" t="s">
        <v>5447</v>
      </c>
      <c r="N1897" t="s">
        <v>1464</v>
      </c>
      <c r="O1897" t="s">
        <v>5448</v>
      </c>
      <c r="P1897" t="s">
        <v>98</v>
      </c>
    </row>
    <row r="1898" spans="1:36" x14ac:dyDescent="0.2">
      <c r="A1898">
        <v>24065</v>
      </c>
      <c r="B1898" t="s">
        <v>1485</v>
      </c>
      <c r="C1898" t="s">
        <v>5449</v>
      </c>
      <c r="D1898" t="s">
        <v>1418</v>
      </c>
      <c r="E1898" t="s">
        <v>5449</v>
      </c>
      <c r="F1898" t="s">
        <v>480</v>
      </c>
      <c r="G1898" t="s">
        <v>5450</v>
      </c>
      <c r="H1898" t="s">
        <v>1448</v>
      </c>
      <c r="I1898" t="s">
        <v>1449</v>
      </c>
      <c r="J1898" t="s">
        <v>1448</v>
      </c>
      <c r="K1898" t="s">
        <v>1470</v>
      </c>
      <c r="L1898" t="s">
        <v>1471</v>
      </c>
      <c r="M1898" t="s">
        <v>1472</v>
      </c>
      <c r="N1898" t="s">
        <v>3264</v>
      </c>
      <c r="O1898" t="s">
        <v>1474</v>
      </c>
      <c r="P1898" t="s">
        <v>1513</v>
      </c>
      <c r="Q1898" t="s">
        <v>287</v>
      </c>
      <c r="R1898" t="s">
        <v>2121</v>
      </c>
      <c r="S1898" t="s">
        <v>1454</v>
      </c>
      <c r="T1898" t="s">
        <v>1477</v>
      </c>
      <c r="U1898" t="s">
        <v>5451</v>
      </c>
      <c r="V1898" t="s">
        <v>5452</v>
      </c>
      <c r="W1898">
        <v>1640970000</v>
      </c>
      <c r="X1898">
        <v>1673715600</v>
      </c>
      <c r="Y1898" t="s">
        <v>1438</v>
      </c>
      <c r="Z1898" t="s">
        <v>1491</v>
      </c>
      <c r="AC1898" t="s">
        <v>5453</v>
      </c>
      <c r="AE1898" t="s">
        <v>5454</v>
      </c>
      <c r="AF1898" t="s">
        <v>5455</v>
      </c>
      <c r="AG1898" t="s">
        <v>5455</v>
      </c>
      <c r="AH1898" t="s">
        <v>5456</v>
      </c>
      <c r="AI1898" t="s">
        <v>5457</v>
      </c>
      <c r="AJ1898" t="s">
        <v>102</v>
      </c>
    </row>
    <row r="1899" spans="1:36" x14ac:dyDescent="0.2">
      <c r="A1899">
        <v>24067</v>
      </c>
      <c r="B1899" t="s">
        <v>1485</v>
      </c>
      <c r="C1899" t="s">
        <v>5458</v>
      </c>
      <c r="D1899" t="s">
        <v>1419</v>
      </c>
      <c r="E1899" t="s">
        <v>5458</v>
      </c>
      <c r="F1899" t="s">
        <v>331</v>
      </c>
      <c r="G1899" t="s">
        <v>5459</v>
      </c>
      <c r="H1899" t="s">
        <v>1448</v>
      </c>
      <c r="I1899" t="s">
        <v>1469</v>
      </c>
      <c r="J1899" t="s">
        <v>1448</v>
      </c>
      <c r="K1899" t="s">
        <v>1470</v>
      </c>
      <c r="L1899" t="s">
        <v>1451</v>
      </c>
      <c r="M1899" t="s">
        <v>1451</v>
      </c>
      <c r="N1899" t="s">
        <v>1451</v>
      </c>
      <c r="O1899" t="s">
        <v>1451</v>
      </c>
      <c r="P1899" t="s">
        <v>5460</v>
      </c>
      <c r="Q1899" t="s">
        <v>292</v>
      </c>
      <c r="R1899" t="s">
        <v>2959</v>
      </c>
      <c r="S1899" t="s">
        <v>1488</v>
      </c>
      <c r="T1899" t="s">
        <v>1477</v>
      </c>
      <c r="U1899" t="s">
        <v>5461</v>
      </c>
      <c r="V1899" t="s">
        <v>5006</v>
      </c>
      <c r="W1899">
        <v>1640970000</v>
      </c>
      <c r="X1899">
        <v>1667149200</v>
      </c>
      <c r="Y1899" t="s">
        <v>1438</v>
      </c>
      <c r="Z1899" t="s">
        <v>1439</v>
      </c>
      <c r="AC1899" t="s">
        <v>5462</v>
      </c>
      <c r="AE1899" t="s">
        <v>5463</v>
      </c>
      <c r="AF1899" t="s">
        <v>5464</v>
      </c>
      <c r="AG1899" t="s">
        <v>5464</v>
      </c>
      <c r="AH1899" t="s">
        <v>2791</v>
      </c>
      <c r="AI1899" t="s">
        <v>5465</v>
      </c>
      <c r="AJ1899" t="s">
        <v>95</v>
      </c>
    </row>
    <row r="1900" spans="1:36" x14ac:dyDescent="0.2">
      <c r="A1900">
        <v>24071</v>
      </c>
      <c r="B1900" t="s">
        <v>1485</v>
      </c>
      <c r="C1900" t="s">
        <v>1420</v>
      </c>
      <c r="D1900" t="s">
        <v>1420</v>
      </c>
      <c r="E1900" t="s">
        <v>1420</v>
      </c>
      <c r="F1900" t="s">
        <v>427</v>
      </c>
      <c r="G1900" t="s">
        <v>5466</v>
      </c>
      <c r="H1900" t="s">
        <v>1448</v>
      </c>
      <c r="I1900" t="s">
        <v>1838</v>
      </c>
      <c r="J1900" t="s">
        <v>1448</v>
      </c>
      <c r="K1900" t="s">
        <v>1470</v>
      </c>
      <c r="L1900" t="s">
        <v>1451</v>
      </c>
      <c r="M1900" t="s">
        <v>1451</v>
      </c>
      <c r="N1900" t="s">
        <v>1451</v>
      </c>
      <c r="O1900" t="s">
        <v>1451</v>
      </c>
      <c r="P1900" t="s">
        <v>5467</v>
      </c>
      <c r="Q1900" t="s">
        <v>287</v>
      </c>
      <c r="R1900" t="s">
        <v>2574</v>
      </c>
      <c r="S1900" t="s">
        <v>2633</v>
      </c>
      <c r="T1900" t="s">
        <v>1455</v>
      </c>
      <c r="U1900" t="s">
        <v>5468</v>
      </c>
      <c r="V1900" t="s">
        <v>5469</v>
      </c>
      <c r="W1900">
        <v>1640970000</v>
      </c>
      <c r="X1900">
        <v>1667149200</v>
      </c>
      <c r="Y1900" t="s">
        <v>1438</v>
      </c>
      <c r="Z1900" t="s">
        <v>1439</v>
      </c>
      <c r="AA1900" t="s">
        <v>1459</v>
      </c>
      <c r="AB1900" t="s">
        <v>2278</v>
      </c>
      <c r="AC1900" t="s">
        <v>3632</v>
      </c>
      <c r="AE1900" t="s">
        <v>5470</v>
      </c>
      <c r="AF1900" t="s">
        <v>5471</v>
      </c>
      <c r="AG1900" t="s">
        <v>5472</v>
      </c>
      <c r="AH1900" t="s">
        <v>4926</v>
      </c>
      <c r="AI1900" t="s">
        <v>5473</v>
      </c>
      <c r="AJ1900" t="s">
        <v>99</v>
      </c>
    </row>
    <row r="1901" spans="1:36" x14ac:dyDescent="0.2">
      <c r="A1901">
        <v>24072</v>
      </c>
      <c r="B1901" t="s">
        <v>1485</v>
      </c>
      <c r="C1901" t="s">
        <v>1421</v>
      </c>
      <c r="D1901" t="s">
        <v>1421</v>
      </c>
      <c r="E1901" t="s">
        <v>1421</v>
      </c>
      <c r="F1901" t="s">
        <v>427</v>
      </c>
      <c r="G1901" t="s">
        <v>5466</v>
      </c>
      <c r="H1901" t="s">
        <v>1448</v>
      </c>
      <c r="I1901" t="s">
        <v>1838</v>
      </c>
      <c r="J1901" t="s">
        <v>1448</v>
      </c>
      <c r="K1901" t="s">
        <v>1470</v>
      </c>
      <c r="L1901" t="s">
        <v>1451</v>
      </c>
      <c r="M1901" t="s">
        <v>1451</v>
      </c>
      <c r="N1901" t="s">
        <v>1451</v>
      </c>
      <c r="O1901" t="s">
        <v>1451</v>
      </c>
      <c r="P1901" t="s">
        <v>1451</v>
      </c>
      <c r="Q1901" t="s">
        <v>287</v>
      </c>
      <c r="R1901" t="s">
        <v>2574</v>
      </c>
      <c r="S1901" t="s">
        <v>2633</v>
      </c>
      <c r="T1901" t="s">
        <v>1455</v>
      </c>
      <c r="U1901" t="s">
        <v>5474</v>
      </c>
    </row>
    <row r="1903" spans="1:36" x14ac:dyDescent="0.2">
      <c r="A1903" t="s">
        <v>5475</v>
      </c>
    </row>
    <row r="1904" spans="1:36" x14ac:dyDescent="0.2">
      <c r="A1904" t="s">
        <v>5476</v>
      </c>
    </row>
    <row r="1905" spans="1:36" x14ac:dyDescent="0.2">
      <c r="A1905" t="s">
        <v>5477</v>
      </c>
      <c r="B1905" t="s">
        <v>5478</v>
      </c>
      <c r="C1905">
        <v>1640970000</v>
      </c>
      <c r="D1905">
        <v>1667149200</v>
      </c>
      <c r="E1905" t="s">
        <v>1438</v>
      </c>
      <c r="F1905" t="s">
        <v>1439</v>
      </c>
      <c r="G1905" t="s">
        <v>1459</v>
      </c>
      <c r="H1905" t="s">
        <v>2278</v>
      </c>
      <c r="I1905" t="s">
        <v>5479</v>
      </c>
      <c r="K1905" t="s">
        <v>5480</v>
      </c>
      <c r="L1905" t="s">
        <v>5481</v>
      </c>
      <c r="M1905" t="s">
        <v>5481</v>
      </c>
      <c r="N1905" t="s">
        <v>1464</v>
      </c>
      <c r="O1905" t="s">
        <v>5482</v>
      </c>
      <c r="P1905" t="s">
        <v>99</v>
      </c>
    </row>
    <row r="1906" spans="1:36" x14ac:dyDescent="0.2">
      <c r="A1906">
        <v>24073</v>
      </c>
      <c r="B1906" t="s">
        <v>1485</v>
      </c>
      <c r="C1906" t="s">
        <v>1422</v>
      </c>
      <c r="D1906" t="s">
        <v>1422</v>
      </c>
      <c r="E1906" t="s">
        <v>1422</v>
      </c>
      <c r="F1906" t="s">
        <v>427</v>
      </c>
      <c r="G1906" t="s">
        <v>5466</v>
      </c>
      <c r="H1906" t="s">
        <v>1448</v>
      </c>
      <c r="I1906" t="s">
        <v>1469</v>
      </c>
      <c r="J1906" t="s">
        <v>1448</v>
      </c>
      <c r="K1906" t="s">
        <v>1470</v>
      </c>
      <c r="L1906" t="s">
        <v>1451</v>
      </c>
      <c r="M1906" t="s">
        <v>1451</v>
      </c>
      <c r="N1906" t="s">
        <v>1451</v>
      </c>
      <c r="O1906" t="s">
        <v>1451</v>
      </c>
      <c r="P1906" t="s">
        <v>1451</v>
      </c>
      <c r="Q1906" t="s">
        <v>287</v>
      </c>
      <c r="R1906" t="s">
        <v>2574</v>
      </c>
      <c r="S1906" t="s">
        <v>2633</v>
      </c>
      <c r="T1906" t="s">
        <v>1455</v>
      </c>
      <c r="U1906" t="s">
        <v>5483</v>
      </c>
      <c r="V1906" t="s">
        <v>5478</v>
      </c>
      <c r="W1906">
        <v>1640970000</v>
      </c>
      <c r="X1906">
        <v>1667149200</v>
      </c>
      <c r="Y1906" t="s">
        <v>1438</v>
      </c>
      <c r="Z1906" t="s">
        <v>1439</v>
      </c>
      <c r="AA1906" t="s">
        <v>1459</v>
      </c>
      <c r="AB1906" t="s">
        <v>2278</v>
      </c>
      <c r="AC1906" t="s">
        <v>5484</v>
      </c>
      <c r="AE1906" t="s">
        <v>3366</v>
      </c>
      <c r="AF1906" t="s">
        <v>4892</v>
      </c>
      <c r="AG1906" t="s">
        <v>4892</v>
      </c>
      <c r="AH1906" t="s">
        <v>1464</v>
      </c>
      <c r="AI1906" t="s">
        <v>5485</v>
      </c>
      <c r="AJ1906" t="s">
        <v>99</v>
      </c>
    </row>
    <row r="1907" spans="1:36" x14ac:dyDescent="0.2">
      <c r="A1907">
        <v>24074</v>
      </c>
      <c r="B1907" t="s">
        <v>1485</v>
      </c>
      <c r="C1907" t="s">
        <v>5486</v>
      </c>
      <c r="D1907" t="s">
        <v>1423</v>
      </c>
      <c r="E1907" t="s">
        <v>5486</v>
      </c>
      <c r="F1907" t="s">
        <v>427</v>
      </c>
      <c r="G1907" t="s">
        <v>5466</v>
      </c>
      <c r="H1907" t="s">
        <v>1448</v>
      </c>
      <c r="I1907" t="s">
        <v>1838</v>
      </c>
      <c r="J1907" t="s">
        <v>1448</v>
      </c>
      <c r="K1907" t="s">
        <v>1470</v>
      </c>
      <c r="L1907" t="s">
        <v>1451</v>
      </c>
      <c r="M1907" t="s">
        <v>1451</v>
      </c>
      <c r="N1907" t="s">
        <v>1451</v>
      </c>
      <c r="O1907" t="s">
        <v>1451</v>
      </c>
      <c r="P1907" t="s">
        <v>5487</v>
      </c>
      <c r="Q1907" t="s">
        <v>287</v>
      </c>
      <c r="R1907" t="s">
        <v>2574</v>
      </c>
      <c r="S1907" t="s">
        <v>2633</v>
      </c>
      <c r="T1907" t="s">
        <v>1455</v>
      </c>
      <c r="U1907" t="s">
        <v>5488</v>
      </c>
      <c r="V1907" t="s">
        <v>5469</v>
      </c>
      <c r="W1907">
        <v>1640970000</v>
      </c>
      <c r="X1907">
        <v>1667149200</v>
      </c>
      <c r="Y1907" t="s">
        <v>1438</v>
      </c>
      <c r="Z1907" t="s">
        <v>1439</v>
      </c>
      <c r="AA1907" t="s">
        <v>2068</v>
      </c>
      <c r="AB1907" t="s">
        <v>2278</v>
      </c>
      <c r="AC1907" t="s">
        <v>5489</v>
      </c>
      <c r="AE1907" t="s">
        <v>4361</v>
      </c>
      <c r="AF1907" t="s">
        <v>5192</v>
      </c>
      <c r="AG1907" t="s">
        <v>5192</v>
      </c>
      <c r="AH1907" t="s">
        <v>5490</v>
      </c>
      <c r="AI1907" t="s">
        <v>5491</v>
      </c>
      <c r="AJ1907" t="s">
        <v>99</v>
      </c>
    </row>
    <row r="1908" spans="1:36" x14ac:dyDescent="0.2">
      <c r="A1908">
        <v>24075</v>
      </c>
      <c r="B1908" t="s">
        <v>1485</v>
      </c>
      <c r="C1908" t="s">
        <v>5492</v>
      </c>
      <c r="D1908" t="s">
        <v>1424</v>
      </c>
      <c r="E1908" t="s">
        <v>5492</v>
      </c>
      <c r="F1908" t="s">
        <v>427</v>
      </c>
      <c r="G1908" t="s">
        <v>5466</v>
      </c>
      <c r="H1908" t="s">
        <v>1448</v>
      </c>
      <c r="I1908" t="s">
        <v>1838</v>
      </c>
      <c r="J1908" t="s">
        <v>1448</v>
      </c>
      <c r="K1908" t="s">
        <v>1470</v>
      </c>
      <c r="L1908" t="s">
        <v>1675</v>
      </c>
      <c r="M1908" t="s">
        <v>1934</v>
      </c>
      <c r="N1908" t="s">
        <v>1473</v>
      </c>
      <c r="O1908" t="s">
        <v>1474</v>
      </c>
      <c r="P1908" t="s">
        <v>2454</v>
      </c>
      <c r="Q1908" t="s">
        <v>287</v>
      </c>
      <c r="R1908" t="s">
        <v>2574</v>
      </c>
      <c r="S1908" t="s">
        <v>2633</v>
      </c>
      <c r="T1908" t="s">
        <v>1455</v>
      </c>
      <c r="U1908" t="s">
        <v>5493</v>
      </c>
      <c r="V1908" t="s">
        <v>5469</v>
      </c>
      <c r="W1908">
        <v>1640970000</v>
      </c>
      <c r="X1908">
        <v>1667149200</v>
      </c>
      <c r="Y1908" t="s">
        <v>1438</v>
      </c>
      <c r="Z1908" t="s">
        <v>1439</v>
      </c>
      <c r="AA1908" t="s">
        <v>1459</v>
      </c>
      <c r="AB1908" t="s">
        <v>2278</v>
      </c>
      <c r="AC1908" t="s">
        <v>5494</v>
      </c>
      <c r="AE1908" t="s">
        <v>5495</v>
      </c>
      <c r="AF1908" t="s">
        <v>5496</v>
      </c>
      <c r="AG1908" t="s">
        <v>5496</v>
      </c>
      <c r="AH1908" t="s">
        <v>5089</v>
      </c>
      <c r="AI1908" t="s">
        <v>5497</v>
      </c>
      <c r="AJ1908" t="s">
        <v>99</v>
      </c>
    </row>
    <row r="1909" spans="1:36" x14ac:dyDescent="0.2">
      <c r="A1909">
        <v>24076</v>
      </c>
      <c r="B1909" t="s">
        <v>1485</v>
      </c>
      <c r="C1909" t="s">
        <v>1425</v>
      </c>
      <c r="D1909" t="s">
        <v>1425</v>
      </c>
      <c r="E1909" t="s">
        <v>1425</v>
      </c>
      <c r="F1909" t="s">
        <v>427</v>
      </c>
      <c r="G1909" t="s">
        <v>5466</v>
      </c>
      <c r="H1909" t="s">
        <v>1448</v>
      </c>
      <c r="I1909" t="s">
        <v>1838</v>
      </c>
      <c r="J1909" t="s">
        <v>1448</v>
      </c>
      <c r="K1909" t="s">
        <v>1470</v>
      </c>
      <c r="L1909" t="s">
        <v>1451</v>
      </c>
      <c r="M1909" t="s">
        <v>1451</v>
      </c>
      <c r="N1909" t="s">
        <v>1451</v>
      </c>
      <c r="O1909" t="s">
        <v>1451</v>
      </c>
      <c r="P1909" t="s">
        <v>5498</v>
      </c>
      <c r="Q1909" t="s">
        <v>287</v>
      </c>
      <c r="R1909" t="s">
        <v>2574</v>
      </c>
      <c r="S1909" t="s">
        <v>2633</v>
      </c>
      <c r="T1909" t="s">
        <v>1455</v>
      </c>
      <c r="U1909" t="s">
        <v>5499</v>
      </c>
      <c r="V1909" t="s">
        <v>5500</v>
      </c>
      <c r="W1909">
        <v>1640970000</v>
      </c>
      <c r="X1909">
        <v>1667149200</v>
      </c>
      <c r="Y1909" t="s">
        <v>1438</v>
      </c>
      <c r="Z1909" t="s">
        <v>1439</v>
      </c>
      <c r="AB1909" t="s">
        <v>2278</v>
      </c>
      <c r="AC1909" t="s">
        <v>5501</v>
      </c>
      <c r="AE1909" t="s">
        <v>5502</v>
      </c>
      <c r="AF1909" t="s">
        <v>5503</v>
      </c>
      <c r="AG1909" t="s">
        <v>5503</v>
      </c>
      <c r="AH1909" t="s">
        <v>4361</v>
      </c>
      <c r="AI1909" t="s">
        <v>1846</v>
      </c>
      <c r="AJ1909" t="s">
        <v>99</v>
      </c>
    </row>
    <row r="1910" spans="1:36" x14ac:dyDescent="0.2">
      <c r="A1910">
        <v>24077</v>
      </c>
      <c r="B1910" t="s">
        <v>1485</v>
      </c>
      <c r="C1910" t="s">
        <v>5504</v>
      </c>
      <c r="D1910" t="s">
        <v>1426</v>
      </c>
      <c r="E1910" t="s">
        <v>5504</v>
      </c>
      <c r="F1910" t="s">
        <v>427</v>
      </c>
      <c r="G1910" t="s">
        <v>5466</v>
      </c>
      <c r="H1910" t="s">
        <v>1448</v>
      </c>
      <c r="I1910" t="s">
        <v>1469</v>
      </c>
      <c r="J1910" t="s">
        <v>1448</v>
      </c>
      <c r="K1910" t="s">
        <v>1470</v>
      </c>
      <c r="L1910" t="s">
        <v>1451</v>
      </c>
      <c r="M1910" t="s">
        <v>1451</v>
      </c>
      <c r="N1910" t="s">
        <v>1451</v>
      </c>
      <c r="O1910" t="s">
        <v>1451</v>
      </c>
      <c r="P1910" t="s">
        <v>1955</v>
      </c>
      <c r="Q1910" t="s">
        <v>287</v>
      </c>
      <c r="R1910" t="s">
        <v>3614</v>
      </c>
      <c r="S1910" t="s">
        <v>2633</v>
      </c>
      <c r="T1910" t="s">
        <v>1455</v>
      </c>
      <c r="U1910" t="s">
        <v>5505</v>
      </c>
      <c r="V1910" t="s">
        <v>5478</v>
      </c>
      <c r="W1910">
        <v>1640970000</v>
      </c>
      <c r="X1910">
        <v>1667149200</v>
      </c>
      <c r="Y1910" t="s">
        <v>1438</v>
      </c>
      <c r="Z1910" t="s">
        <v>1439</v>
      </c>
      <c r="AB1910" t="s">
        <v>2278</v>
      </c>
      <c r="AC1910" t="s">
        <v>5506</v>
      </c>
      <c r="AE1910" t="s">
        <v>5507</v>
      </c>
      <c r="AF1910" t="s">
        <v>5508</v>
      </c>
      <c r="AG1910" t="s">
        <v>5508</v>
      </c>
      <c r="AH1910" t="s">
        <v>1464</v>
      </c>
      <c r="AI1910" t="s">
        <v>5509</v>
      </c>
      <c r="AJ1910" t="s">
        <v>99</v>
      </c>
    </row>
    <row r="1911" spans="1:36" x14ac:dyDescent="0.2">
      <c r="A1911">
        <v>24082</v>
      </c>
      <c r="B1911" t="s">
        <v>1485</v>
      </c>
      <c r="C1911" t="s">
        <v>5510</v>
      </c>
      <c r="D1911" t="s">
        <v>1427</v>
      </c>
      <c r="E1911" t="s">
        <v>5510</v>
      </c>
      <c r="F1911" t="s">
        <v>308</v>
      </c>
      <c r="G1911" t="s">
        <v>5511</v>
      </c>
      <c r="H1911" t="s">
        <v>1448</v>
      </c>
      <c r="I1911" t="s">
        <v>1469</v>
      </c>
      <c r="J1911" t="s">
        <v>1448</v>
      </c>
      <c r="K1911" t="s">
        <v>1470</v>
      </c>
      <c r="L1911" t="s">
        <v>1746</v>
      </c>
      <c r="M1911" t="s">
        <v>1747</v>
      </c>
      <c r="N1911" t="s">
        <v>1512</v>
      </c>
      <c r="O1911" t="s">
        <v>1474</v>
      </c>
      <c r="P1911" t="s">
        <v>1564</v>
      </c>
      <c r="Q1911" t="s">
        <v>287</v>
      </c>
      <c r="R1911" t="s">
        <v>1581</v>
      </c>
      <c r="S1911" t="s">
        <v>1488</v>
      </c>
      <c r="T1911" t="s">
        <v>1455</v>
      </c>
      <c r="U1911" t="s">
        <v>5512</v>
      </c>
      <c r="V1911" t="s">
        <v>5513</v>
      </c>
      <c r="W1911">
        <v>1640970000</v>
      </c>
      <c r="X1911">
        <v>1656522000</v>
      </c>
      <c r="Y1911" t="s">
        <v>1438</v>
      </c>
      <c r="Z1911" t="s">
        <v>1568</v>
      </c>
      <c r="AA1911" t="s">
        <v>1459</v>
      </c>
      <c r="AB1911" t="s">
        <v>2107</v>
      </c>
      <c r="AC1911" t="s">
        <v>5494</v>
      </c>
      <c r="AE1911" t="s">
        <v>5514</v>
      </c>
      <c r="AF1911" t="s">
        <v>5515</v>
      </c>
      <c r="AG1911" t="s">
        <v>5515</v>
      </c>
      <c r="AH1911" t="s">
        <v>1911</v>
      </c>
      <c r="AJ1911" t="s">
        <v>102</v>
      </c>
    </row>
    <row r="1912" spans="1:36" x14ac:dyDescent="0.2">
      <c r="A1912">
        <v>24084</v>
      </c>
      <c r="B1912" t="s">
        <v>1520</v>
      </c>
      <c r="C1912" t="s">
        <v>5516</v>
      </c>
      <c r="D1912" t="s">
        <v>1428</v>
      </c>
      <c r="E1912" t="s">
        <v>5516</v>
      </c>
      <c r="F1912" t="s">
        <v>692</v>
      </c>
      <c r="G1912" t="s">
        <v>3169</v>
      </c>
      <c r="H1912" t="s">
        <v>1448</v>
      </c>
      <c r="I1912" t="s">
        <v>1449</v>
      </c>
      <c r="J1912" t="s">
        <v>1448</v>
      </c>
      <c r="K1912" t="s">
        <v>1470</v>
      </c>
      <c r="L1912" t="s">
        <v>5517</v>
      </c>
      <c r="M1912" t="s">
        <v>5517</v>
      </c>
      <c r="N1912" t="s">
        <v>1473</v>
      </c>
      <c r="O1912" t="s">
        <v>1935</v>
      </c>
      <c r="P1912" t="s">
        <v>5518</v>
      </c>
      <c r="Q1912" t="s">
        <v>292</v>
      </c>
      <c r="R1912" t="s">
        <v>1581</v>
      </c>
      <c r="S1912" t="s">
        <v>1488</v>
      </c>
      <c r="T1912" t="s">
        <v>1477</v>
      </c>
      <c r="U1912" t="s">
        <v>5519</v>
      </c>
      <c r="V1912" t="s">
        <v>5520</v>
      </c>
      <c r="W1912">
        <v>1640970000</v>
      </c>
      <c r="X1912">
        <v>1672419600</v>
      </c>
      <c r="Y1912" t="s">
        <v>1438</v>
      </c>
      <c r="Z1912" t="s">
        <v>1568</v>
      </c>
      <c r="AC1912" t="s">
        <v>5521</v>
      </c>
      <c r="AE1912" t="s">
        <v>4016</v>
      </c>
      <c r="AF1912" t="s">
        <v>5343</v>
      </c>
      <c r="AG1912" t="s">
        <v>5343</v>
      </c>
      <c r="AH1912" t="s">
        <v>5522</v>
      </c>
      <c r="AI1912" t="s">
        <v>5523</v>
      </c>
      <c r="AJ1912" t="s">
        <v>100</v>
      </c>
    </row>
    <row r="1913" spans="1:36" x14ac:dyDescent="0.2">
      <c r="A1913">
        <v>24085</v>
      </c>
      <c r="B1913" t="s">
        <v>1520</v>
      </c>
      <c r="C1913" t="s">
        <v>5524</v>
      </c>
      <c r="D1913" t="s">
        <v>1429</v>
      </c>
      <c r="E1913" t="s">
        <v>5524</v>
      </c>
      <c r="F1913" t="s">
        <v>692</v>
      </c>
      <c r="G1913" t="s">
        <v>3169</v>
      </c>
      <c r="H1913" t="s">
        <v>1448</v>
      </c>
      <c r="I1913" t="s">
        <v>1449</v>
      </c>
      <c r="J1913" t="s">
        <v>1448</v>
      </c>
      <c r="K1913" t="s">
        <v>1450</v>
      </c>
      <c r="L1913" t="s">
        <v>5525</v>
      </c>
      <c r="M1913" t="s">
        <v>5526</v>
      </c>
      <c r="N1913" t="s">
        <v>1473</v>
      </c>
      <c r="O1913" t="s">
        <v>5527</v>
      </c>
      <c r="P1913" t="s">
        <v>5528</v>
      </c>
      <c r="Q1913" t="s">
        <v>292</v>
      </c>
      <c r="R1913" t="s">
        <v>1636</v>
      </c>
      <c r="S1913" t="s">
        <v>1488</v>
      </c>
      <c r="T1913" t="s">
        <v>1477</v>
      </c>
      <c r="U1913" t="s">
        <v>5529</v>
      </c>
      <c r="V1913" t="s">
        <v>5530</v>
      </c>
      <c r="W1913">
        <v>1640970000</v>
      </c>
      <c r="X1913">
        <v>1672419600</v>
      </c>
      <c r="Y1913" t="s">
        <v>1438</v>
      </c>
      <c r="Z1913" t="s">
        <v>1568</v>
      </c>
      <c r="AC1913" t="s">
        <v>5531</v>
      </c>
      <c r="AE1913" t="s">
        <v>5532</v>
      </c>
      <c r="AF1913" t="s">
        <v>5533</v>
      </c>
      <c r="AG1913" t="s">
        <v>5533</v>
      </c>
      <c r="AH1913" t="s">
        <v>5534</v>
      </c>
      <c r="AI1913" t="s">
        <v>5535</v>
      </c>
      <c r="AJ1913" t="s">
        <v>100</v>
      </c>
    </row>
    <row r="1914" spans="1:36" x14ac:dyDescent="0.2">
      <c r="A1914">
        <v>24090</v>
      </c>
      <c r="B1914" t="s">
        <v>1466</v>
      </c>
      <c r="C1914" t="s">
        <v>5536</v>
      </c>
      <c r="D1914" t="s">
        <v>1430</v>
      </c>
      <c r="E1914" t="s">
        <v>5536</v>
      </c>
      <c r="F1914" t="s">
        <v>306</v>
      </c>
      <c r="G1914" t="s">
        <v>5537</v>
      </c>
      <c r="H1914" t="s">
        <v>1448</v>
      </c>
      <c r="I1914" t="s">
        <v>1469</v>
      </c>
      <c r="J1914" t="s">
        <v>1448</v>
      </c>
      <c r="K1914" t="s">
        <v>1470</v>
      </c>
      <c r="L1914" t="s">
        <v>1471</v>
      </c>
      <c r="M1914" t="s">
        <v>1472</v>
      </c>
      <c r="N1914" t="s">
        <v>1473</v>
      </c>
      <c r="O1914" t="s">
        <v>1474</v>
      </c>
      <c r="P1914" t="s">
        <v>1851</v>
      </c>
      <c r="Q1914" t="s">
        <v>287</v>
      </c>
      <c r="R1914" t="s">
        <v>1565</v>
      </c>
      <c r="S1914" t="s">
        <v>1454</v>
      </c>
      <c r="T1914" t="s">
        <v>1477</v>
      </c>
      <c r="U1914" t="s">
        <v>5538</v>
      </c>
      <c r="V1914" t="s">
        <v>5539</v>
      </c>
      <c r="W1914">
        <v>1640970000</v>
      </c>
      <c r="X1914">
        <v>1672333200</v>
      </c>
      <c r="Y1914" t="s">
        <v>1438</v>
      </c>
      <c r="Z1914" t="s">
        <v>1568</v>
      </c>
      <c r="AC1914" t="s">
        <v>5540</v>
      </c>
      <c r="AE1914" t="s">
        <v>5541</v>
      </c>
      <c r="AF1914" t="s">
        <v>5542</v>
      </c>
      <c r="AG1914" t="s">
        <v>5543</v>
      </c>
      <c r="AH1914" t="s">
        <v>1464</v>
      </c>
      <c r="AI1914" t="s">
        <v>5544</v>
      </c>
      <c r="AJ1914" t="s">
        <v>102</v>
      </c>
    </row>
    <row r="1915" spans="1:36" x14ac:dyDescent="0.2">
      <c r="A1915">
        <v>24091</v>
      </c>
      <c r="B1915" t="s">
        <v>1466</v>
      </c>
      <c r="C1915" t="s">
        <v>5545</v>
      </c>
      <c r="D1915" t="s">
        <v>1431</v>
      </c>
      <c r="E1915" t="s">
        <v>5545</v>
      </c>
      <c r="F1915" t="s">
        <v>306</v>
      </c>
      <c r="G1915" t="s">
        <v>5537</v>
      </c>
      <c r="H1915" t="s">
        <v>1448</v>
      </c>
      <c r="I1915" t="s">
        <v>1449</v>
      </c>
      <c r="J1915" t="s">
        <v>1448</v>
      </c>
      <c r="K1915" t="s">
        <v>1470</v>
      </c>
      <c r="L1915" t="s">
        <v>1471</v>
      </c>
      <c r="M1915" t="s">
        <v>1472</v>
      </c>
      <c r="N1915" t="s">
        <v>1473</v>
      </c>
      <c r="O1915" t="s">
        <v>1474</v>
      </c>
      <c r="P1915" t="s">
        <v>1851</v>
      </c>
      <c r="Q1915" t="s">
        <v>287</v>
      </c>
      <c r="R1915" t="s">
        <v>1565</v>
      </c>
      <c r="S1915" t="s">
        <v>1454</v>
      </c>
      <c r="T1915" t="s">
        <v>1477</v>
      </c>
      <c r="U1915" t="s">
        <v>5546</v>
      </c>
      <c r="V1915" t="s">
        <v>5547</v>
      </c>
      <c r="W1915">
        <v>1640970000</v>
      </c>
      <c r="X1915">
        <v>1672333200</v>
      </c>
      <c r="Y1915" t="s">
        <v>1438</v>
      </c>
      <c r="Z1915" t="s">
        <v>1491</v>
      </c>
      <c r="AC1915" t="s">
        <v>5548</v>
      </c>
      <c r="AE1915" t="s">
        <v>3656</v>
      </c>
      <c r="AF1915" t="s">
        <v>5549</v>
      </c>
      <c r="AG1915" t="s">
        <v>5549</v>
      </c>
      <c r="AH1915" t="s">
        <v>2926</v>
      </c>
      <c r="AI1915" t="s">
        <v>5550</v>
      </c>
      <c r="AJ1915" t="s">
        <v>102</v>
      </c>
    </row>
    <row r="1916" spans="1:36" x14ac:dyDescent="0.2">
      <c r="A1916">
        <v>24092</v>
      </c>
      <c r="B1916" t="s">
        <v>1485</v>
      </c>
      <c r="C1916" t="s">
        <v>5551</v>
      </c>
      <c r="D1916" t="s">
        <v>1432</v>
      </c>
      <c r="E1916" t="s">
        <v>5551</v>
      </c>
      <c r="F1916" t="s">
        <v>480</v>
      </c>
      <c r="G1916" t="s">
        <v>1643</v>
      </c>
      <c r="H1916" t="s">
        <v>1448</v>
      </c>
      <c r="I1916" t="s">
        <v>1449</v>
      </c>
      <c r="J1916" t="s">
        <v>1448</v>
      </c>
      <c r="K1916" t="s">
        <v>1470</v>
      </c>
      <c r="L1916" t="s">
        <v>1471</v>
      </c>
      <c r="M1916" t="s">
        <v>1472</v>
      </c>
      <c r="N1916" t="s">
        <v>1473</v>
      </c>
      <c r="O1916" t="s">
        <v>1474</v>
      </c>
      <c r="P1916" t="s">
        <v>5552</v>
      </c>
      <c r="Q1916" t="s">
        <v>292</v>
      </c>
      <c r="R1916" t="s">
        <v>2959</v>
      </c>
      <c r="S1916" t="s">
        <v>1500</v>
      </c>
      <c r="T1916" t="s">
        <v>1455</v>
      </c>
      <c r="U1916" t="s">
        <v>5553</v>
      </c>
      <c r="V1916" t="s">
        <v>5554</v>
      </c>
      <c r="W1916">
        <v>1640970000</v>
      </c>
      <c r="X1916">
        <v>1664211600</v>
      </c>
      <c r="Y1916" t="s">
        <v>1438</v>
      </c>
      <c r="Z1916" t="s">
        <v>1491</v>
      </c>
      <c r="AA1916" t="s">
        <v>1459</v>
      </c>
      <c r="AB1916" t="s">
        <v>3031</v>
      </c>
      <c r="AC1916" t="s">
        <v>5555</v>
      </c>
      <c r="AE1916" t="s">
        <v>5556</v>
      </c>
      <c r="AF1916" t="s">
        <v>5557</v>
      </c>
      <c r="AG1916" t="s">
        <v>5557</v>
      </c>
      <c r="AH1916" t="s">
        <v>5558</v>
      </c>
      <c r="AI1916" t="s">
        <v>5559</v>
      </c>
      <c r="AJ1916" t="s">
        <v>102</v>
      </c>
    </row>
    <row r="1917" spans="1:36" x14ac:dyDescent="0.2">
      <c r="A1917">
        <v>24096</v>
      </c>
      <c r="B1917" t="s">
        <v>1485</v>
      </c>
      <c r="C1917" t="s">
        <v>5560</v>
      </c>
      <c r="D1917" t="s">
        <v>1433</v>
      </c>
      <c r="E1917" t="s">
        <v>5560</v>
      </c>
      <c r="F1917" t="s">
        <v>290</v>
      </c>
      <c r="G1917" t="s">
        <v>2443</v>
      </c>
      <c r="H1917" t="s">
        <v>1448</v>
      </c>
      <c r="I1917" t="s">
        <v>1469</v>
      </c>
      <c r="J1917" t="s">
        <v>1448</v>
      </c>
      <c r="K1917" t="s">
        <v>1470</v>
      </c>
      <c r="L1917" t="s">
        <v>2088</v>
      </c>
      <c r="M1917" t="s">
        <v>2444</v>
      </c>
      <c r="N1917" t="s">
        <v>1473</v>
      </c>
      <c r="O1917" t="s">
        <v>1474</v>
      </c>
      <c r="P1917" t="s">
        <v>1907</v>
      </c>
      <c r="Q1917" t="s">
        <v>287</v>
      </c>
      <c r="R1917" t="s">
        <v>2574</v>
      </c>
      <c r="S1917" t="s">
        <v>1488</v>
      </c>
      <c r="T1917" t="s">
        <v>1477</v>
      </c>
      <c r="U1917" t="s">
        <v>5561</v>
      </c>
      <c r="V1917" t="s">
        <v>5562</v>
      </c>
      <c r="W1917">
        <v>1640970000</v>
      </c>
      <c r="X1917">
        <v>1672419600</v>
      </c>
      <c r="Y1917" t="s">
        <v>1438</v>
      </c>
      <c r="Z1917" t="s">
        <v>1439</v>
      </c>
      <c r="AC1917" t="s">
        <v>5563</v>
      </c>
      <c r="AE1917" t="s">
        <v>2295</v>
      </c>
      <c r="AF1917" t="s">
        <v>5564</v>
      </c>
      <c r="AG1917" t="s">
        <v>5565</v>
      </c>
      <c r="AH1917" t="s">
        <v>5566</v>
      </c>
      <c r="AI1917" t="s">
        <v>5567</v>
      </c>
      <c r="AJ1917" t="s">
        <v>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2E1FD-C192-40D1-A955-33CFE02DCAB3}">
  <dimension ref="A1:E158"/>
  <sheetViews>
    <sheetView workbookViewId="0">
      <selection activeCell="E11" sqref="E11"/>
    </sheetView>
  </sheetViews>
  <sheetFormatPr baseColWidth="10" defaultColWidth="8.83203125" defaultRowHeight="15" x14ac:dyDescent="0.2"/>
  <cols>
    <col min="3" max="3" width="21.83203125" customWidth="1"/>
    <col min="4" max="4" width="27" customWidth="1"/>
    <col min="5" max="5" width="17.6640625" customWidth="1"/>
  </cols>
  <sheetData>
    <row r="1" spans="1:5" x14ac:dyDescent="0.2">
      <c r="A1" t="s">
        <v>281</v>
      </c>
      <c r="B1" t="s">
        <v>282</v>
      </c>
      <c r="C1" t="s">
        <v>283</v>
      </c>
      <c r="D1" t="s">
        <v>94</v>
      </c>
      <c r="E1" t="s">
        <v>284</v>
      </c>
    </row>
    <row r="2" spans="1:5" x14ac:dyDescent="0.2">
      <c r="A2" t="s">
        <v>100</v>
      </c>
      <c r="B2" t="s">
        <v>319</v>
      </c>
      <c r="C2" t="s">
        <v>326</v>
      </c>
      <c r="D2">
        <v>90.77</v>
      </c>
      <c r="E2" t="s">
        <v>287</v>
      </c>
    </row>
    <row r="3" spans="1:5" x14ac:dyDescent="0.2">
      <c r="A3" t="s">
        <v>98</v>
      </c>
      <c r="B3" t="s">
        <v>335</v>
      </c>
      <c r="C3" t="s">
        <v>336</v>
      </c>
      <c r="D3">
        <v>0</v>
      </c>
      <c r="E3" t="s">
        <v>287</v>
      </c>
    </row>
    <row r="4" spans="1:5" x14ac:dyDescent="0.2">
      <c r="A4" t="s">
        <v>104</v>
      </c>
      <c r="B4" t="s">
        <v>324</v>
      </c>
      <c r="C4" t="s">
        <v>399</v>
      </c>
      <c r="D4">
        <v>31.54</v>
      </c>
      <c r="E4" t="s">
        <v>287</v>
      </c>
    </row>
    <row r="5" spans="1:5" x14ac:dyDescent="0.2">
      <c r="A5" t="s">
        <v>104</v>
      </c>
      <c r="B5" t="s">
        <v>324</v>
      </c>
      <c r="C5" t="s">
        <v>401</v>
      </c>
      <c r="D5">
        <v>10.07</v>
      </c>
      <c r="E5" t="s">
        <v>287</v>
      </c>
    </row>
    <row r="6" spans="1:5" x14ac:dyDescent="0.2">
      <c r="A6" t="s">
        <v>104</v>
      </c>
      <c r="B6" t="s">
        <v>324</v>
      </c>
      <c r="C6" t="s">
        <v>402</v>
      </c>
      <c r="D6">
        <v>12</v>
      </c>
      <c r="E6" t="s">
        <v>287</v>
      </c>
    </row>
    <row r="7" spans="1:5" x14ac:dyDescent="0.2">
      <c r="A7" t="s">
        <v>104</v>
      </c>
      <c r="B7" t="s">
        <v>324</v>
      </c>
      <c r="C7" t="s">
        <v>405</v>
      </c>
      <c r="D7">
        <v>13.16</v>
      </c>
      <c r="E7" t="s">
        <v>287</v>
      </c>
    </row>
    <row r="8" spans="1:5" x14ac:dyDescent="0.2">
      <c r="A8" t="s">
        <v>98</v>
      </c>
      <c r="B8" t="s">
        <v>379</v>
      </c>
      <c r="C8" t="s">
        <v>422</v>
      </c>
      <c r="D8">
        <v>18</v>
      </c>
      <c r="E8" t="s">
        <v>287</v>
      </c>
    </row>
    <row r="9" spans="1:5" x14ac:dyDescent="0.2">
      <c r="A9" t="s">
        <v>98</v>
      </c>
      <c r="B9" t="s">
        <v>379</v>
      </c>
      <c r="C9" t="s">
        <v>423</v>
      </c>
      <c r="D9">
        <v>14.3</v>
      </c>
      <c r="E9" t="s">
        <v>287</v>
      </c>
    </row>
    <row r="10" spans="1:5" x14ac:dyDescent="0.2">
      <c r="A10" t="s">
        <v>102</v>
      </c>
      <c r="B10" t="s">
        <v>462</v>
      </c>
      <c r="C10" t="s">
        <v>490</v>
      </c>
      <c r="D10">
        <v>25.94</v>
      </c>
      <c r="E10" t="s">
        <v>292</v>
      </c>
    </row>
    <row r="11" spans="1:5" x14ac:dyDescent="0.2">
      <c r="A11" t="s">
        <v>101</v>
      </c>
      <c r="B11" t="s">
        <v>465</v>
      </c>
      <c r="C11" t="s">
        <v>514</v>
      </c>
      <c r="D11">
        <v>24.6</v>
      </c>
      <c r="E11" t="s">
        <v>287</v>
      </c>
    </row>
    <row r="12" spans="1:5" x14ac:dyDescent="0.2">
      <c r="A12" t="s">
        <v>98</v>
      </c>
      <c r="B12" t="s">
        <v>510</v>
      </c>
      <c r="C12" t="s">
        <v>521</v>
      </c>
      <c r="D12">
        <v>33.93</v>
      </c>
      <c r="E12" t="s">
        <v>292</v>
      </c>
    </row>
    <row r="13" spans="1:5" x14ac:dyDescent="0.2">
      <c r="A13" t="s">
        <v>104</v>
      </c>
      <c r="B13" t="s">
        <v>363</v>
      </c>
      <c r="C13" t="s">
        <v>523</v>
      </c>
      <c r="D13">
        <v>21</v>
      </c>
      <c r="E13" t="s">
        <v>292</v>
      </c>
    </row>
    <row r="14" spans="1:5" x14ac:dyDescent="0.2">
      <c r="A14" t="s">
        <v>98</v>
      </c>
      <c r="B14" t="s">
        <v>335</v>
      </c>
      <c r="C14" t="s">
        <v>531</v>
      </c>
      <c r="D14">
        <v>5.5</v>
      </c>
      <c r="E14" t="s">
        <v>292</v>
      </c>
    </row>
    <row r="15" spans="1:5" x14ac:dyDescent="0.2">
      <c r="A15" t="s">
        <v>101</v>
      </c>
      <c r="B15" t="s">
        <v>465</v>
      </c>
      <c r="C15" t="s">
        <v>535</v>
      </c>
      <c r="D15">
        <v>50.33</v>
      </c>
      <c r="E15" t="s">
        <v>292</v>
      </c>
    </row>
    <row r="16" spans="1:5" x14ac:dyDescent="0.2">
      <c r="A16" t="s">
        <v>98</v>
      </c>
      <c r="B16" t="s">
        <v>494</v>
      </c>
      <c r="C16" t="s">
        <v>556</v>
      </c>
      <c r="D16">
        <v>23.6</v>
      </c>
      <c r="E16" t="s">
        <v>292</v>
      </c>
    </row>
    <row r="17" spans="1:5" x14ac:dyDescent="0.2">
      <c r="A17" t="s">
        <v>100</v>
      </c>
      <c r="B17" t="s">
        <v>302</v>
      </c>
      <c r="C17" t="s">
        <v>582</v>
      </c>
      <c r="D17">
        <v>16.010000000000002</v>
      </c>
      <c r="E17" t="s">
        <v>287</v>
      </c>
    </row>
    <row r="18" spans="1:5" x14ac:dyDescent="0.2">
      <c r="A18" t="s">
        <v>100</v>
      </c>
      <c r="B18" t="s">
        <v>471</v>
      </c>
      <c r="C18" t="s">
        <v>594</v>
      </c>
      <c r="D18">
        <v>87.5</v>
      </c>
      <c r="E18" t="s">
        <v>292</v>
      </c>
    </row>
    <row r="19" spans="1:5" x14ac:dyDescent="0.2">
      <c r="A19" t="s">
        <v>102</v>
      </c>
      <c r="B19" t="s">
        <v>474</v>
      </c>
      <c r="C19" t="s">
        <v>596</v>
      </c>
      <c r="D19">
        <v>14.87</v>
      </c>
      <c r="E19" t="s">
        <v>287</v>
      </c>
    </row>
    <row r="20" spans="1:5" x14ac:dyDescent="0.2">
      <c r="A20" t="s">
        <v>98</v>
      </c>
      <c r="B20" t="s">
        <v>597</v>
      </c>
      <c r="C20" t="s">
        <v>598</v>
      </c>
      <c r="D20">
        <v>9.23</v>
      </c>
      <c r="E20" t="s">
        <v>287</v>
      </c>
    </row>
    <row r="21" spans="1:5" x14ac:dyDescent="0.2">
      <c r="A21" t="s">
        <v>100</v>
      </c>
      <c r="B21" t="s">
        <v>302</v>
      </c>
      <c r="C21" t="s">
        <v>613</v>
      </c>
      <c r="D21">
        <v>163.89</v>
      </c>
      <c r="E21" t="s">
        <v>287</v>
      </c>
    </row>
    <row r="22" spans="1:5" x14ac:dyDescent="0.2">
      <c r="A22" t="s">
        <v>100</v>
      </c>
      <c r="B22" t="s">
        <v>295</v>
      </c>
      <c r="C22" t="s">
        <v>643</v>
      </c>
      <c r="D22">
        <v>172.11</v>
      </c>
      <c r="E22" t="s">
        <v>287</v>
      </c>
    </row>
    <row r="23" spans="1:5" x14ac:dyDescent="0.2">
      <c r="A23" t="s">
        <v>101</v>
      </c>
      <c r="B23" t="s">
        <v>576</v>
      </c>
      <c r="C23" t="s">
        <v>649</v>
      </c>
      <c r="D23">
        <v>7.67</v>
      </c>
      <c r="E23" t="s">
        <v>287</v>
      </c>
    </row>
    <row r="24" spans="1:5" x14ac:dyDescent="0.2">
      <c r="A24" t="s">
        <v>98</v>
      </c>
      <c r="B24" t="s">
        <v>494</v>
      </c>
      <c r="C24" t="s">
        <v>659</v>
      </c>
      <c r="D24">
        <v>95.02</v>
      </c>
      <c r="E24" t="s">
        <v>292</v>
      </c>
    </row>
    <row r="25" spans="1:5" x14ac:dyDescent="0.2">
      <c r="A25" t="s">
        <v>98</v>
      </c>
      <c r="B25" t="s">
        <v>597</v>
      </c>
      <c r="C25" t="s">
        <v>660</v>
      </c>
      <c r="D25">
        <v>0</v>
      </c>
      <c r="E25" t="s">
        <v>287</v>
      </c>
    </row>
    <row r="26" spans="1:5" x14ac:dyDescent="0.2">
      <c r="A26" t="s">
        <v>100</v>
      </c>
      <c r="B26" t="s">
        <v>375</v>
      </c>
      <c r="C26" t="s">
        <v>665</v>
      </c>
      <c r="D26">
        <v>35.590000000000003</v>
      </c>
      <c r="E26" t="s">
        <v>287</v>
      </c>
    </row>
    <row r="27" spans="1:5" x14ac:dyDescent="0.2">
      <c r="A27" t="s">
        <v>99</v>
      </c>
      <c r="B27" t="s">
        <v>290</v>
      </c>
      <c r="C27" t="s">
        <v>669</v>
      </c>
      <c r="D27">
        <v>30.19</v>
      </c>
      <c r="E27" t="s">
        <v>292</v>
      </c>
    </row>
    <row r="28" spans="1:5" x14ac:dyDescent="0.2">
      <c r="A28" t="s">
        <v>95</v>
      </c>
      <c r="B28" t="s">
        <v>441</v>
      </c>
      <c r="C28" t="s">
        <v>672</v>
      </c>
      <c r="D28">
        <v>135.41</v>
      </c>
      <c r="E28" t="s">
        <v>287</v>
      </c>
    </row>
    <row r="29" spans="1:5" x14ac:dyDescent="0.2">
      <c r="A29" t="s">
        <v>98</v>
      </c>
      <c r="B29" t="s">
        <v>409</v>
      </c>
      <c r="C29" t="s">
        <v>677</v>
      </c>
      <c r="D29">
        <v>33</v>
      </c>
      <c r="E29" t="s">
        <v>287</v>
      </c>
    </row>
    <row r="30" spans="1:5" x14ac:dyDescent="0.2">
      <c r="A30" t="s">
        <v>99</v>
      </c>
      <c r="B30" t="s">
        <v>290</v>
      </c>
      <c r="C30" t="s">
        <v>682</v>
      </c>
      <c r="D30">
        <v>172.41</v>
      </c>
      <c r="E30" t="s">
        <v>287</v>
      </c>
    </row>
    <row r="31" spans="1:5" x14ac:dyDescent="0.2">
      <c r="A31" t="s">
        <v>103</v>
      </c>
      <c r="B31" t="s">
        <v>606</v>
      </c>
      <c r="C31" t="s">
        <v>706</v>
      </c>
      <c r="D31">
        <v>32.86</v>
      </c>
      <c r="E31" t="s">
        <v>292</v>
      </c>
    </row>
    <row r="32" spans="1:5" x14ac:dyDescent="0.2">
      <c r="A32" t="s">
        <v>102</v>
      </c>
      <c r="B32" t="s">
        <v>306</v>
      </c>
      <c r="C32" t="s">
        <v>711</v>
      </c>
      <c r="D32">
        <v>31.14</v>
      </c>
      <c r="E32" t="s">
        <v>292</v>
      </c>
    </row>
    <row r="33" spans="1:5" x14ac:dyDescent="0.2">
      <c r="A33" t="s">
        <v>100</v>
      </c>
      <c r="B33" t="s">
        <v>375</v>
      </c>
      <c r="C33" t="s">
        <v>712</v>
      </c>
      <c r="D33">
        <v>19.600000000000001</v>
      </c>
      <c r="E33" t="s">
        <v>287</v>
      </c>
    </row>
    <row r="34" spans="1:5" x14ac:dyDescent="0.2">
      <c r="A34" t="s">
        <v>104</v>
      </c>
      <c r="B34" t="s">
        <v>458</v>
      </c>
      <c r="C34" t="s">
        <v>714</v>
      </c>
      <c r="D34">
        <v>44.9</v>
      </c>
      <c r="E34" t="s">
        <v>292</v>
      </c>
    </row>
    <row r="35" spans="1:5" x14ac:dyDescent="0.2">
      <c r="A35" t="s">
        <v>98</v>
      </c>
      <c r="B35" t="s">
        <v>335</v>
      </c>
      <c r="C35" t="s">
        <v>737</v>
      </c>
      <c r="D35">
        <v>25.53</v>
      </c>
      <c r="E35" t="s">
        <v>292</v>
      </c>
    </row>
    <row r="36" spans="1:5" x14ac:dyDescent="0.2">
      <c r="A36" t="s">
        <v>100</v>
      </c>
      <c r="B36" t="s">
        <v>327</v>
      </c>
      <c r="C36" t="s">
        <v>749</v>
      </c>
      <c r="D36">
        <v>18</v>
      </c>
      <c r="E36" t="s">
        <v>287</v>
      </c>
    </row>
    <row r="37" spans="1:5" x14ac:dyDescent="0.2">
      <c r="A37" t="s">
        <v>98</v>
      </c>
      <c r="B37" t="s">
        <v>510</v>
      </c>
      <c r="C37" t="s">
        <v>756</v>
      </c>
      <c r="D37">
        <v>118.58</v>
      </c>
      <c r="E37" t="s">
        <v>287</v>
      </c>
    </row>
    <row r="38" spans="1:5" x14ac:dyDescent="0.2">
      <c r="A38" t="s">
        <v>99</v>
      </c>
      <c r="B38" t="s">
        <v>348</v>
      </c>
      <c r="C38" t="s">
        <v>758</v>
      </c>
      <c r="D38">
        <v>44.95</v>
      </c>
      <c r="E38" t="s">
        <v>287</v>
      </c>
    </row>
    <row r="39" spans="1:5" x14ac:dyDescent="0.2">
      <c r="A39" t="s">
        <v>100</v>
      </c>
      <c r="B39" t="s">
        <v>375</v>
      </c>
      <c r="C39" t="s">
        <v>769</v>
      </c>
      <c r="D39">
        <v>25.15</v>
      </c>
      <c r="E39" t="s">
        <v>287</v>
      </c>
    </row>
    <row r="40" spans="1:5" x14ac:dyDescent="0.2">
      <c r="A40" t="s">
        <v>99</v>
      </c>
      <c r="B40" t="s">
        <v>348</v>
      </c>
      <c r="C40" t="s">
        <v>770</v>
      </c>
      <c r="D40">
        <v>17.760000000000002</v>
      </c>
      <c r="E40" t="s">
        <v>287</v>
      </c>
    </row>
    <row r="41" spans="1:5" x14ac:dyDescent="0.2">
      <c r="A41" t="s">
        <v>100</v>
      </c>
      <c r="B41" t="s">
        <v>319</v>
      </c>
      <c r="C41" t="s">
        <v>783</v>
      </c>
      <c r="D41">
        <v>121.56</v>
      </c>
      <c r="E41" t="s">
        <v>287</v>
      </c>
    </row>
    <row r="42" spans="1:5" x14ac:dyDescent="0.2">
      <c r="A42" t="s">
        <v>102</v>
      </c>
      <c r="B42" t="s">
        <v>308</v>
      </c>
      <c r="C42" t="s">
        <v>786</v>
      </c>
      <c r="D42">
        <v>6.7</v>
      </c>
      <c r="E42" t="s">
        <v>292</v>
      </c>
    </row>
    <row r="43" spans="1:5" x14ac:dyDescent="0.2">
      <c r="A43" t="s">
        <v>100</v>
      </c>
      <c r="B43" t="s">
        <v>295</v>
      </c>
      <c r="C43" t="s">
        <v>788</v>
      </c>
      <c r="D43">
        <v>202.05</v>
      </c>
      <c r="E43" t="s">
        <v>287</v>
      </c>
    </row>
    <row r="44" spans="1:5" x14ac:dyDescent="0.2">
      <c r="A44" t="s">
        <v>98</v>
      </c>
      <c r="B44" t="s">
        <v>510</v>
      </c>
      <c r="C44" t="s">
        <v>792</v>
      </c>
      <c r="D44">
        <v>577.70000000000005</v>
      </c>
      <c r="E44" t="s">
        <v>287</v>
      </c>
    </row>
    <row r="45" spans="1:5" x14ac:dyDescent="0.2">
      <c r="A45" t="s">
        <v>100</v>
      </c>
      <c r="B45" t="s">
        <v>375</v>
      </c>
      <c r="C45" t="s">
        <v>794</v>
      </c>
      <c r="D45">
        <v>20.5</v>
      </c>
      <c r="E45" t="s">
        <v>287</v>
      </c>
    </row>
    <row r="46" spans="1:5" x14ac:dyDescent="0.2">
      <c r="A46" t="s">
        <v>102</v>
      </c>
      <c r="B46" t="s">
        <v>306</v>
      </c>
      <c r="C46" t="s">
        <v>799</v>
      </c>
      <c r="D46">
        <v>8.6199999999999992</v>
      </c>
      <c r="E46" t="s">
        <v>287</v>
      </c>
    </row>
    <row r="47" spans="1:5" x14ac:dyDescent="0.2">
      <c r="A47" t="s">
        <v>98</v>
      </c>
      <c r="B47" t="s">
        <v>510</v>
      </c>
      <c r="C47" t="s">
        <v>802</v>
      </c>
      <c r="D47">
        <v>18.8</v>
      </c>
      <c r="E47" t="s">
        <v>287</v>
      </c>
    </row>
    <row r="48" spans="1:5" x14ac:dyDescent="0.2">
      <c r="A48" t="s">
        <v>98</v>
      </c>
      <c r="B48" t="s">
        <v>494</v>
      </c>
      <c r="C48" t="s">
        <v>810</v>
      </c>
      <c r="D48">
        <v>13.5</v>
      </c>
      <c r="E48" t="s">
        <v>287</v>
      </c>
    </row>
    <row r="49" spans="1:5" x14ac:dyDescent="0.2">
      <c r="A49" t="s">
        <v>102</v>
      </c>
      <c r="B49" t="s">
        <v>474</v>
      </c>
      <c r="C49" t="s">
        <v>817</v>
      </c>
      <c r="D49">
        <v>17.48</v>
      </c>
      <c r="E49" t="s">
        <v>292</v>
      </c>
    </row>
    <row r="50" spans="1:5" x14ac:dyDescent="0.2">
      <c r="A50" t="s">
        <v>101</v>
      </c>
      <c r="B50" t="s">
        <v>565</v>
      </c>
      <c r="C50" t="s">
        <v>823</v>
      </c>
      <c r="D50">
        <v>17.37</v>
      </c>
      <c r="E50" t="s">
        <v>287</v>
      </c>
    </row>
    <row r="51" spans="1:5" x14ac:dyDescent="0.2">
      <c r="A51" t="s">
        <v>95</v>
      </c>
      <c r="B51" t="s">
        <v>441</v>
      </c>
      <c r="C51" t="s">
        <v>826</v>
      </c>
      <c r="D51">
        <v>8.15</v>
      </c>
      <c r="E51" t="s">
        <v>292</v>
      </c>
    </row>
    <row r="52" spans="1:5" x14ac:dyDescent="0.2">
      <c r="A52" t="s">
        <v>98</v>
      </c>
      <c r="B52" t="s">
        <v>597</v>
      </c>
      <c r="C52" t="s">
        <v>5568</v>
      </c>
      <c r="D52">
        <v>24</v>
      </c>
      <c r="E52" t="s">
        <v>287</v>
      </c>
    </row>
    <row r="53" spans="1:5" x14ac:dyDescent="0.2">
      <c r="A53" t="s">
        <v>99</v>
      </c>
      <c r="B53" t="s">
        <v>553</v>
      </c>
      <c r="C53" t="s">
        <v>829</v>
      </c>
      <c r="D53">
        <v>247.38</v>
      </c>
      <c r="E53" t="s">
        <v>287</v>
      </c>
    </row>
    <row r="54" spans="1:5" x14ac:dyDescent="0.2">
      <c r="A54" t="s">
        <v>101</v>
      </c>
      <c r="B54" t="s">
        <v>465</v>
      </c>
      <c r="C54" t="s">
        <v>834</v>
      </c>
      <c r="D54">
        <v>387.63</v>
      </c>
      <c r="E54" t="s">
        <v>287</v>
      </c>
    </row>
    <row r="55" spans="1:5" x14ac:dyDescent="0.2">
      <c r="A55" t="s">
        <v>103</v>
      </c>
      <c r="B55" t="s">
        <v>357</v>
      </c>
      <c r="C55" t="s">
        <v>840</v>
      </c>
      <c r="D55">
        <v>75.400000000000006</v>
      </c>
      <c r="E55" t="s">
        <v>287</v>
      </c>
    </row>
    <row r="56" spans="1:5" x14ac:dyDescent="0.2">
      <c r="A56" t="s">
        <v>99</v>
      </c>
      <c r="B56" t="s">
        <v>348</v>
      </c>
      <c r="C56" t="s">
        <v>841</v>
      </c>
      <c r="D56">
        <v>186</v>
      </c>
      <c r="E56" t="s">
        <v>292</v>
      </c>
    </row>
    <row r="57" spans="1:5" x14ac:dyDescent="0.2">
      <c r="A57" t="s">
        <v>102</v>
      </c>
      <c r="B57" t="s">
        <v>462</v>
      </c>
      <c r="C57" t="s">
        <v>843</v>
      </c>
      <c r="D57">
        <v>42</v>
      </c>
      <c r="E57" t="s">
        <v>287</v>
      </c>
    </row>
    <row r="58" spans="1:5" x14ac:dyDescent="0.2">
      <c r="A58" t="s">
        <v>98</v>
      </c>
      <c r="B58" t="s">
        <v>597</v>
      </c>
      <c r="C58" t="s">
        <v>852</v>
      </c>
      <c r="D58">
        <v>67</v>
      </c>
      <c r="E58" t="s">
        <v>287</v>
      </c>
    </row>
    <row r="59" spans="1:5" x14ac:dyDescent="0.2">
      <c r="A59" t="s">
        <v>100</v>
      </c>
      <c r="B59" t="s">
        <v>692</v>
      </c>
      <c r="C59" t="s">
        <v>853</v>
      </c>
      <c r="D59">
        <v>36.29</v>
      </c>
      <c r="E59" t="s">
        <v>287</v>
      </c>
    </row>
    <row r="60" spans="1:5" x14ac:dyDescent="0.2">
      <c r="A60" t="s">
        <v>101</v>
      </c>
      <c r="B60" t="s">
        <v>317</v>
      </c>
      <c r="C60" t="s">
        <v>873</v>
      </c>
      <c r="D60">
        <v>24.04</v>
      </c>
      <c r="E60" t="s">
        <v>287</v>
      </c>
    </row>
    <row r="61" spans="1:5" x14ac:dyDescent="0.2">
      <c r="A61" t="s">
        <v>98</v>
      </c>
      <c r="B61" t="s">
        <v>335</v>
      </c>
      <c r="C61" t="s">
        <v>882</v>
      </c>
      <c r="D61">
        <v>40.93</v>
      </c>
      <c r="E61" t="s">
        <v>292</v>
      </c>
    </row>
    <row r="62" spans="1:5" x14ac:dyDescent="0.2">
      <c r="A62" t="s">
        <v>99</v>
      </c>
      <c r="B62" t="s">
        <v>348</v>
      </c>
      <c r="C62" t="s">
        <v>884</v>
      </c>
      <c r="D62">
        <v>19.5</v>
      </c>
      <c r="E62" t="s">
        <v>292</v>
      </c>
    </row>
    <row r="63" spans="1:5" x14ac:dyDescent="0.2">
      <c r="A63" t="s">
        <v>98</v>
      </c>
      <c r="B63" t="s">
        <v>335</v>
      </c>
      <c r="C63" t="s">
        <v>885</v>
      </c>
      <c r="D63">
        <v>76.790000000000006</v>
      </c>
      <c r="E63" t="s">
        <v>292</v>
      </c>
    </row>
    <row r="64" spans="1:5" x14ac:dyDescent="0.2">
      <c r="A64" t="s">
        <v>100</v>
      </c>
      <c r="B64" t="s">
        <v>293</v>
      </c>
      <c r="C64" t="s">
        <v>889</v>
      </c>
      <c r="D64">
        <v>90.85</v>
      </c>
      <c r="E64" t="s">
        <v>287</v>
      </c>
    </row>
    <row r="65" spans="1:5" x14ac:dyDescent="0.2">
      <c r="A65" t="s">
        <v>103</v>
      </c>
      <c r="B65" t="s">
        <v>304</v>
      </c>
      <c r="C65" t="s">
        <v>891</v>
      </c>
      <c r="D65">
        <v>39.96</v>
      </c>
      <c r="E65" t="s">
        <v>287</v>
      </c>
    </row>
    <row r="66" spans="1:5" x14ac:dyDescent="0.2">
      <c r="A66" t="s">
        <v>99</v>
      </c>
      <c r="B66" t="s">
        <v>553</v>
      </c>
      <c r="C66" t="s">
        <v>898</v>
      </c>
      <c r="D66">
        <v>64.599999999999994</v>
      </c>
      <c r="E66" t="s">
        <v>287</v>
      </c>
    </row>
    <row r="67" spans="1:5" x14ac:dyDescent="0.2">
      <c r="A67" t="s">
        <v>104</v>
      </c>
      <c r="B67" t="s">
        <v>458</v>
      </c>
      <c r="C67" t="s">
        <v>901</v>
      </c>
      <c r="D67">
        <v>18</v>
      </c>
      <c r="E67" t="s">
        <v>287</v>
      </c>
    </row>
    <row r="68" spans="1:5" x14ac:dyDescent="0.2">
      <c r="A68" t="s">
        <v>101</v>
      </c>
      <c r="B68" t="s">
        <v>565</v>
      </c>
      <c r="C68" t="s">
        <v>904</v>
      </c>
      <c r="D68">
        <v>43.22</v>
      </c>
      <c r="E68" t="s">
        <v>287</v>
      </c>
    </row>
    <row r="69" spans="1:5" x14ac:dyDescent="0.2">
      <c r="A69" t="s">
        <v>104</v>
      </c>
      <c r="B69" t="s">
        <v>324</v>
      </c>
      <c r="C69" t="s">
        <v>906</v>
      </c>
      <c r="D69">
        <v>124.69</v>
      </c>
      <c r="E69" t="s">
        <v>287</v>
      </c>
    </row>
    <row r="70" spans="1:5" x14ac:dyDescent="0.2">
      <c r="A70" t="s">
        <v>104</v>
      </c>
      <c r="B70" t="s">
        <v>324</v>
      </c>
      <c r="C70" t="s">
        <v>907</v>
      </c>
      <c r="D70">
        <v>67.59</v>
      </c>
      <c r="E70" t="s">
        <v>287</v>
      </c>
    </row>
    <row r="71" spans="1:5" x14ac:dyDescent="0.2">
      <c r="A71" t="s">
        <v>104</v>
      </c>
      <c r="B71" t="s">
        <v>324</v>
      </c>
      <c r="C71" t="s">
        <v>908</v>
      </c>
      <c r="D71">
        <v>76.510000000000005</v>
      </c>
      <c r="E71" t="s">
        <v>287</v>
      </c>
    </row>
    <row r="72" spans="1:5" x14ac:dyDescent="0.2">
      <c r="A72" t="s">
        <v>104</v>
      </c>
      <c r="B72" t="s">
        <v>324</v>
      </c>
      <c r="C72" t="s">
        <v>909</v>
      </c>
      <c r="D72">
        <v>31.07</v>
      </c>
      <c r="E72" t="s">
        <v>287</v>
      </c>
    </row>
    <row r="73" spans="1:5" x14ac:dyDescent="0.2">
      <c r="A73" t="s">
        <v>98</v>
      </c>
      <c r="B73" t="s">
        <v>335</v>
      </c>
      <c r="C73" t="s">
        <v>914</v>
      </c>
      <c r="D73">
        <v>99.64</v>
      </c>
      <c r="E73" t="s">
        <v>292</v>
      </c>
    </row>
    <row r="74" spans="1:5" x14ac:dyDescent="0.2">
      <c r="A74" t="s">
        <v>100</v>
      </c>
      <c r="B74" t="s">
        <v>319</v>
      </c>
      <c r="C74" t="s">
        <v>922</v>
      </c>
      <c r="D74">
        <v>277.69</v>
      </c>
      <c r="E74" t="s">
        <v>287</v>
      </c>
    </row>
    <row r="75" spans="1:5" x14ac:dyDescent="0.2">
      <c r="A75" t="s">
        <v>98</v>
      </c>
      <c r="B75" t="s">
        <v>379</v>
      </c>
      <c r="C75" t="s">
        <v>924</v>
      </c>
      <c r="D75">
        <v>63.76</v>
      </c>
      <c r="E75" t="s">
        <v>287</v>
      </c>
    </row>
    <row r="76" spans="1:5" x14ac:dyDescent="0.2">
      <c r="A76" t="s">
        <v>100</v>
      </c>
      <c r="B76" t="s">
        <v>375</v>
      </c>
      <c r="C76" t="s">
        <v>5569</v>
      </c>
      <c r="D76">
        <v>27.2</v>
      </c>
      <c r="E76" t="s">
        <v>287</v>
      </c>
    </row>
    <row r="77" spans="1:5" x14ac:dyDescent="0.2">
      <c r="A77" t="s">
        <v>98</v>
      </c>
      <c r="B77" t="s">
        <v>335</v>
      </c>
      <c r="C77" t="s">
        <v>931</v>
      </c>
      <c r="D77">
        <v>1275.0999999999999</v>
      </c>
      <c r="E77" t="s">
        <v>292</v>
      </c>
    </row>
    <row r="78" spans="1:5" x14ac:dyDescent="0.2">
      <c r="A78" t="s">
        <v>98</v>
      </c>
      <c r="B78" t="s">
        <v>333</v>
      </c>
      <c r="C78" t="s">
        <v>932</v>
      </c>
      <c r="D78">
        <v>23.5</v>
      </c>
      <c r="E78" t="s">
        <v>287</v>
      </c>
    </row>
    <row r="79" spans="1:5" x14ac:dyDescent="0.2">
      <c r="A79" t="s">
        <v>104</v>
      </c>
      <c r="B79" t="s">
        <v>324</v>
      </c>
      <c r="C79" t="s">
        <v>937</v>
      </c>
      <c r="D79">
        <v>88.21</v>
      </c>
      <c r="E79" t="s">
        <v>287</v>
      </c>
    </row>
    <row r="80" spans="1:5" x14ac:dyDescent="0.2">
      <c r="A80" t="s">
        <v>104</v>
      </c>
      <c r="B80" t="s">
        <v>324</v>
      </c>
      <c r="C80" t="s">
        <v>938</v>
      </c>
      <c r="D80">
        <v>45.21</v>
      </c>
      <c r="E80" t="s">
        <v>287</v>
      </c>
    </row>
    <row r="81" spans="1:5" x14ac:dyDescent="0.2">
      <c r="A81" t="s">
        <v>104</v>
      </c>
      <c r="B81" t="s">
        <v>324</v>
      </c>
      <c r="C81" t="s">
        <v>939</v>
      </c>
      <c r="D81">
        <v>38.869999999999997</v>
      </c>
      <c r="E81" t="s">
        <v>287</v>
      </c>
    </row>
    <row r="82" spans="1:5" x14ac:dyDescent="0.2">
      <c r="A82" t="s">
        <v>99</v>
      </c>
      <c r="B82" t="s">
        <v>454</v>
      </c>
      <c r="C82" t="s">
        <v>946</v>
      </c>
      <c r="D82">
        <v>68.489999999999995</v>
      </c>
      <c r="E82" t="s">
        <v>287</v>
      </c>
    </row>
    <row r="83" spans="1:5" x14ac:dyDescent="0.2">
      <c r="A83" t="s">
        <v>99</v>
      </c>
      <c r="B83" t="s">
        <v>590</v>
      </c>
      <c r="C83" t="s">
        <v>949</v>
      </c>
      <c r="D83">
        <v>30.75</v>
      </c>
      <c r="E83" t="s">
        <v>287</v>
      </c>
    </row>
    <row r="84" spans="1:5" x14ac:dyDescent="0.2">
      <c r="A84" t="s">
        <v>103</v>
      </c>
      <c r="B84" t="s">
        <v>469</v>
      </c>
      <c r="C84" t="s">
        <v>961</v>
      </c>
      <c r="D84">
        <v>89.04</v>
      </c>
      <c r="E84" t="s">
        <v>292</v>
      </c>
    </row>
    <row r="85" spans="1:5" x14ac:dyDescent="0.2">
      <c r="A85" t="s">
        <v>98</v>
      </c>
      <c r="B85" t="s">
        <v>379</v>
      </c>
      <c r="C85" t="s">
        <v>962</v>
      </c>
      <c r="D85">
        <v>66.55</v>
      </c>
      <c r="E85" t="s">
        <v>287</v>
      </c>
    </row>
    <row r="86" spans="1:5" x14ac:dyDescent="0.2">
      <c r="A86" t="s">
        <v>100</v>
      </c>
      <c r="B86" t="s">
        <v>302</v>
      </c>
      <c r="C86" t="s">
        <v>964</v>
      </c>
      <c r="D86">
        <v>101.12</v>
      </c>
      <c r="E86" t="s">
        <v>292</v>
      </c>
    </row>
    <row r="87" spans="1:5" x14ac:dyDescent="0.2">
      <c r="A87" t="s">
        <v>99</v>
      </c>
      <c r="B87" t="s">
        <v>427</v>
      </c>
      <c r="C87" t="s">
        <v>971</v>
      </c>
      <c r="D87">
        <v>28.22</v>
      </c>
      <c r="E87" t="s">
        <v>287</v>
      </c>
    </row>
    <row r="88" spans="1:5" x14ac:dyDescent="0.2">
      <c r="A88" t="s">
        <v>101</v>
      </c>
      <c r="B88" t="s">
        <v>465</v>
      </c>
      <c r="C88" t="s">
        <v>974</v>
      </c>
      <c r="D88">
        <v>18.75</v>
      </c>
      <c r="E88" t="s">
        <v>287</v>
      </c>
    </row>
    <row r="89" spans="1:5" x14ac:dyDescent="0.2">
      <c r="A89" t="s">
        <v>103</v>
      </c>
      <c r="B89" t="s">
        <v>357</v>
      </c>
      <c r="C89" t="s">
        <v>982</v>
      </c>
      <c r="D89">
        <v>45.04</v>
      </c>
      <c r="E89" t="s">
        <v>292</v>
      </c>
    </row>
    <row r="90" spans="1:5" x14ac:dyDescent="0.2">
      <c r="A90" t="s">
        <v>95</v>
      </c>
      <c r="B90" t="s">
        <v>331</v>
      </c>
      <c r="C90" t="s">
        <v>984</v>
      </c>
      <c r="D90">
        <v>7.51</v>
      </c>
      <c r="E90" t="s">
        <v>287</v>
      </c>
    </row>
    <row r="91" spans="1:5" x14ac:dyDescent="0.2">
      <c r="A91" t="s">
        <v>98</v>
      </c>
      <c r="B91" t="s">
        <v>510</v>
      </c>
      <c r="C91" t="s">
        <v>991</v>
      </c>
      <c r="D91">
        <v>75.7</v>
      </c>
      <c r="E91" t="s">
        <v>292</v>
      </c>
    </row>
    <row r="92" spans="1:5" x14ac:dyDescent="0.2">
      <c r="A92" t="s">
        <v>101</v>
      </c>
      <c r="B92" t="s">
        <v>465</v>
      </c>
      <c r="C92" t="s">
        <v>1000</v>
      </c>
      <c r="D92">
        <v>73.8</v>
      </c>
      <c r="E92" t="s">
        <v>287</v>
      </c>
    </row>
    <row r="93" spans="1:5" x14ac:dyDescent="0.2">
      <c r="A93" t="s">
        <v>100</v>
      </c>
      <c r="B93" t="s">
        <v>302</v>
      </c>
      <c r="C93" t="s">
        <v>1003</v>
      </c>
      <c r="D93">
        <v>89.72</v>
      </c>
      <c r="E93" t="s">
        <v>287</v>
      </c>
    </row>
    <row r="94" spans="1:5" x14ac:dyDescent="0.2">
      <c r="A94" t="s">
        <v>99</v>
      </c>
      <c r="B94" t="s">
        <v>454</v>
      </c>
      <c r="C94" t="s">
        <v>1015</v>
      </c>
      <c r="D94">
        <v>172.79</v>
      </c>
      <c r="E94" t="s">
        <v>287</v>
      </c>
    </row>
    <row r="95" spans="1:5" x14ac:dyDescent="0.2">
      <c r="A95" t="s">
        <v>100</v>
      </c>
      <c r="B95" t="s">
        <v>375</v>
      </c>
      <c r="C95" t="s">
        <v>1018</v>
      </c>
      <c r="D95">
        <v>21.2</v>
      </c>
      <c r="E95" t="s">
        <v>287</v>
      </c>
    </row>
    <row r="96" spans="1:5" x14ac:dyDescent="0.2">
      <c r="A96" t="s">
        <v>98</v>
      </c>
      <c r="B96" t="s">
        <v>510</v>
      </c>
      <c r="C96" t="s">
        <v>1019</v>
      </c>
      <c r="D96">
        <v>63.08</v>
      </c>
      <c r="E96" t="s">
        <v>292</v>
      </c>
    </row>
    <row r="97" spans="1:5" x14ac:dyDescent="0.2">
      <c r="A97" t="s">
        <v>101</v>
      </c>
      <c r="B97" t="s">
        <v>532</v>
      </c>
      <c r="C97" t="s">
        <v>1024</v>
      </c>
      <c r="D97">
        <v>82.2</v>
      </c>
      <c r="E97" t="s">
        <v>287</v>
      </c>
    </row>
    <row r="98" spans="1:5" x14ac:dyDescent="0.2">
      <c r="A98" t="s">
        <v>101</v>
      </c>
      <c r="B98" t="s">
        <v>532</v>
      </c>
      <c r="C98" t="s">
        <v>1025</v>
      </c>
      <c r="D98">
        <v>184.25</v>
      </c>
      <c r="E98" t="s">
        <v>287</v>
      </c>
    </row>
    <row r="99" spans="1:5" x14ac:dyDescent="0.2">
      <c r="A99" t="s">
        <v>101</v>
      </c>
      <c r="B99" t="s">
        <v>532</v>
      </c>
      <c r="C99" t="s">
        <v>1026</v>
      </c>
      <c r="D99">
        <v>44.5</v>
      </c>
      <c r="E99" t="s">
        <v>287</v>
      </c>
    </row>
    <row r="100" spans="1:5" x14ac:dyDescent="0.2">
      <c r="A100" t="s">
        <v>100</v>
      </c>
      <c r="B100" t="s">
        <v>302</v>
      </c>
      <c r="C100" t="s">
        <v>1031</v>
      </c>
      <c r="D100">
        <v>218.47</v>
      </c>
      <c r="E100" t="s">
        <v>292</v>
      </c>
    </row>
    <row r="101" spans="1:5" x14ac:dyDescent="0.2">
      <c r="A101" t="s">
        <v>98</v>
      </c>
      <c r="B101" t="s">
        <v>510</v>
      </c>
      <c r="C101" t="s">
        <v>1035</v>
      </c>
      <c r="D101">
        <v>39.6</v>
      </c>
      <c r="E101" t="s">
        <v>287</v>
      </c>
    </row>
    <row r="102" spans="1:5" x14ac:dyDescent="0.2">
      <c r="A102" t="s">
        <v>98</v>
      </c>
      <c r="B102" t="s">
        <v>494</v>
      </c>
      <c r="C102" t="s">
        <v>1036</v>
      </c>
      <c r="D102">
        <v>21.6</v>
      </c>
      <c r="E102" t="s">
        <v>287</v>
      </c>
    </row>
    <row r="103" spans="1:5" x14ac:dyDescent="0.2">
      <c r="A103" t="s">
        <v>98</v>
      </c>
      <c r="B103" t="s">
        <v>494</v>
      </c>
      <c r="C103" t="s">
        <v>1046</v>
      </c>
      <c r="D103">
        <v>26.4</v>
      </c>
      <c r="E103" t="s">
        <v>287</v>
      </c>
    </row>
    <row r="104" spans="1:5" x14ac:dyDescent="0.2">
      <c r="A104" t="s">
        <v>100</v>
      </c>
      <c r="B104" t="s">
        <v>375</v>
      </c>
      <c r="C104" t="s">
        <v>1047</v>
      </c>
      <c r="D104">
        <v>142.07</v>
      </c>
      <c r="E104" t="s">
        <v>287</v>
      </c>
    </row>
    <row r="105" spans="1:5" x14ac:dyDescent="0.2">
      <c r="A105" t="s">
        <v>100</v>
      </c>
      <c r="B105" t="s">
        <v>295</v>
      </c>
      <c r="C105" t="s">
        <v>1051</v>
      </c>
      <c r="D105">
        <v>80.64</v>
      </c>
      <c r="E105" t="s">
        <v>287</v>
      </c>
    </row>
    <row r="106" spans="1:5" x14ac:dyDescent="0.2">
      <c r="A106" t="s">
        <v>102</v>
      </c>
      <c r="B106" t="s">
        <v>388</v>
      </c>
      <c r="C106" t="s">
        <v>1056</v>
      </c>
      <c r="D106">
        <v>46.38</v>
      </c>
      <c r="E106" t="s">
        <v>287</v>
      </c>
    </row>
    <row r="107" spans="1:5" x14ac:dyDescent="0.2">
      <c r="A107" t="s">
        <v>98</v>
      </c>
      <c r="B107" t="s">
        <v>335</v>
      </c>
      <c r="C107" t="s">
        <v>1059</v>
      </c>
      <c r="D107">
        <v>72</v>
      </c>
      <c r="E107" t="s">
        <v>287</v>
      </c>
    </row>
    <row r="108" spans="1:5" x14ac:dyDescent="0.2">
      <c r="A108" t="s">
        <v>100</v>
      </c>
      <c r="B108" t="s">
        <v>295</v>
      </c>
      <c r="C108" t="s">
        <v>1061</v>
      </c>
      <c r="D108">
        <v>40</v>
      </c>
      <c r="E108" t="s">
        <v>287</v>
      </c>
    </row>
    <row r="109" spans="1:5" x14ac:dyDescent="0.2">
      <c r="A109" t="s">
        <v>102</v>
      </c>
      <c r="B109" t="s">
        <v>306</v>
      </c>
      <c r="C109" t="s">
        <v>1063</v>
      </c>
      <c r="D109">
        <v>51.75</v>
      </c>
      <c r="E109" t="s">
        <v>287</v>
      </c>
    </row>
    <row r="110" spans="1:5" x14ac:dyDescent="0.2">
      <c r="A110" t="s">
        <v>98</v>
      </c>
      <c r="B110" t="s">
        <v>510</v>
      </c>
      <c r="C110" t="s">
        <v>1070</v>
      </c>
      <c r="D110">
        <v>119.87</v>
      </c>
      <c r="E110" t="s">
        <v>287</v>
      </c>
    </row>
    <row r="111" spans="1:5" x14ac:dyDescent="0.2">
      <c r="A111" t="s">
        <v>104</v>
      </c>
      <c r="B111" t="s">
        <v>458</v>
      </c>
      <c r="C111" t="s">
        <v>1080</v>
      </c>
      <c r="D111">
        <v>60.43</v>
      </c>
      <c r="E111" t="s">
        <v>292</v>
      </c>
    </row>
    <row r="112" spans="1:5" x14ac:dyDescent="0.2">
      <c r="A112" t="s">
        <v>99</v>
      </c>
      <c r="B112" t="s">
        <v>454</v>
      </c>
      <c r="C112" t="s">
        <v>1094</v>
      </c>
      <c r="D112">
        <v>25.15</v>
      </c>
      <c r="E112" t="s">
        <v>292</v>
      </c>
    </row>
    <row r="113" spans="1:5" x14ac:dyDescent="0.2">
      <c r="A113" t="s">
        <v>102</v>
      </c>
      <c r="B113" t="s">
        <v>462</v>
      </c>
      <c r="C113" t="s">
        <v>1095</v>
      </c>
      <c r="D113">
        <v>51.4</v>
      </c>
      <c r="E113" t="s">
        <v>287</v>
      </c>
    </row>
    <row r="114" spans="1:5" x14ac:dyDescent="0.2">
      <c r="A114" t="s">
        <v>98</v>
      </c>
      <c r="B114" t="s">
        <v>379</v>
      </c>
      <c r="C114" t="s">
        <v>5570</v>
      </c>
      <c r="D114">
        <v>95.23</v>
      </c>
      <c r="E114" t="s">
        <v>287</v>
      </c>
    </row>
    <row r="115" spans="1:5" x14ac:dyDescent="0.2">
      <c r="A115" t="s">
        <v>104</v>
      </c>
      <c r="B115" t="s">
        <v>458</v>
      </c>
      <c r="C115" t="s">
        <v>1109</v>
      </c>
      <c r="D115">
        <v>4.9000000000000004</v>
      </c>
      <c r="E115" t="s">
        <v>292</v>
      </c>
    </row>
    <row r="116" spans="1:5" x14ac:dyDescent="0.2">
      <c r="A116" t="s">
        <v>98</v>
      </c>
      <c r="B116" t="s">
        <v>379</v>
      </c>
      <c r="C116" t="s">
        <v>1122</v>
      </c>
      <c r="D116">
        <v>120.5</v>
      </c>
      <c r="E116" t="s">
        <v>287</v>
      </c>
    </row>
    <row r="117" spans="1:5" x14ac:dyDescent="0.2">
      <c r="A117" t="s">
        <v>99</v>
      </c>
      <c r="B117" t="s">
        <v>454</v>
      </c>
      <c r="C117" t="s">
        <v>1123</v>
      </c>
      <c r="D117">
        <v>22.5</v>
      </c>
      <c r="E117" t="s">
        <v>287</v>
      </c>
    </row>
    <row r="118" spans="1:5" x14ac:dyDescent="0.2">
      <c r="A118" t="s">
        <v>100</v>
      </c>
      <c r="B118" t="s">
        <v>327</v>
      </c>
      <c r="C118" t="s">
        <v>1124</v>
      </c>
      <c r="D118">
        <v>18.09</v>
      </c>
      <c r="E118" t="s">
        <v>287</v>
      </c>
    </row>
    <row r="119" spans="1:5" x14ac:dyDescent="0.2">
      <c r="A119" t="s">
        <v>101</v>
      </c>
      <c r="B119" t="s">
        <v>285</v>
      </c>
      <c r="C119" t="s">
        <v>1128</v>
      </c>
      <c r="D119">
        <v>62.03</v>
      </c>
      <c r="E119" t="s">
        <v>292</v>
      </c>
    </row>
    <row r="120" spans="1:5" x14ac:dyDescent="0.2">
      <c r="A120" t="s">
        <v>98</v>
      </c>
      <c r="B120" t="s">
        <v>379</v>
      </c>
      <c r="C120" t="s">
        <v>1131</v>
      </c>
      <c r="D120">
        <v>238.36</v>
      </c>
      <c r="E120" t="s">
        <v>287</v>
      </c>
    </row>
    <row r="121" spans="1:5" x14ac:dyDescent="0.2">
      <c r="A121" t="s">
        <v>98</v>
      </c>
      <c r="B121" t="s">
        <v>335</v>
      </c>
      <c r="C121" t="s">
        <v>1132</v>
      </c>
      <c r="D121">
        <v>38.840000000000003</v>
      </c>
      <c r="E121" t="s">
        <v>287</v>
      </c>
    </row>
    <row r="122" spans="1:5" x14ac:dyDescent="0.2">
      <c r="A122" t="s">
        <v>100</v>
      </c>
      <c r="B122" t="s">
        <v>692</v>
      </c>
      <c r="C122" t="s">
        <v>1152</v>
      </c>
      <c r="D122">
        <v>43</v>
      </c>
      <c r="E122" t="s">
        <v>292</v>
      </c>
    </row>
    <row r="123" spans="1:5" x14ac:dyDescent="0.2">
      <c r="A123" t="s">
        <v>104</v>
      </c>
      <c r="B123" t="s">
        <v>621</v>
      </c>
      <c r="C123" t="s">
        <v>1153</v>
      </c>
      <c r="D123">
        <v>40.1</v>
      </c>
      <c r="E123" t="s">
        <v>287</v>
      </c>
    </row>
    <row r="124" spans="1:5" x14ac:dyDescent="0.2">
      <c r="A124" t="s">
        <v>101</v>
      </c>
      <c r="B124" t="s">
        <v>565</v>
      </c>
      <c r="C124" t="s">
        <v>1168</v>
      </c>
      <c r="D124">
        <v>29.38</v>
      </c>
      <c r="E124" t="s">
        <v>287</v>
      </c>
    </row>
    <row r="125" spans="1:5" x14ac:dyDescent="0.2">
      <c r="A125" t="s">
        <v>98</v>
      </c>
      <c r="B125" t="s">
        <v>379</v>
      </c>
      <c r="C125" t="s">
        <v>1169</v>
      </c>
      <c r="D125">
        <v>72.75</v>
      </c>
      <c r="E125" t="s">
        <v>287</v>
      </c>
    </row>
    <row r="126" spans="1:5" x14ac:dyDescent="0.2">
      <c r="A126" t="s">
        <v>103</v>
      </c>
      <c r="B126" t="s">
        <v>357</v>
      </c>
      <c r="C126" t="s">
        <v>1174</v>
      </c>
      <c r="D126">
        <v>5.93</v>
      </c>
      <c r="E126" t="s">
        <v>287</v>
      </c>
    </row>
    <row r="127" spans="1:5" x14ac:dyDescent="0.2">
      <c r="A127" t="s">
        <v>98</v>
      </c>
      <c r="B127" t="s">
        <v>379</v>
      </c>
      <c r="C127" t="s">
        <v>1176</v>
      </c>
      <c r="D127">
        <v>63.02</v>
      </c>
      <c r="E127" t="s">
        <v>287</v>
      </c>
    </row>
    <row r="128" spans="1:5" x14ac:dyDescent="0.2">
      <c r="A128" t="s">
        <v>104</v>
      </c>
      <c r="B128" t="s">
        <v>458</v>
      </c>
      <c r="C128" t="s">
        <v>1181</v>
      </c>
      <c r="D128">
        <v>57.75</v>
      </c>
      <c r="E128" t="s">
        <v>292</v>
      </c>
    </row>
    <row r="129" spans="1:5" x14ac:dyDescent="0.2">
      <c r="A129" t="s">
        <v>104</v>
      </c>
      <c r="B129" t="s">
        <v>458</v>
      </c>
      <c r="C129" t="s">
        <v>1182</v>
      </c>
      <c r="D129">
        <v>43.2</v>
      </c>
      <c r="E129" t="s">
        <v>292</v>
      </c>
    </row>
    <row r="130" spans="1:5" x14ac:dyDescent="0.2">
      <c r="A130" t="s">
        <v>102</v>
      </c>
      <c r="B130" t="s">
        <v>306</v>
      </c>
      <c r="C130" t="s">
        <v>1184</v>
      </c>
      <c r="D130">
        <v>168.06</v>
      </c>
      <c r="E130" t="s">
        <v>292</v>
      </c>
    </row>
    <row r="131" spans="1:5" x14ac:dyDescent="0.2">
      <c r="A131" t="s">
        <v>104</v>
      </c>
      <c r="B131" t="s">
        <v>458</v>
      </c>
      <c r="C131" t="s">
        <v>1196</v>
      </c>
      <c r="D131">
        <v>19.440000000000001</v>
      </c>
      <c r="E131" t="s">
        <v>292</v>
      </c>
    </row>
    <row r="132" spans="1:5" x14ac:dyDescent="0.2">
      <c r="A132" t="s">
        <v>102</v>
      </c>
      <c r="B132" t="s">
        <v>306</v>
      </c>
      <c r="C132" t="s">
        <v>1201</v>
      </c>
      <c r="D132">
        <v>75.59</v>
      </c>
      <c r="E132" t="s">
        <v>292</v>
      </c>
    </row>
    <row r="133" spans="1:5" x14ac:dyDescent="0.2">
      <c r="A133" t="s">
        <v>98</v>
      </c>
      <c r="B133" t="s">
        <v>494</v>
      </c>
      <c r="C133" t="s">
        <v>1212</v>
      </c>
      <c r="D133">
        <v>587.87</v>
      </c>
      <c r="E133" t="s">
        <v>292</v>
      </c>
    </row>
    <row r="134" spans="1:5" x14ac:dyDescent="0.2">
      <c r="A134" t="s">
        <v>102</v>
      </c>
      <c r="B134" t="s">
        <v>498</v>
      </c>
      <c r="C134" t="s">
        <v>1223</v>
      </c>
      <c r="D134">
        <v>112.74</v>
      </c>
      <c r="E134" t="s">
        <v>287</v>
      </c>
    </row>
    <row r="135" spans="1:5" x14ac:dyDescent="0.2">
      <c r="A135" t="s">
        <v>99</v>
      </c>
      <c r="B135" t="s">
        <v>346</v>
      </c>
      <c r="C135" t="s">
        <v>1234</v>
      </c>
      <c r="D135">
        <v>13.19</v>
      </c>
      <c r="E135" t="s">
        <v>287</v>
      </c>
    </row>
    <row r="136" spans="1:5" x14ac:dyDescent="0.2">
      <c r="A136" t="s">
        <v>100</v>
      </c>
      <c r="B136" t="s">
        <v>385</v>
      </c>
      <c r="C136" t="s">
        <v>1236</v>
      </c>
      <c r="D136">
        <v>30.42</v>
      </c>
      <c r="E136" t="s">
        <v>287</v>
      </c>
    </row>
    <row r="137" spans="1:5" x14ac:dyDescent="0.2">
      <c r="A137" t="s">
        <v>100</v>
      </c>
      <c r="B137" t="s">
        <v>375</v>
      </c>
      <c r="C137" t="s">
        <v>1240</v>
      </c>
      <c r="D137">
        <v>20.399999999999999</v>
      </c>
      <c r="E137" t="s">
        <v>287</v>
      </c>
    </row>
    <row r="138" spans="1:5" x14ac:dyDescent="0.2">
      <c r="A138" t="s">
        <v>102</v>
      </c>
      <c r="B138" t="s">
        <v>462</v>
      </c>
      <c r="C138" t="s">
        <v>1242</v>
      </c>
      <c r="D138">
        <v>36.24</v>
      </c>
      <c r="E138" t="s">
        <v>292</v>
      </c>
    </row>
    <row r="139" spans="1:5" x14ac:dyDescent="0.2">
      <c r="A139" t="s">
        <v>100</v>
      </c>
      <c r="B139" t="s">
        <v>302</v>
      </c>
      <c r="C139" t="s">
        <v>1247</v>
      </c>
      <c r="D139">
        <v>11.5</v>
      </c>
      <c r="E139" t="s">
        <v>287</v>
      </c>
    </row>
    <row r="140" spans="1:5" x14ac:dyDescent="0.2">
      <c r="A140" t="s">
        <v>103</v>
      </c>
      <c r="B140" t="s">
        <v>372</v>
      </c>
      <c r="C140" t="s">
        <v>1248</v>
      </c>
      <c r="D140">
        <v>94.6</v>
      </c>
      <c r="E140" t="s">
        <v>292</v>
      </c>
    </row>
    <row r="141" spans="1:5" x14ac:dyDescent="0.2">
      <c r="A141" t="s">
        <v>104</v>
      </c>
      <c r="B141" t="s">
        <v>458</v>
      </c>
      <c r="C141" t="s">
        <v>1255</v>
      </c>
      <c r="D141">
        <v>6.1</v>
      </c>
      <c r="E141" t="s">
        <v>292</v>
      </c>
    </row>
    <row r="142" spans="1:5" x14ac:dyDescent="0.2">
      <c r="A142" t="s">
        <v>104</v>
      </c>
      <c r="B142" t="s">
        <v>458</v>
      </c>
      <c r="C142" t="s">
        <v>1268</v>
      </c>
      <c r="D142">
        <v>18.05</v>
      </c>
      <c r="E142" t="s">
        <v>292</v>
      </c>
    </row>
    <row r="143" spans="1:5" x14ac:dyDescent="0.2">
      <c r="A143" t="s">
        <v>100</v>
      </c>
      <c r="B143" t="s">
        <v>478</v>
      </c>
      <c r="C143" t="s">
        <v>1297</v>
      </c>
      <c r="D143">
        <v>13.06</v>
      </c>
      <c r="E143" t="s">
        <v>292</v>
      </c>
    </row>
    <row r="144" spans="1:5" x14ac:dyDescent="0.2">
      <c r="A144" t="s">
        <v>106</v>
      </c>
      <c r="B144" t="s">
        <v>1299</v>
      </c>
      <c r="C144" t="s">
        <v>1300</v>
      </c>
      <c r="D144">
        <v>108.03</v>
      </c>
      <c r="E144" t="s">
        <v>287</v>
      </c>
    </row>
    <row r="145" spans="1:5" x14ac:dyDescent="0.2">
      <c r="A145" t="s">
        <v>106</v>
      </c>
      <c r="B145" t="s">
        <v>1304</v>
      </c>
      <c r="C145" t="s">
        <v>1305</v>
      </c>
      <c r="D145">
        <v>213.75</v>
      </c>
      <c r="E145" t="s">
        <v>287</v>
      </c>
    </row>
    <row r="146" spans="1:5" x14ac:dyDescent="0.2">
      <c r="A146" t="s">
        <v>98</v>
      </c>
      <c r="B146" t="s">
        <v>335</v>
      </c>
      <c r="C146" t="s">
        <v>1307</v>
      </c>
      <c r="D146">
        <v>49.17</v>
      </c>
      <c r="E146" t="s">
        <v>287</v>
      </c>
    </row>
    <row r="147" spans="1:5" x14ac:dyDescent="0.2">
      <c r="A147" t="s">
        <v>106</v>
      </c>
      <c r="B147" t="s">
        <v>1304</v>
      </c>
      <c r="C147" t="s">
        <v>1309</v>
      </c>
      <c r="D147">
        <v>234.63</v>
      </c>
      <c r="E147" t="s">
        <v>292</v>
      </c>
    </row>
    <row r="148" spans="1:5" x14ac:dyDescent="0.2">
      <c r="A148" t="s">
        <v>98</v>
      </c>
      <c r="B148" t="s">
        <v>560</v>
      </c>
      <c r="C148" t="s">
        <v>1347</v>
      </c>
      <c r="D148">
        <v>74.56</v>
      </c>
      <c r="E148" t="s">
        <v>287</v>
      </c>
    </row>
    <row r="149" spans="1:5" x14ac:dyDescent="0.2">
      <c r="A149" t="s">
        <v>100</v>
      </c>
      <c r="B149" t="s">
        <v>385</v>
      </c>
      <c r="C149" t="s">
        <v>1357</v>
      </c>
      <c r="D149">
        <v>1017.53</v>
      </c>
      <c r="E149" t="s">
        <v>287</v>
      </c>
    </row>
    <row r="150" spans="1:5" x14ac:dyDescent="0.2">
      <c r="A150" t="s">
        <v>98</v>
      </c>
      <c r="B150" t="s">
        <v>379</v>
      </c>
      <c r="C150" t="s">
        <v>1369</v>
      </c>
      <c r="D150">
        <v>49.75</v>
      </c>
      <c r="E150" t="s">
        <v>287</v>
      </c>
    </row>
    <row r="151" spans="1:5" x14ac:dyDescent="0.2">
      <c r="A151" t="s">
        <v>99</v>
      </c>
      <c r="B151" t="s">
        <v>454</v>
      </c>
      <c r="C151" t="s">
        <v>1373</v>
      </c>
      <c r="D151">
        <v>60.6</v>
      </c>
      <c r="E151" t="s">
        <v>287</v>
      </c>
    </row>
    <row r="152" spans="1:5" x14ac:dyDescent="0.2">
      <c r="A152" t="s">
        <v>99</v>
      </c>
      <c r="B152" t="s">
        <v>348</v>
      </c>
      <c r="C152" t="s">
        <v>1377</v>
      </c>
      <c r="D152">
        <v>19.510000000000002</v>
      </c>
      <c r="E152" t="s">
        <v>287</v>
      </c>
    </row>
    <row r="153" spans="1:5" x14ac:dyDescent="0.2">
      <c r="A153" t="s">
        <v>100</v>
      </c>
      <c r="B153" t="s">
        <v>319</v>
      </c>
      <c r="C153" t="s">
        <v>1390</v>
      </c>
      <c r="D153">
        <v>116.53</v>
      </c>
      <c r="E153" t="s">
        <v>287</v>
      </c>
    </row>
    <row r="154" spans="1:5" x14ac:dyDescent="0.2">
      <c r="A154" t="s">
        <v>98</v>
      </c>
      <c r="B154" t="s">
        <v>510</v>
      </c>
      <c r="C154" t="s">
        <v>1410</v>
      </c>
      <c r="D154">
        <v>534.1</v>
      </c>
      <c r="E154" t="s">
        <v>287</v>
      </c>
    </row>
    <row r="155" spans="1:5" x14ac:dyDescent="0.2">
      <c r="A155" t="s">
        <v>103</v>
      </c>
      <c r="B155" t="s">
        <v>606</v>
      </c>
      <c r="C155" t="s">
        <v>1411</v>
      </c>
      <c r="D155">
        <v>174.02</v>
      </c>
      <c r="E155" t="s">
        <v>287</v>
      </c>
    </row>
    <row r="156" spans="1:5" x14ac:dyDescent="0.2">
      <c r="A156" t="s">
        <v>99</v>
      </c>
      <c r="B156" t="s">
        <v>427</v>
      </c>
      <c r="C156" t="s">
        <v>1426</v>
      </c>
      <c r="D156">
        <v>70.8</v>
      </c>
      <c r="E156" t="s">
        <v>287</v>
      </c>
    </row>
    <row r="157" spans="1:5" x14ac:dyDescent="0.2">
      <c r="A157" t="s">
        <v>100</v>
      </c>
      <c r="B157" t="s">
        <v>692</v>
      </c>
      <c r="C157" t="s">
        <v>1428</v>
      </c>
      <c r="D157">
        <v>80.59</v>
      </c>
      <c r="E157" t="s">
        <v>292</v>
      </c>
    </row>
    <row r="158" spans="1:5" x14ac:dyDescent="0.2">
      <c r="A158" t="s">
        <v>100</v>
      </c>
      <c r="B158" t="s">
        <v>692</v>
      </c>
      <c r="C158" t="s">
        <v>1429</v>
      </c>
      <c r="D158">
        <v>83.15</v>
      </c>
      <c r="E158" t="s">
        <v>292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E3946-07C3-4A90-8826-F3E6F67756F6}">
  <dimension ref="A1:E85"/>
  <sheetViews>
    <sheetView workbookViewId="0">
      <selection activeCell="F5" sqref="F5"/>
    </sheetView>
  </sheetViews>
  <sheetFormatPr baseColWidth="10" defaultColWidth="8.83203125" defaultRowHeight="15" x14ac:dyDescent="0.2"/>
  <cols>
    <col min="3" max="3" width="26.33203125" customWidth="1"/>
    <col min="4" max="4" width="17.1640625" customWidth="1"/>
    <col min="5" max="5" width="23.1640625" customWidth="1"/>
  </cols>
  <sheetData>
    <row r="1" spans="1:5" x14ac:dyDescent="0.2">
      <c r="A1" t="s">
        <v>281</v>
      </c>
      <c r="B1" t="s">
        <v>282</v>
      </c>
      <c r="C1" t="s">
        <v>283</v>
      </c>
      <c r="D1" t="s">
        <v>94</v>
      </c>
      <c r="E1" t="s">
        <v>284</v>
      </c>
    </row>
    <row r="2" spans="1:5" x14ac:dyDescent="0.2">
      <c r="A2" t="s">
        <v>95</v>
      </c>
      <c r="B2" t="s">
        <v>331</v>
      </c>
      <c r="C2" t="s">
        <v>369</v>
      </c>
      <c r="D2">
        <v>82.47</v>
      </c>
      <c r="E2" t="s">
        <v>287</v>
      </c>
    </row>
    <row r="3" spans="1:5" x14ac:dyDescent="0.2">
      <c r="A3" t="s">
        <v>95</v>
      </c>
      <c r="B3" t="s">
        <v>441</v>
      </c>
      <c r="C3" t="s">
        <v>442</v>
      </c>
      <c r="D3">
        <v>9.69</v>
      </c>
      <c r="E3" t="s">
        <v>287</v>
      </c>
    </row>
    <row r="4" spans="1:5" x14ac:dyDescent="0.2">
      <c r="A4" t="s">
        <v>99</v>
      </c>
      <c r="B4" t="s">
        <v>352</v>
      </c>
      <c r="C4" t="s">
        <v>559</v>
      </c>
      <c r="D4">
        <v>20.46</v>
      </c>
      <c r="E4" t="s">
        <v>287</v>
      </c>
    </row>
    <row r="5" spans="1:5" x14ac:dyDescent="0.2">
      <c r="A5" t="s">
        <v>99</v>
      </c>
      <c r="B5" t="s">
        <v>352</v>
      </c>
      <c r="C5" t="s">
        <v>570</v>
      </c>
      <c r="D5">
        <v>29.57</v>
      </c>
      <c r="E5" t="s">
        <v>287</v>
      </c>
    </row>
    <row r="6" spans="1:5" x14ac:dyDescent="0.2">
      <c r="A6" t="s">
        <v>99</v>
      </c>
      <c r="B6" t="s">
        <v>427</v>
      </c>
      <c r="C6" t="s">
        <v>573</v>
      </c>
      <c r="D6">
        <v>36.979999999999997</v>
      </c>
      <c r="E6" t="s">
        <v>287</v>
      </c>
    </row>
    <row r="7" spans="1:5" x14ac:dyDescent="0.2">
      <c r="A7" t="s">
        <v>100</v>
      </c>
      <c r="B7" t="s">
        <v>391</v>
      </c>
      <c r="C7" t="s">
        <v>603</v>
      </c>
      <c r="D7">
        <v>59.29</v>
      </c>
      <c r="E7" t="s">
        <v>287</v>
      </c>
    </row>
    <row r="8" spans="1:5" x14ac:dyDescent="0.2">
      <c r="A8" t="s">
        <v>101</v>
      </c>
      <c r="B8" t="s">
        <v>576</v>
      </c>
      <c r="C8" t="s">
        <v>649</v>
      </c>
      <c r="D8">
        <v>7.67</v>
      </c>
      <c r="E8" t="s">
        <v>287</v>
      </c>
    </row>
    <row r="9" spans="1:5" x14ac:dyDescent="0.2">
      <c r="A9" t="s">
        <v>98</v>
      </c>
      <c r="B9" t="s">
        <v>312</v>
      </c>
      <c r="C9" t="s">
        <v>686</v>
      </c>
      <c r="D9">
        <v>20.32</v>
      </c>
      <c r="E9" t="s">
        <v>287</v>
      </c>
    </row>
    <row r="10" spans="1:5" x14ac:dyDescent="0.2">
      <c r="A10" t="s">
        <v>100</v>
      </c>
      <c r="B10" t="s">
        <v>391</v>
      </c>
      <c r="C10" t="s">
        <v>690</v>
      </c>
      <c r="D10">
        <v>38.83</v>
      </c>
      <c r="E10" t="s">
        <v>287</v>
      </c>
    </row>
    <row r="11" spans="1:5" x14ac:dyDescent="0.2">
      <c r="A11" t="s">
        <v>99</v>
      </c>
      <c r="B11" t="s">
        <v>290</v>
      </c>
      <c r="C11" t="s">
        <v>723</v>
      </c>
      <c r="D11">
        <v>220.58</v>
      </c>
      <c r="E11" t="s">
        <v>292</v>
      </c>
    </row>
    <row r="12" spans="1:5" x14ac:dyDescent="0.2">
      <c r="A12" t="s">
        <v>104</v>
      </c>
      <c r="B12" t="s">
        <v>324</v>
      </c>
      <c r="C12" t="s">
        <v>730</v>
      </c>
      <c r="D12">
        <v>24.42</v>
      </c>
      <c r="E12" t="s">
        <v>287</v>
      </c>
    </row>
    <row r="13" spans="1:5" x14ac:dyDescent="0.2">
      <c r="A13" t="s">
        <v>99</v>
      </c>
      <c r="B13" t="s">
        <v>352</v>
      </c>
      <c r="C13" t="s">
        <v>732</v>
      </c>
      <c r="D13">
        <v>34.74</v>
      </c>
      <c r="E13" t="s">
        <v>287</v>
      </c>
    </row>
    <row r="14" spans="1:5" x14ac:dyDescent="0.2">
      <c r="A14" t="s">
        <v>102</v>
      </c>
      <c r="B14" t="s">
        <v>306</v>
      </c>
      <c r="C14" t="s">
        <v>750</v>
      </c>
      <c r="D14">
        <v>29.46</v>
      </c>
      <c r="E14" t="s">
        <v>287</v>
      </c>
    </row>
    <row r="15" spans="1:5" x14ac:dyDescent="0.2">
      <c r="A15" t="s">
        <v>99</v>
      </c>
      <c r="B15" t="s">
        <v>290</v>
      </c>
      <c r="C15" t="s">
        <v>754</v>
      </c>
      <c r="D15">
        <v>29.35</v>
      </c>
      <c r="E15" t="s">
        <v>287</v>
      </c>
    </row>
    <row r="16" spans="1:5" x14ac:dyDescent="0.2">
      <c r="A16" t="s">
        <v>98</v>
      </c>
      <c r="B16" t="s">
        <v>354</v>
      </c>
      <c r="C16" t="s">
        <v>763</v>
      </c>
      <c r="D16">
        <v>96.88</v>
      </c>
      <c r="E16" t="s">
        <v>287</v>
      </c>
    </row>
    <row r="17" spans="1:5" x14ac:dyDescent="0.2">
      <c r="A17" t="s">
        <v>101</v>
      </c>
      <c r="B17" t="s">
        <v>576</v>
      </c>
      <c r="C17" t="s">
        <v>775</v>
      </c>
      <c r="D17">
        <v>66</v>
      </c>
      <c r="E17" t="s">
        <v>287</v>
      </c>
    </row>
    <row r="18" spans="1:5" x14ac:dyDescent="0.2">
      <c r="A18" t="s">
        <v>102</v>
      </c>
      <c r="B18" t="s">
        <v>306</v>
      </c>
      <c r="C18" t="s">
        <v>799</v>
      </c>
      <c r="D18">
        <v>8.6199999999999992</v>
      </c>
      <c r="E18" t="s">
        <v>287</v>
      </c>
    </row>
    <row r="19" spans="1:5" x14ac:dyDescent="0.2">
      <c r="A19" t="s">
        <v>100</v>
      </c>
      <c r="B19" t="s">
        <v>293</v>
      </c>
      <c r="C19" t="s">
        <v>800</v>
      </c>
      <c r="D19">
        <v>17.03</v>
      </c>
      <c r="E19" t="s">
        <v>287</v>
      </c>
    </row>
    <row r="20" spans="1:5" x14ac:dyDescent="0.2">
      <c r="A20" t="s">
        <v>102</v>
      </c>
      <c r="B20" t="s">
        <v>306</v>
      </c>
      <c r="C20" t="s">
        <v>803</v>
      </c>
      <c r="D20">
        <v>65.150000000000006</v>
      </c>
      <c r="E20" t="s">
        <v>292</v>
      </c>
    </row>
    <row r="21" spans="1:5" x14ac:dyDescent="0.2">
      <c r="A21" t="s">
        <v>101</v>
      </c>
      <c r="B21" t="s">
        <v>338</v>
      </c>
      <c r="C21" t="s">
        <v>818</v>
      </c>
      <c r="D21">
        <v>38.19</v>
      </c>
      <c r="E21" t="s">
        <v>287</v>
      </c>
    </row>
    <row r="22" spans="1:5" x14ac:dyDescent="0.2">
      <c r="A22" t="s">
        <v>103</v>
      </c>
      <c r="B22" t="s">
        <v>357</v>
      </c>
      <c r="C22" t="s">
        <v>840</v>
      </c>
      <c r="D22">
        <v>75.400000000000006</v>
      </c>
      <c r="E22" t="s">
        <v>287</v>
      </c>
    </row>
    <row r="23" spans="1:5" x14ac:dyDescent="0.2">
      <c r="A23" t="s">
        <v>99</v>
      </c>
      <c r="B23" t="s">
        <v>348</v>
      </c>
      <c r="C23" t="s">
        <v>841</v>
      </c>
      <c r="D23">
        <v>186</v>
      </c>
      <c r="E23" t="s">
        <v>292</v>
      </c>
    </row>
    <row r="24" spans="1:5" x14ac:dyDescent="0.2">
      <c r="A24" t="s">
        <v>102</v>
      </c>
      <c r="B24" t="s">
        <v>462</v>
      </c>
      <c r="C24" t="s">
        <v>843</v>
      </c>
      <c r="D24">
        <v>42</v>
      </c>
      <c r="E24" t="s">
        <v>287</v>
      </c>
    </row>
    <row r="25" spans="1:5" x14ac:dyDescent="0.2">
      <c r="A25" t="s">
        <v>100</v>
      </c>
      <c r="B25" t="s">
        <v>293</v>
      </c>
      <c r="C25" t="s">
        <v>867</v>
      </c>
      <c r="D25">
        <v>40.479999999999997</v>
      </c>
      <c r="E25" t="s">
        <v>287</v>
      </c>
    </row>
    <row r="26" spans="1:5" x14ac:dyDescent="0.2">
      <c r="A26" t="s">
        <v>100</v>
      </c>
      <c r="B26" t="s">
        <v>391</v>
      </c>
      <c r="C26" t="s">
        <v>875</v>
      </c>
      <c r="D26">
        <v>63.7</v>
      </c>
      <c r="E26" t="s">
        <v>287</v>
      </c>
    </row>
    <row r="27" spans="1:5" x14ac:dyDescent="0.2">
      <c r="A27" t="s">
        <v>98</v>
      </c>
      <c r="B27" t="s">
        <v>354</v>
      </c>
      <c r="C27" t="s">
        <v>883</v>
      </c>
      <c r="D27">
        <v>31.69</v>
      </c>
      <c r="E27" t="s">
        <v>292</v>
      </c>
    </row>
    <row r="28" spans="1:5" x14ac:dyDescent="0.2">
      <c r="A28" t="s">
        <v>99</v>
      </c>
      <c r="B28" t="s">
        <v>348</v>
      </c>
      <c r="C28" t="s">
        <v>884</v>
      </c>
      <c r="D28">
        <v>19.5</v>
      </c>
      <c r="E28" t="s">
        <v>292</v>
      </c>
    </row>
    <row r="29" spans="1:5" x14ac:dyDescent="0.2">
      <c r="A29" t="s">
        <v>99</v>
      </c>
      <c r="B29" t="s">
        <v>553</v>
      </c>
      <c r="C29" t="s">
        <v>890</v>
      </c>
      <c r="D29">
        <v>16.18</v>
      </c>
      <c r="E29" t="s">
        <v>292</v>
      </c>
    </row>
    <row r="30" spans="1:5" x14ac:dyDescent="0.2">
      <c r="A30" t="s">
        <v>99</v>
      </c>
      <c r="B30" t="s">
        <v>290</v>
      </c>
      <c r="C30" t="s">
        <v>893</v>
      </c>
      <c r="D30">
        <v>105.32</v>
      </c>
      <c r="E30" t="s">
        <v>287</v>
      </c>
    </row>
    <row r="31" spans="1:5" x14ac:dyDescent="0.2">
      <c r="A31" t="s">
        <v>99</v>
      </c>
      <c r="B31" t="s">
        <v>895</v>
      </c>
      <c r="C31" t="s">
        <v>896</v>
      </c>
      <c r="D31">
        <v>55</v>
      </c>
      <c r="E31" t="s">
        <v>287</v>
      </c>
    </row>
    <row r="32" spans="1:5" x14ac:dyDescent="0.2">
      <c r="A32" t="s">
        <v>104</v>
      </c>
      <c r="B32" t="s">
        <v>324</v>
      </c>
      <c r="C32" t="s">
        <v>921</v>
      </c>
      <c r="D32">
        <v>39.380000000000003</v>
      </c>
      <c r="E32" t="s">
        <v>287</v>
      </c>
    </row>
    <row r="33" spans="1:5" x14ac:dyDescent="0.2">
      <c r="A33" t="s">
        <v>104</v>
      </c>
      <c r="B33" t="s">
        <v>324</v>
      </c>
      <c r="C33" t="s">
        <v>934</v>
      </c>
      <c r="D33">
        <v>47.61</v>
      </c>
      <c r="E33" t="s">
        <v>287</v>
      </c>
    </row>
    <row r="34" spans="1:5" x14ac:dyDescent="0.2">
      <c r="A34" t="s">
        <v>104</v>
      </c>
      <c r="B34" t="s">
        <v>324</v>
      </c>
      <c r="C34" t="s">
        <v>939</v>
      </c>
      <c r="D34">
        <v>38.869999999999997</v>
      </c>
      <c r="E34" t="s">
        <v>287</v>
      </c>
    </row>
    <row r="35" spans="1:5" x14ac:dyDescent="0.2">
      <c r="A35" t="s">
        <v>104</v>
      </c>
      <c r="B35" t="s">
        <v>324</v>
      </c>
      <c r="C35" t="s">
        <v>940</v>
      </c>
      <c r="D35">
        <v>58.78</v>
      </c>
      <c r="E35" t="s">
        <v>287</v>
      </c>
    </row>
    <row r="36" spans="1:5" x14ac:dyDescent="0.2">
      <c r="A36" t="s">
        <v>100</v>
      </c>
      <c r="B36" t="s">
        <v>385</v>
      </c>
      <c r="C36" t="s">
        <v>942</v>
      </c>
      <c r="D36">
        <v>114.59</v>
      </c>
      <c r="E36" t="s">
        <v>287</v>
      </c>
    </row>
    <row r="37" spans="1:5" x14ac:dyDescent="0.2">
      <c r="A37" t="s">
        <v>98</v>
      </c>
      <c r="B37" t="s">
        <v>510</v>
      </c>
      <c r="C37" t="s">
        <v>947</v>
      </c>
      <c r="D37">
        <v>6.23</v>
      </c>
      <c r="E37" t="s">
        <v>287</v>
      </c>
    </row>
    <row r="38" spans="1:5" x14ac:dyDescent="0.2">
      <c r="A38" t="s">
        <v>102</v>
      </c>
      <c r="B38" t="s">
        <v>462</v>
      </c>
      <c r="C38" t="s">
        <v>950</v>
      </c>
      <c r="D38">
        <v>25.11</v>
      </c>
      <c r="E38" t="s">
        <v>292</v>
      </c>
    </row>
    <row r="39" spans="1:5" x14ac:dyDescent="0.2">
      <c r="A39" t="s">
        <v>101</v>
      </c>
      <c r="B39" t="s">
        <v>465</v>
      </c>
      <c r="C39" t="s">
        <v>974</v>
      </c>
      <c r="D39">
        <v>18.75</v>
      </c>
      <c r="E39" t="s">
        <v>287</v>
      </c>
    </row>
    <row r="40" spans="1:5" x14ac:dyDescent="0.2">
      <c r="A40" t="s">
        <v>104</v>
      </c>
      <c r="B40" t="s">
        <v>350</v>
      </c>
      <c r="C40" t="s">
        <v>980</v>
      </c>
      <c r="D40">
        <v>35.979999999999997</v>
      </c>
      <c r="E40" t="s">
        <v>292</v>
      </c>
    </row>
    <row r="41" spans="1:5" x14ac:dyDescent="0.2">
      <c r="A41" t="s">
        <v>98</v>
      </c>
      <c r="B41" t="s">
        <v>354</v>
      </c>
      <c r="C41" t="s">
        <v>1004</v>
      </c>
      <c r="D41">
        <v>299</v>
      </c>
      <c r="E41" t="s">
        <v>287</v>
      </c>
    </row>
    <row r="42" spans="1:5" x14ac:dyDescent="0.2">
      <c r="A42" t="s">
        <v>100</v>
      </c>
      <c r="B42" t="s">
        <v>478</v>
      </c>
      <c r="C42" t="s">
        <v>1021</v>
      </c>
      <c r="D42">
        <v>70</v>
      </c>
      <c r="E42" t="s">
        <v>287</v>
      </c>
    </row>
    <row r="43" spans="1:5" x14ac:dyDescent="0.2">
      <c r="A43" t="s">
        <v>99</v>
      </c>
      <c r="B43" t="s">
        <v>352</v>
      </c>
      <c r="C43" t="s">
        <v>1041</v>
      </c>
      <c r="D43">
        <v>413.19</v>
      </c>
      <c r="E43" t="s">
        <v>287</v>
      </c>
    </row>
    <row r="44" spans="1:5" x14ac:dyDescent="0.2">
      <c r="A44" t="s">
        <v>102</v>
      </c>
      <c r="B44" t="s">
        <v>388</v>
      </c>
      <c r="C44" t="s">
        <v>1056</v>
      </c>
      <c r="D44">
        <v>46.38</v>
      </c>
      <c r="E44" t="s">
        <v>287</v>
      </c>
    </row>
    <row r="45" spans="1:5" x14ac:dyDescent="0.2">
      <c r="A45" t="s">
        <v>100</v>
      </c>
      <c r="B45" t="s">
        <v>692</v>
      </c>
      <c r="C45" t="s">
        <v>1064</v>
      </c>
      <c r="D45">
        <v>28.98</v>
      </c>
      <c r="E45" t="s">
        <v>287</v>
      </c>
    </row>
    <row r="46" spans="1:5" x14ac:dyDescent="0.2">
      <c r="A46" t="s">
        <v>102</v>
      </c>
      <c r="B46" t="s">
        <v>306</v>
      </c>
      <c r="C46" t="s">
        <v>1065</v>
      </c>
      <c r="D46">
        <v>72.66</v>
      </c>
      <c r="E46" t="s">
        <v>292</v>
      </c>
    </row>
    <row r="47" spans="1:5" x14ac:dyDescent="0.2">
      <c r="A47" t="s">
        <v>102</v>
      </c>
      <c r="B47" t="s">
        <v>321</v>
      </c>
      <c r="C47" t="s">
        <v>1077</v>
      </c>
      <c r="D47">
        <v>16.239999999999998</v>
      </c>
      <c r="E47" t="s">
        <v>292</v>
      </c>
    </row>
    <row r="48" spans="1:5" x14ac:dyDescent="0.2">
      <c r="A48" t="s">
        <v>104</v>
      </c>
      <c r="B48" t="s">
        <v>458</v>
      </c>
      <c r="C48" t="s">
        <v>1080</v>
      </c>
      <c r="D48">
        <v>60.43</v>
      </c>
      <c r="E48" t="s">
        <v>292</v>
      </c>
    </row>
    <row r="49" spans="1:5" x14ac:dyDescent="0.2">
      <c r="A49" t="s">
        <v>99</v>
      </c>
      <c r="B49" t="s">
        <v>290</v>
      </c>
      <c r="C49" t="s">
        <v>1086</v>
      </c>
      <c r="D49">
        <v>68.28</v>
      </c>
      <c r="E49" t="s">
        <v>287</v>
      </c>
    </row>
    <row r="50" spans="1:5" x14ac:dyDescent="0.2">
      <c r="A50" t="s">
        <v>99</v>
      </c>
      <c r="B50" t="s">
        <v>352</v>
      </c>
      <c r="C50" t="s">
        <v>1093</v>
      </c>
      <c r="D50">
        <v>55.04</v>
      </c>
      <c r="E50" t="s">
        <v>287</v>
      </c>
    </row>
    <row r="51" spans="1:5" x14ac:dyDescent="0.2">
      <c r="A51" t="s">
        <v>99</v>
      </c>
      <c r="B51" t="s">
        <v>454</v>
      </c>
      <c r="C51" t="s">
        <v>1107</v>
      </c>
      <c r="D51">
        <v>40.18</v>
      </c>
      <c r="E51" t="s">
        <v>287</v>
      </c>
    </row>
    <row r="52" spans="1:5" x14ac:dyDescent="0.2">
      <c r="A52" t="s">
        <v>99</v>
      </c>
      <c r="B52" t="s">
        <v>352</v>
      </c>
      <c r="C52" t="s">
        <v>1108</v>
      </c>
      <c r="D52">
        <v>78.37</v>
      </c>
      <c r="E52" t="s">
        <v>287</v>
      </c>
    </row>
    <row r="53" spans="1:5" x14ac:dyDescent="0.2">
      <c r="A53" t="s">
        <v>98</v>
      </c>
      <c r="B53" t="s">
        <v>335</v>
      </c>
      <c r="C53" t="s">
        <v>1139</v>
      </c>
      <c r="D53">
        <v>0.72</v>
      </c>
      <c r="E53" t="s">
        <v>287</v>
      </c>
    </row>
    <row r="54" spans="1:5" x14ac:dyDescent="0.2">
      <c r="A54" t="s">
        <v>100</v>
      </c>
      <c r="B54" t="s">
        <v>391</v>
      </c>
      <c r="C54" t="s">
        <v>1142</v>
      </c>
      <c r="D54">
        <v>100.97</v>
      </c>
      <c r="E54" t="s">
        <v>287</v>
      </c>
    </row>
    <row r="55" spans="1:5" x14ac:dyDescent="0.2">
      <c r="A55" t="s">
        <v>98</v>
      </c>
      <c r="B55" t="s">
        <v>312</v>
      </c>
      <c r="C55" t="s">
        <v>1144</v>
      </c>
      <c r="D55">
        <v>147.34</v>
      </c>
      <c r="E55" t="s">
        <v>287</v>
      </c>
    </row>
    <row r="56" spans="1:5" x14ac:dyDescent="0.2">
      <c r="A56" t="s">
        <v>99</v>
      </c>
      <c r="B56" t="s">
        <v>346</v>
      </c>
      <c r="C56" t="s">
        <v>1159</v>
      </c>
      <c r="D56">
        <v>19.440000000000001</v>
      </c>
      <c r="E56" t="s">
        <v>287</v>
      </c>
    </row>
    <row r="57" spans="1:5" x14ac:dyDescent="0.2">
      <c r="A57" t="s">
        <v>99</v>
      </c>
      <c r="B57" t="s">
        <v>352</v>
      </c>
      <c r="C57" t="s">
        <v>1178</v>
      </c>
      <c r="D57">
        <v>49.59</v>
      </c>
      <c r="E57" t="s">
        <v>287</v>
      </c>
    </row>
    <row r="58" spans="1:5" x14ac:dyDescent="0.2">
      <c r="A58" t="s">
        <v>102</v>
      </c>
      <c r="B58" t="s">
        <v>306</v>
      </c>
      <c r="C58" t="s">
        <v>1184</v>
      </c>
      <c r="D58">
        <v>168.06</v>
      </c>
      <c r="E58" t="s">
        <v>292</v>
      </c>
    </row>
    <row r="59" spans="1:5" x14ac:dyDescent="0.2">
      <c r="A59" t="s">
        <v>102</v>
      </c>
      <c r="B59" t="s">
        <v>462</v>
      </c>
      <c r="C59" t="s">
        <v>1185</v>
      </c>
      <c r="D59">
        <v>7</v>
      </c>
      <c r="E59" t="s">
        <v>287</v>
      </c>
    </row>
    <row r="60" spans="1:5" x14ac:dyDescent="0.2">
      <c r="A60" t="s">
        <v>95</v>
      </c>
      <c r="B60" t="s">
        <v>441</v>
      </c>
      <c r="C60" t="s">
        <v>1199</v>
      </c>
      <c r="D60">
        <v>359.17</v>
      </c>
      <c r="E60" t="s">
        <v>287</v>
      </c>
    </row>
    <row r="61" spans="1:5" x14ac:dyDescent="0.2">
      <c r="A61" t="s">
        <v>99</v>
      </c>
      <c r="B61" t="s">
        <v>290</v>
      </c>
      <c r="C61" t="s">
        <v>1224</v>
      </c>
      <c r="D61">
        <v>54.26</v>
      </c>
      <c r="E61" t="s">
        <v>287</v>
      </c>
    </row>
    <row r="62" spans="1:5" x14ac:dyDescent="0.2">
      <c r="A62" t="s">
        <v>101</v>
      </c>
      <c r="B62" t="s">
        <v>565</v>
      </c>
      <c r="C62" t="s">
        <v>1225</v>
      </c>
      <c r="D62">
        <v>121.96</v>
      </c>
      <c r="E62" t="s">
        <v>287</v>
      </c>
    </row>
    <row r="63" spans="1:5" x14ac:dyDescent="0.2">
      <c r="A63" t="s">
        <v>102</v>
      </c>
      <c r="B63" t="s">
        <v>480</v>
      </c>
      <c r="C63" t="s">
        <v>1229</v>
      </c>
      <c r="D63">
        <v>15.1</v>
      </c>
      <c r="E63" t="s">
        <v>292</v>
      </c>
    </row>
    <row r="64" spans="1:5" x14ac:dyDescent="0.2">
      <c r="A64" t="s">
        <v>99</v>
      </c>
      <c r="B64" t="s">
        <v>346</v>
      </c>
      <c r="C64" t="s">
        <v>1234</v>
      </c>
      <c r="D64">
        <v>13.19</v>
      </c>
      <c r="E64" t="s">
        <v>287</v>
      </c>
    </row>
    <row r="65" spans="1:5" x14ac:dyDescent="0.2">
      <c r="A65" t="s">
        <v>98</v>
      </c>
      <c r="B65" t="s">
        <v>354</v>
      </c>
      <c r="C65" t="s">
        <v>1235</v>
      </c>
      <c r="D65">
        <v>26.63</v>
      </c>
      <c r="E65" t="s">
        <v>292</v>
      </c>
    </row>
    <row r="66" spans="1:5" x14ac:dyDescent="0.2">
      <c r="A66" t="s">
        <v>104</v>
      </c>
      <c r="B66" t="s">
        <v>350</v>
      </c>
      <c r="C66" t="s">
        <v>1245</v>
      </c>
      <c r="D66">
        <v>58.72</v>
      </c>
      <c r="E66" t="s">
        <v>287</v>
      </c>
    </row>
    <row r="67" spans="1:5" x14ac:dyDescent="0.2">
      <c r="A67" t="s">
        <v>103</v>
      </c>
      <c r="B67" t="s">
        <v>372</v>
      </c>
      <c r="C67" t="s">
        <v>1248</v>
      </c>
      <c r="D67">
        <v>94.6</v>
      </c>
      <c r="E67" t="s">
        <v>292</v>
      </c>
    </row>
    <row r="68" spans="1:5" x14ac:dyDescent="0.2">
      <c r="A68" t="s">
        <v>98</v>
      </c>
      <c r="B68" t="s">
        <v>354</v>
      </c>
      <c r="C68" t="s">
        <v>1249</v>
      </c>
      <c r="D68">
        <v>93.63</v>
      </c>
      <c r="E68" t="s">
        <v>292</v>
      </c>
    </row>
    <row r="69" spans="1:5" x14ac:dyDescent="0.2">
      <c r="A69" t="s">
        <v>102</v>
      </c>
      <c r="B69" t="s">
        <v>462</v>
      </c>
      <c r="C69" t="s">
        <v>1251</v>
      </c>
      <c r="D69">
        <v>39.21</v>
      </c>
      <c r="E69" t="s">
        <v>292</v>
      </c>
    </row>
    <row r="70" spans="1:5" x14ac:dyDescent="0.2">
      <c r="A70" t="s">
        <v>99</v>
      </c>
      <c r="B70" t="s">
        <v>290</v>
      </c>
      <c r="C70" t="s">
        <v>1253</v>
      </c>
      <c r="D70">
        <v>50.96</v>
      </c>
      <c r="E70" t="s">
        <v>292</v>
      </c>
    </row>
    <row r="71" spans="1:5" x14ac:dyDescent="0.2">
      <c r="A71" t="s">
        <v>98</v>
      </c>
      <c r="B71" t="s">
        <v>354</v>
      </c>
      <c r="C71" t="s">
        <v>1294</v>
      </c>
      <c r="D71">
        <v>142.6</v>
      </c>
      <c r="E71" t="s">
        <v>292</v>
      </c>
    </row>
    <row r="72" spans="1:5" x14ac:dyDescent="0.2">
      <c r="A72" t="s">
        <v>101</v>
      </c>
      <c r="B72" t="s">
        <v>565</v>
      </c>
      <c r="C72" t="s">
        <v>1296</v>
      </c>
      <c r="D72">
        <v>202.12</v>
      </c>
      <c r="E72" t="s">
        <v>287</v>
      </c>
    </row>
    <row r="73" spans="1:5" x14ac:dyDescent="0.2">
      <c r="A73" t="s">
        <v>101</v>
      </c>
      <c r="B73" t="s">
        <v>338</v>
      </c>
      <c r="C73" t="s">
        <v>1302</v>
      </c>
      <c r="D73">
        <v>11.05</v>
      </c>
      <c r="E73" t="s">
        <v>287</v>
      </c>
    </row>
    <row r="74" spans="1:5" x14ac:dyDescent="0.2">
      <c r="A74" t="s">
        <v>104</v>
      </c>
      <c r="B74" t="s">
        <v>363</v>
      </c>
      <c r="C74" t="s">
        <v>1310</v>
      </c>
      <c r="D74">
        <v>88.5</v>
      </c>
      <c r="E74" t="s">
        <v>292</v>
      </c>
    </row>
    <row r="75" spans="1:5" x14ac:dyDescent="0.2">
      <c r="A75" t="s">
        <v>101</v>
      </c>
      <c r="B75" t="s">
        <v>565</v>
      </c>
      <c r="C75" t="s">
        <v>1312</v>
      </c>
      <c r="D75">
        <v>86.01</v>
      </c>
      <c r="E75" t="s">
        <v>287</v>
      </c>
    </row>
    <row r="76" spans="1:5" x14ac:dyDescent="0.2">
      <c r="A76" t="s">
        <v>99</v>
      </c>
      <c r="B76" t="s">
        <v>352</v>
      </c>
      <c r="C76" t="s">
        <v>1313</v>
      </c>
      <c r="D76">
        <v>110.88</v>
      </c>
      <c r="E76" t="s">
        <v>287</v>
      </c>
    </row>
    <row r="77" spans="1:5" x14ac:dyDescent="0.2">
      <c r="A77" t="s">
        <v>99</v>
      </c>
      <c r="B77" t="s">
        <v>352</v>
      </c>
      <c r="C77" t="s">
        <v>1315</v>
      </c>
      <c r="D77">
        <v>108.13</v>
      </c>
      <c r="E77" t="s">
        <v>287</v>
      </c>
    </row>
    <row r="78" spans="1:5" x14ac:dyDescent="0.2">
      <c r="A78" t="s">
        <v>99</v>
      </c>
      <c r="B78" t="s">
        <v>895</v>
      </c>
      <c r="C78" t="s">
        <v>1346</v>
      </c>
      <c r="D78">
        <v>563.51</v>
      </c>
      <c r="E78" t="s">
        <v>287</v>
      </c>
    </row>
    <row r="79" spans="1:5" x14ac:dyDescent="0.2">
      <c r="A79" t="s">
        <v>98</v>
      </c>
      <c r="B79" t="s">
        <v>354</v>
      </c>
      <c r="C79" t="s">
        <v>1351</v>
      </c>
      <c r="D79">
        <v>61.73</v>
      </c>
      <c r="E79" t="s">
        <v>287</v>
      </c>
    </row>
    <row r="80" spans="1:5" x14ac:dyDescent="0.2">
      <c r="A80" t="s">
        <v>98</v>
      </c>
      <c r="B80" t="s">
        <v>354</v>
      </c>
      <c r="C80" t="s">
        <v>1353</v>
      </c>
      <c r="D80">
        <v>202.45</v>
      </c>
      <c r="E80" t="s">
        <v>287</v>
      </c>
    </row>
    <row r="81" spans="1:5" x14ac:dyDescent="0.2">
      <c r="A81" t="s">
        <v>99</v>
      </c>
      <c r="B81" t="s">
        <v>454</v>
      </c>
      <c r="C81" t="s">
        <v>1373</v>
      </c>
      <c r="D81">
        <v>60.6</v>
      </c>
      <c r="E81" t="s">
        <v>287</v>
      </c>
    </row>
    <row r="82" spans="1:5" x14ac:dyDescent="0.2">
      <c r="A82" t="s">
        <v>100</v>
      </c>
      <c r="B82" t="s">
        <v>391</v>
      </c>
      <c r="C82" t="s">
        <v>1395</v>
      </c>
      <c r="D82">
        <v>197.63</v>
      </c>
      <c r="E82" t="s">
        <v>287</v>
      </c>
    </row>
    <row r="83" spans="1:5" x14ac:dyDescent="0.2">
      <c r="A83" t="s">
        <v>100</v>
      </c>
      <c r="B83" t="s">
        <v>391</v>
      </c>
      <c r="C83" t="s">
        <v>1396</v>
      </c>
      <c r="D83">
        <v>124.78</v>
      </c>
      <c r="E83" t="s">
        <v>287</v>
      </c>
    </row>
    <row r="84" spans="1:5" x14ac:dyDescent="0.2">
      <c r="A84" t="s">
        <v>98</v>
      </c>
      <c r="B84" t="s">
        <v>510</v>
      </c>
      <c r="C84" t="s">
        <v>1417</v>
      </c>
      <c r="D84">
        <v>91.96</v>
      </c>
      <c r="E84" t="s">
        <v>292</v>
      </c>
    </row>
    <row r="85" spans="1:5" x14ac:dyDescent="0.2">
      <c r="A85" t="s">
        <v>99</v>
      </c>
      <c r="B85" t="s">
        <v>290</v>
      </c>
      <c r="C85" t="s">
        <v>1433</v>
      </c>
      <c r="D85">
        <v>72</v>
      </c>
      <c r="E85" t="s">
        <v>287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E1827-1EDE-491C-80DD-FA28560E180C}">
  <dimension ref="A1:E17"/>
  <sheetViews>
    <sheetView workbookViewId="0">
      <selection activeCell="C3" sqref="C3"/>
    </sheetView>
  </sheetViews>
  <sheetFormatPr baseColWidth="10" defaultColWidth="8.83203125" defaultRowHeight="15" x14ac:dyDescent="0.2"/>
  <cols>
    <col min="2" max="2" width="16.33203125" customWidth="1"/>
    <col min="3" max="3" width="23" customWidth="1"/>
    <col min="4" max="4" width="29.6640625" customWidth="1"/>
    <col min="5" max="5" width="27.5" customWidth="1"/>
  </cols>
  <sheetData>
    <row r="1" spans="1:5" x14ac:dyDescent="0.2">
      <c r="A1" t="s">
        <v>281</v>
      </c>
      <c r="B1" t="s">
        <v>282</v>
      </c>
      <c r="C1" t="s">
        <v>283</v>
      </c>
      <c r="D1" t="s">
        <v>94</v>
      </c>
      <c r="E1" t="s">
        <v>284</v>
      </c>
    </row>
    <row r="2" spans="1:5" x14ac:dyDescent="0.2">
      <c r="A2" t="s">
        <v>96</v>
      </c>
      <c r="B2" t="s">
        <v>5571</v>
      </c>
      <c r="C2" t="s">
        <v>5572</v>
      </c>
      <c r="D2">
        <v>565.23</v>
      </c>
      <c r="E2" t="s">
        <v>292</v>
      </c>
    </row>
    <row r="3" spans="1:5" x14ac:dyDescent="0.2">
      <c r="A3" t="s">
        <v>98</v>
      </c>
      <c r="B3" t="s">
        <v>510</v>
      </c>
      <c r="C3" t="s">
        <v>792</v>
      </c>
      <c r="D3">
        <v>577.70000000000005</v>
      </c>
      <c r="E3" t="s">
        <v>287</v>
      </c>
    </row>
    <row r="4" spans="1:5" x14ac:dyDescent="0.2">
      <c r="A4" t="s">
        <v>98</v>
      </c>
      <c r="B4" t="s">
        <v>335</v>
      </c>
      <c r="C4" t="s">
        <v>931</v>
      </c>
      <c r="D4">
        <v>1275.0999999999999</v>
      </c>
      <c r="E4" t="s">
        <v>292</v>
      </c>
    </row>
    <row r="5" spans="1:5" x14ac:dyDescent="0.2">
      <c r="A5" t="s">
        <v>103</v>
      </c>
      <c r="B5" t="s">
        <v>372</v>
      </c>
      <c r="C5" t="s">
        <v>1075</v>
      </c>
      <c r="D5">
        <v>786.87</v>
      </c>
      <c r="E5" t="s">
        <v>287</v>
      </c>
    </row>
    <row r="6" spans="1:5" x14ac:dyDescent="0.2">
      <c r="A6" t="s">
        <v>98</v>
      </c>
      <c r="B6" t="s">
        <v>494</v>
      </c>
      <c r="C6" t="s">
        <v>1212</v>
      </c>
      <c r="D6">
        <v>587.87</v>
      </c>
      <c r="E6" t="s">
        <v>292</v>
      </c>
    </row>
    <row r="7" spans="1:5" x14ac:dyDescent="0.2">
      <c r="A7" t="s">
        <v>96</v>
      </c>
      <c r="B7" t="s">
        <v>5573</v>
      </c>
      <c r="C7" t="s">
        <v>5574</v>
      </c>
      <c r="D7">
        <v>3263.08</v>
      </c>
      <c r="E7" t="s">
        <v>292</v>
      </c>
    </row>
    <row r="8" spans="1:5" x14ac:dyDescent="0.2">
      <c r="A8" t="s">
        <v>96</v>
      </c>
      <c r="B8" t="s">
        <v>5575</v>
      </c>
      <c r="C8" t="s">
        <v>5576</v>
      </c>
      <c r="D8">
        <v>678</v>
      </c>
      <c r="E8" t="s">
        <v>287</v>
      </c>
    </row>
    <row r="9" spans="1:5" x14ac:dyDescent="0.2">
      <c r="A9" t="s">
        <v>96</v>
      </c>
      <c r="B9" t="s">
        <v>5573</v>
      </c>
      <c r="C9" t="s">
        <v>5577</v>
      </c>
      <c r="D9">
        <v>1233.6099999999999</v>
      </c>
      <c r="E9" t="s">
        <v>292</v>
      </c>
    </row>
    <row r="10" spans="1:5" x14ac:dyDescent="0.2">
      <c r="A10" t="s">
        <v>102</v>
      </c>
      <c r="B10" t="s">
        <v>297</v>
      </c>
      <c r="C10" t="s">
        <v>1292</v>
      </c>
      <c r="D10">
        <v>525.5</v>
      </c>
      <c r="E10" t="s">
        <v>292</v>
      </c>
    </row>
    <row r="11" spans="1:5" x14ac:dyDescent="0.2">
      <c r="A11" t="s">
        <v>99</v>
      </c>
      <c r="B11" t="s">
        <v>895</v>
      </c>
      <c r="C11" t="s">
        <v>1346</v>
      </c>
      <c r="D11">
        <v>563.51</v>
      </c>
      <c r="E11" t="s">
        <v>287</v>
      </c>
    </row>
    <row r="12" spans="1:5" x14ac:dyDescent="0.2">
      <c r="A12" t="s">
        <v>99</v>
      </c>
      <c r="B12" t="s">
        <v>454</v>
      </c>
      <c r="C12" t="s">
        <v>1350</v>
      </c>
      <c r="D12">
        <v>518.5</v>
      </c>
      <c r="E12" t="s">
        <v>287</v>
      </c>
    </row>
    <row r="13" spans="1:5" x14ac:dyDescent="0.2">
      <c r="A13" t="s">
        <v>100</v>
      </c>
      <c r="B13" t="s">
        <v>385</v>
      </c>
      <c r="C13" t="s">
        <v>1357</v>
      </c>
      <c r="D13">
        <v>1017.53</v>
      </c>
      <c r="E13" t="s">
        <v>287</v>
      </c>
    </row>
    <row r="14" spans="1:5" x14ac:dyDescent="0.2">
      <c r="A14" t="s">
        <v>96</v>
      </c>
      <c r="B14" t="s">
        <v>341</v>
      </c>
      <c r="C14" t="s">
        <v>5578</v>
      </c>
      <c r="D14">
        <v>761.39</v>
      </c>
      <c r="E14" t="s">
        <v>287</v>
      </c>
    </row>
    <row r="15" spans="1:5" x14ac:dyDescent="0.2">
      <c r="A15" t="s">
        <v>103</v>
      </c>
      <c r="B15" t="s">
        <v>1375</v>
      </c>
      <c r="C15" t="s">
        <v>1376</v>
      </c>
      <c r="D15">
        <v>1418.92</v>
      </c>
      <c r="E15" t="s">
        <v>287</v>
      </c>
    </row>
    <row r="16" spans="1:5" x14ac:dyDescent="0.2">
      <c r="A16" t="s">
        <v>98</v>
      </c>
      <c r="B16" t="s">
        <v>510</v>
      </c>
      <c r="C16" t="s">
        <v>1410</v>
      </c>
      <c r="D16">
        <v>534.1</v>
      </c>
      <c r="E16" t="s">
        <v>287</v>
      </c>
    </row>
    <row r="17" spans="1:5" x14ac:dyDescent="0.2">
      <c r="A17" t="s">
        <v>96</v>
      </c>
      <c r="B17" t="s">
        <v>5579</v>
      </c>
      <c r="C17" t="s">
        <v>5580</v>
      </c>
      <c r="D17">
        <v>840.01</v>
      </c>
      <c r="E17"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5F948-D31B-8B44-9E8F-3986A5045C36}">
  <dimension ref="A2:P39"/>
  <sheetViews>
    <sheetView topLeftCell="A14" zoomScale="140" zoomScaleNormal="140" workbookViewId="0">
      <selection activeCell="C24" sqref="C24:F30"/>
    </sheetView>
  </sheetViews>
  <sheetFormatPr baseColWidth="10" defaultRowHeight="15" x14ac:dyDescent="0.2"/>
  <cols>
    <col min="2" max="2" width="36" customWidth="1"/>
    <col min="3" max="3" width="35" customWidth="1"/>
    <col min="4" max="4" width="11" customWidth="1"/>
  </cols>
  <sheetData>
    <row r="2" spans="1:16" x14ac:dyDescent="0.2">
      <c r="D2" s="286" t="s">
        <v>8</v>
      </c>
      <c r="E2" s="286"/>
      <c r="F2" s="286"/>
      <c r="G2" s="286"/>
      <c r="H2" s="286" t="s">
        <v>9</v>
      </c>
      <c r="I2" s="286"/>
      <c r="J2" s="286"/>
      <c r="K2" s="286"/>
      <c r="L2" s="286" t="s">
        <v>10</v>
      </c>
      <c r="M2" s="286"/>
      <c r="N2" s="286"/>
      <c r="O2" s="286"/>
    </row>
    <row r="3" spans="1:16" ht="15" customHeight="1" x14ac:dyDescent="0.2">
      <c r="D3" s="287" t="s">
        <v>5594</v>
      </c>
      <c r="E3" s="287" t="s">
        <v>5595</v>
      </c>
      <c r="F3" s="287" t="s">
        <v>5596</v>
      </c>
      <c r="G3" s="287" t="s">
        <v>5597</v>
      </c>
      <c r="H3" s="287" t="s">
        <v>5598</v>
      </c>
      <c r="I3" s="287" t="s">
        <v>5599</v>
      </c>
      <c r="J3" s="287" t="s">
        <v>5600</v>
      </c>
      <c r="K3" s="287" t="s">
        <v>5601</v>
      </c>
      <c r="L3" s="287" t="s">
        <v>5602</v>
      </c>
      <c r="M3" s="287" t="s">
        <v>5603</v>
      </c>
      <c r="N3" s="287" t="s">
        <v>5604</v>
      </c>
      <c r="O3" s="287" t="s">
        <v>5605</v>
      </c>
    </row>
    <row r="4" spans="1:16" x14ac:dyDescent="0.2">
      <c r="A4" s="222" t="s">
        <v>18</v>
      </c>
      <c r="B4" s="229" t="s">
        <v>5592</v>
      </c>
      <c r="C4" s="283" t="s">
        <v>20</v>
      </c>
      <c r="D4" s="58">
        <v>0</v>
      </c>
      <c r="E4" s="58">
        <v>0</v>
      </c>
      <c r="F4" s="58">
        <v>2</v>
      </c>
      <c r="G4" s="58">
        <v>1</v>
      </c>
      <c r="H4" s="58">
        <v>1</v>
      </c>
      <c r="I4" s="58">
        <v>1</v>
      </c>
      <c r="J4" s="58">
        <v>1</v>
      </c>
      <c r="K4" s="58">
        <v>0</v>
      </c>
      <c r="L4" s="58">
        <v>1</v>
      </c>
      <c r="M4" s="58">
        <v>0</v>
      </c>
      <c r="N4" s="58">
        <v>0</v>
      </c>
      <c r="O4" s="58">
        <v>0</v>
      </c>
    </row>
    <row r="5" spans="1:16" x14ac:dyDescent="0.2">
      <c r="A5" s="223"/>
      <c r="B5" s="229"/>
      <c r="C5" s="283" t="s">
        <v>21</v>
      </c>
      <c r="D5" s="60">
        <v>1</v>
      </c>
      <c r="E5" s="60">
        <v>1</v>
      </c>
      <c r="F5" s="60">
        <v>2</v>
      </c>
      <c r="G5" s="60">
        <v>2</v>
      </c>
      <c r="H5" s="58">
        <v>1</v>
      </c>
      <c r="I5" s="58">
        <v>1</v>
      </c>
      <c r="J5" s="58">
        <v>2</v>
      </c>
      <c r="K5" s="58">
        <v>2</v>
      </c>
      <c r="L5" s="58">
        <v>2</v>
      </c>
      <c r="M5" s="58">
        <v>2</v>
      </c>
      <c r="N5" s="58">
        <v>1</v>
      </c>
      <c r="O5" s="58">
        <v>1</v>
      </c>
    </row>
    <row r="6" spans="1:16" x14ac:dyDescent="0.2">
      <c r="A6" s="223"/>
      <c r="B6" s="229"/>
      <c r="C6" s="283" t="s">
        <v>17</v>
      </c>
      <c r="D6" s="284">
        <f>Summary!$G$6/4</f>
        <v>14.305555555555555</v>
      </c>
      <c r="E6" s="284">
        <f>Summary!$G$6/4</f>
        <v>14.305555555555555</v>
      </c>
      <c r="F6" s="284">
        <f>Summary!$G$6/4</f>
        <v>14.305555555555555</v>
      </c>
      <c r="G6" s="284">
        <f>Summary!$G$6/4</f>
        <v>14.305555555555555</v>
      </c>
      <c r="H6" s="284">
        <f>Summary!$H$6/4</f>
        <v>14.305555555555555</v>
      </c>
      <c r="I6" s="284">
        <f>Summary!$H$6/4</f>
        <v>14.305555555555555</v>
      </c>
      <c r="J6" s="284">
        <f>Summary!$H$6/4</f>
        <v>14.305555555555555</v>
      </c>
      <c r="K6" s="284">
        <f>Summary!$H$6/4</f>
        <v>14.305555555555555</v>
      </c>
      <c r="L6" s="284">
        <f>Summary!$I$6/4</f>
        <v>16.805555555555557</v>
      </c>
      <c r="M6" s="284">
        <f>Summary!$I$6/4</f>
        <v>16.805555555555557</v>
      </c>
      <c r="N6" s="284">
        <f>Summary!$I$6/4</f>
        <v>16.805555555555557</v>
      </c>
      <c r="O6" s="284">
        <f>Summary!$I$6/4</f>
        <v>16.805555555555557</v>
      </c>
      <c r="P6" s="164">
        <f>SUM(D6:O6)</f>
        <v>181.66666666666663</v>
      </c>
    </row>
    <row r="7" spans="1:16" x14ac:dyDescent="0.2">
      <c r="A7" s="223"/>
      <c r="B7" s="227" t="s">
        <v>5590</v>
      </c>
      <c r="C7" s="283" t="s">
        <v>23</v>
      </c>
      <c r="D7" s="58">
        <f>Summary!$G$7/4</f>
        <v>3</v>
      </c>
      <c r="E7" s="58">
        <f>Summary!$G$7/4</f>
        <v>3</v>
      </c>
      <c r="F7" s="58">
        <f>Summary!$G$7/4</f>
        <v>3</v>
      </c>
      <c r="G7" s="58">
        <f>Summary!$G$7/4</f>
        <v>3</v>
      </c>
      <c r="H7" s="58">
        <v>4</v>
      </c>
      <c r="I7" s="58">
        <v>4</v>
      </c>
      <c r="J7" s="58">
        <v>5</v>
      </c>
      <c r="K7" s="58">
        <v>5</v>
      </c>
      <c r="L7" s="58">
        <v>5</v>
      </c>
      <c r="M7" s="58">
        <v>5</v>
      </c>
      <c r="N7" s="58">
        <v>4</v>
      </c>
      <c r="O7" s="58">
        <v>4</v>
      </c>
      <c r="P7" s="3"/>
    </row>
    <row r="8" spans="1:16" x14ac:dyDescent="0.2">
      <c r="A8" s="223"/>
      <c r="B8" s="227"/>
      <c r="C8" s="283" t="s">
        <v>21</v>
      </c>
      <c r="D8" s="58">
        <v>2</v>
      </c>
      <c r="E8" s="58">
        <v>6</v>
      </c>
      <c r="F8" s="58">
        <v>10</v>
      </c>
      <c r="G8" s="58">
        <v>13</v>
      </c>
      <c r="H8" s="58">
        <v>15</v>
      </c>
      <c r="I8" s="58">
        <v>10</v>
      </c>
      <c r="J8" s="58">
        <v>10</v>
      </c>
      <c r="K8" s="58">
        <v>12</v>
      </c>
      <c r="L8" s="58">
        <v>12</v>
      </c>
      <c r="M8" s="58">
        <v>15</v>
      </c>
      <c r="N8" s="58">
        <v>10</v>
      </c>
      <c r="O8" s="58">
        <v>10</v>
      </c>
      <c r="P8" s="3"/>
    </row>
    <row r="9" spans="1:16" x14ac:dyDescent="0.2">
      <c r="A9" s="223"/>
      <c r="B9" s="227"/>
      <c r="C9" s="283" t="s">
        <v>17</v>
      </c>
      <c r="D9" s="58">
        <f>Summary!$G$9/4</f>
        <v>13.5</v>
      </c>
      <c r="E9" s="58">
        <f>Summary!$G$9/4</f>
        <v>13.5</v>
      </c>
      <c r="F9" s="58">
        <f>Summary!$G$9/4</f>
        <v>13.5</v>
      </c>
      <c r="G9" s="58">
        <f>Summary!$G$9/4</f>
        <v>13.5</v>
      </c>
      <c r="H9" s="58">
        <f>Summary!$H$9/4</f>
        <v>13.5</v>
      </c>
      <c r="I9" s="58">
        <f>Summary!$H$9/4</f>
        <v>13.5</v>
      </c>
      <c r="J9" s="58">
        <f>Summary!$H$9/4</f>
        <v>13.5</v>
      </c>
      <c r="K9" s="58">
        <f>Summary!$H$9/4</f>
        <v>13.5</v>
      </c>
      <c r="L9" s="58">
        <f>Summary!$I$9/4</f>
        <v>16.5</v>
      </c>
      <c r="M9" s="58">
        <f>Summary!$I$9/4</f>
        <v>16.5</v>
      </c>
      <c r="N9" s="58">
        <f>Summary!$I$9/4</f>
        <v>16.5</v>
      </c>
      <c r="O9" s="58">
        <f>Summary!$I$9/4</f>
        <v>16.5</v>
      </c>
      <c r="P9" s="3">
        <f>SUM(D9:O9)</f>
        <v>174</v>
      </c>
    </row>
    <row r="10" spans="1:16" x14ac:dyDescent="0.2">
      <c r="A10" s="223"/>
      <c r="B10" s="227" t="s">
        <v>5588</v>
      </c>
      <c r="C10" s="283" t="s">
        <v>25</v>
      </c>
      <c r="D10" s="285">
        <v>30</v>
      </c>
      <c r="E10" s="285">
        <v>30</v>
      </c>
      <c r="F10" s="285">
        <v>30</v>
      </c>
      <c r="G10" s="285">
        <v>30</v>
      </c>
      <c r="H10" s="285">
        <v>30</v>
      </c>
      <c r="I10" s="285">
        <v>30</v>
      </c>
      <c r="J10" s="285">
        <v>30</v>
      </c>
      <c r="K10" s="285">
        <v>30</v>
      </c>
      <c r="L10" s="285">
        <v>30</v>
      </c>
      <c r="M10" s="285">
        <v>30</v>
      </c>
      <c r="N10" s="285">
        <v>30</v>
      </c>
      <c r="O10" s="285">
        <v>30</v>
      </c>
      <c r="P10" s="3"/>
    </row>
    <row r="11" spans="1:16" x14ac:dyDescent="0.2">
      <c r="A11" s="223"/>
      <c r="B11" s="227"/>
      <c r="C11" s="283" t="s">
        <v>26</v>
      </c>
      <c r="D11" s="58">
        <v>32</v>
      </c>
      <c r="E11" s="58">
        <v>32</v>
      </c>
      <c r="F11" s="58">
        <v>32</v>
      </c>
      <c r="G11" s="58">
        <v>32</v>
      </c>
      <c r="H11" s="58">
        <v>32</v>
      </c>
      <c r="I11" s="58">
        <v>32</v>
      </c>
      <c r="J11" s="58">
        <v>32</v>
      </c>
      <c r="K11" s="58">
        <v>32</v>
      </c>
      <c r="L11" s="58">
        <v>32</v>
      </c>
      <c r="M11" s="58">
        <v>32</v>
      </c>
      <c r="N11" s="58">
        <v>32</v>
      </c>
      <c r="O11" s="58">
        <v>32</v>
      </c>
      <c r="P11" s="3"/>
    </row>
    <row r="12" spans="1:16" x14ac:dyDescent="0.2">
      <c r="A12" s="223"/>
      <c r="B12" s="227" t="s">
        <v>5589</v>
      </c>
      <c r="C12" s="283" t="s">
        <v>28</v>
      </c>
      <c r="D12" s="58">
        <v>0</v>
      </c>
      <c r="E12" s="58">
        <v>1</v>
      </c>
      <c r="F12" s="58">
        <v>1</v>
      </c>
      <c r="G12" s="58">
        <v>1</v>
      </c>
      <c r="H12" s="58">
        <v>1</v>
      </c>
      <c r="I12" s="58">
        <v>1</v>
      </c>
      <c r="J12" s="58">
        <v>1</v>
      </c>
      <c r="K12" s="58">
        <v>1</v>
      </c>
      <c r="L12" s="58">
        <v>1</v>
      </c>
      <c r="M12" s="58">
        <v>1</v>
      </c>
      <c r="N12" s="58">
        <v>0</v>
      </c>
      <c r="O12" s="58">
        <v>0</v>
      </c>
      <c r="P12" s="3"/>
    </row>
    <row r="13" spans="1:16" x14ac:dyDescent="0.2">
      <c r="A13" s="223"/>
      <c r="B13" s="227"/>
      <c r="C13" s="283" t="s">
        <v>21</v>
      </c>
      <c r="D13" s="58">
        <v>0</v>
      </c>
      <c r="E13" s="58">
        <v>3</v>
      </c>
      <c r="F13" s="58">
        <v>4</v>
      </c>
      <c r="G13" s="58">
        <v>4</v>
      </c>
      <c r="H13" s="58">
        <v>5</v>
      </c>
      <c r="I13" s="58">
        <v>6</v>
      </c>
      <c r="J13" s="58">
        <v>6</v>
      </c>
      <c r="K13" s="58">
        <v>5</v>
      </c>
      <c r="L13" s="58">
        <v>8</v>
      </c>
      <c r="M13" s="58">
        <v>8</v>
      </c>
      <c r="N13" s="58">
        <v>8</v>
      </c>
      <c r="O13" s="58">
        <v>8</v>
      </c>
      <c r="P13" s="3"/>
    </row>
    <row r="14" spans="1:16" x14ac:dyDescent="0.2">
      <c r="A14" s="224"/>
      <c r="B14" s="227"/>
      <c r="C14" s="283" t="s">
        <v>17</v>
      </c>
      <c r="D14" s="58">
        <f>Summary!$G$14/4</f>
        <v>2.25</v>
      </c>
      <c r="E14" s="58">
        <f>Summary!$G$14/4</f>
        <v>2.25</v>
      </c>
      <c r="F14" s="58">
        <f>Summary!$G$14/4</f>
        <v>2.25</v>
      </c>
      <c r="G14" s="58">
        <f>Summary!$G$14/4</f>
        <v>2.25</v>
      </c>
      <c r="H14" s="58">
        <f>Summary!$H$14/4</f>
        <v>3.75</v>
      </c>
      <c r="I14" s="58">
        <f>Summary!$H$14/4</f>
        <v>3.75</v>
      </c>
      <c r="J14" s="58">
        <f>Summary!$H$14/4</f>
        <v>3.75</v>
      </c>
      <c r="K14" s="58">
        <f>Summary!$H$14/4</f>
        <v>3.75</v>
      </c>
      <c r="L14" s="58">
        <f>Summary!$I$14/4</f>
        <v>4.25</v>
      </c>
      <c r="M14" s="58">
        <f>Summary!$I$14/4</f>
        <v>4.25</v>
      </c>
      <c r="N14" s="58">
        <f>Summary!$I$14/4</f>
        <v>4.25</v>
      </c>
      <c r="O14" s="58">
        <f>Summary!$I$14/4</f>
        <v>4.25</v>
      </c>
      <c r="P14" s="3">
        <f>SUM(D14:O14)</f>
        <v>41</v>
      </c>
    </row>
    <row r="15" spans="1:16" x14ac:dyDescent="0.2">
      <c r="A15" s="222" t="s">
        <v>5591</v>
      </c>
      <c r="B15" s="225" t="s">
        <v>30</v>
      </c>
      <c r="C15" s="283" t="s">
        <v>31</v>
      </c>
      <c r="D15" s="58">
        <v>1</v>
      </c>
      <c r="E15" s="58">
        <v>2</v>
      </c>
      <c r="F15" s="58">
        <v>3</v>
      </c>
      <c r="G15" s="58">
        <v>3</v>
      </c>
      <c r="H15" s="58">
        <v>4</v>
      </c>
      <c r="I15" s="58">
        <v>4</v>
      </c>
      <c r="J15" s="58">
        <v>3</v>
      </c>
      <c r="K15" s="58">
        <v>3</v>
      </c>
      <c r="L15" s="58">
        <v>3</v>
      </c>
      <c r="M15" s="58">
        <v>3</v>
      </c>
      <c r="N15" s="58">
        <v>4</v>
      </c>
      <c r="O15" s="58">
        <v>4</v>
      </c>
      <c r="P15" s="3"/>
    </row>
    <row r="16" spans="1:16" x14ac:dyDescent="0.2">
      <c r="A16" s="223"/>
      <c r="B16" s="226"/>
      <c r="C16" s="283" t="s">
        <v>17</v>
      </c>
      <c r="D16" s="58">
        <f>Summary!$G$16/4</f>
        <v>11.25</v>
      </c>
      <c r="E16" s="58">
        <f>Summary!$G$16/4</f>
        <v>11.25</v>
      </c>
      <c r="F16" s="58">
        <f>Summary!$G$16/4</f>
        <v>11.25</v>
      </c>
      <c r="G16" s="58">
        <f>Summary!$G$16/4</f>
        <v>11.25</v>
      </c>
      <c r="H16" s="58">
        <f>Summary!$H$16/4</f>
        <v>11.25</v>
      </c>
      <c r="I16" s="58">
        <f>Summary!$H$16/4</f>
        <v>11.25</v>
      </c>
      <c r="J16" s="58">
        <f>Summary!$H$16/4</f>
        <v>11.25</v>
      </c>
      <c r="K16" s="58">
        <f>Summary!$H$16/4</f>
        <v>11.25</v>
      </c>
      <c r="L16" s="58">
        <f>Summary!$I$16/4</f>
        <v>13.75</v>
      </c>
      <c r="M16" s="58">
        <f>Summary!$I$16/4</f>
        <v>13.75</v>
      </c>
      <c r="N16" s="58">
        <f>Summary!$I$16/4</f>
        <v>13.75</v>
      </c>
      <c r="O16" s="58">
        <f>Summary!$I$16/4</f>
        <v>13.75</v>
      </c>
      <c r="P16" s="3">
        <f>SUM(D16:O16)</f>
        <v>145</v>
      </c>
    </row>
    <row r="17" spans="1:16" x14ac:dyDescent="0.2">
      <c r="A17" s="223"/>
      <c r="B17" s="225" t="s">
        <v>32</v>
      </c>
      <c r="C17" s="283" t="s">
        <v>31</v>
      </c>
      <c r="D17" s="58">
        <v>4</v>
      </c>
      <c r="E17" s="58">
        <v>4</v>
      </c>
      <c r="F17" s="58">
        <v>3</v>
      </c>
      <c r="G17" s="58">
        <v>3</v>
      </c>
      <c r="H17" s="58">
        <v>3</v>
      </c>
      <c r="I17" s="58">
        <v>3</v>
      </c>
      <c r="J17" s="58">
        <v>4</v>
      </c>
      <c r="K17" s="58">
        <v>4</v>
      </c>
      <c r="L17" s="58">
        <v>4</v>
      </c>
      <c r="M17" s="58">
        <v>4</v>
      </c>
      <c r="N17" s="58">
        <v>3</v>
      </c>
      <c r="O17" s="58">
        <v>3</v>
      </c>
      <c r="P17" s="3"/>
    </row>
    <row r="18" spans="1:16" x14ac:dyDescent="0.2">
      <c r="A18" s="224"/>
      <c r="B18" s="226"/>
      <c r="C18" s="283" t="s">
        <v>17</v>
      </c>
      <c r="D18" s="58">
        <f>Summary!$G$18/4</f>
        <v>6.75</v>
      </c>
      <c r="E18" s="58">
        <f>Summary!$G$18/4</f>
        <v>6.75</v>
      </c>
      <c r="F18" s="58">
        <f>Summary!$G$18/4</f>
        <v>6.75</v>
      </c>
      <c r="G18" s="58">
        <f>Summary!$G$18/4</f>
        <v>6.75</v>
      </c>
      <c r="H18" s="58">
        <f>Summary!$H$18/4</f>
        <v>6.75</v>
      </c>
      <c r="I18" s="58">
        <f>Summary!$H$18/4</f>
        <v>6.75</v>
      </c>
      <c r="J18" s="58">
        <f>Summary!$H$18/4</f>
        <v>6.75</v>
      </c>
      <c r="K18" s="58">
        <f>Summary!$H$18/4</f>
        <v>6.75</v>
      </c>
      <c r="L18" s="58">
        <f>Summary!$I$18/4</f>
        <v>8.25</v>
      </c>
      <c r="M18" s="58">
        <f>Summary!$I$18/4</f>
        <v>8.25</v>
      </c>
      <c r="N18" s="58">
        <f>Summary!$I$18/4</f>
        <v>8.25</v>
      </c>
      <c r="O18" s="58">
        <f>Summary!$I$18/4</f>
        <v>8.25</v>
      </c>
      <c r="P18" s="3">
        <f>SUM(D18:O18)</f>
        <v>87</v>
      </c>
    </row>
    <row r="22" spans="1:16" x14ac:dyDescent="0.2">
      <c r="A22" t="s">
        <v>5606</v>
      </c>
    </row>
    <row r="24" spans="1:16" ht="32" x14ac:dyDescent="0.2">
      <c r="B24" s="289" t="s">
        <v>5611</v>
      </c>
      <c r="C24" s="9" t="s">
        <v>5622</v>
      </c>
      <c r="F24" t="s">
        <v>118</v>
      </c>
    </row>
    <row r="25" spans="1:16" ht="48" x14ac:dyDescent="0.2">
      <c r="B25" s="289"/>
      <c r="C25" s="9" t="s">
        <v>5620</v>
      </c>
      <c r="F25" t="s">
        <v>5624</v>
      </c>
    </row>
    <row r="26" spans="1:16" ht="16" x14ac:dyDescent="0.2">
      <c r="B26" s="289"/>
      <c r="C26" s="9" t="s">
        <v>5617</v>
      </c>
      <c r="F26" t="s">
        <v>5625</v>
      </c>
    </row>
    <row r="27" spans="1:16" ht="32" x14ac:dyDescent="0.2">
      <c r="B27" s="289"/>
      <c r="C27" s="9" t="s">
        <v>5610</v>
      </c>
      <c r="F27" t="s">
        <v>5626</v>
      </c>
    </row>
    <row r="28" spans="1:16" ht="48" x14ac:dyDescent="0.2">
      <c r="B28" s="289"/>
      <c r="C28" s="9" t="s">
        <v>5618</v>
      </c>
      <c r="F28" t="s">
        <v>5627</v>
      </c>
    </row>
    <row r="29" spans="1:16" ht="32" x14ac:dyDescent="0.2">
      <c r="B29" s="289"/>
      <c r="C29" s="9" t="s">
        <v>5619</v>
      </c>
      <c r="F29" t="s">
        <v>5628</v>
      </c>
    </row>
    <row r="30" spans="1:16" ht="32" x14ac:dyDescent="0.2">
      <c r="B30" s="289"/>
      <c r="C30" s="9" t="s">
        <v>5616</v>
      </c>
    </row>
    <row r="31" spans="1:16" ht="32" x14ac:dyDescent="0.2">
      <c r="B31" s="289"/>
      <c r="C31" s="9" t="s">
        <v>5615</v>
      </c>
    </row>
    <row r="32" spans="1:16" x14ac:dyDescent="0.2">
      <c r="C32" s="9"/>
    </row>
    <row r="33" spans="2:4" ht="32" x14ac:dyDescent="0.2">
      <c r="B33" s="289" t="s">
        <v>5607</v>
      </c>
      <c r="C33" s="9" t="s">
        <v>5621</v>
      </c>
    </row>
    <row r="34" spans="2:4" ht="32" x14ac:dyDescent="0.2">
      <c r="B34" s="289"/>
      <c r="C34" s="9" t="s">
        <v>5608</v>
      </c>
    </row>
    <row r="35" spans="2:4" ht="32" x14ac:dyDescent="0.2">
      <c r="B35" s="289"/>
      <c r="C35" s="9" t="s">
        <v>5609</v>
      </c>
    </row>
    <row r="36" spans="2:4" x14ac:dyDescent="0.2">
      <c r="C36" s="9"/>
    </row>
    <row r="37" spans="2:4" ht="32" x14ac:dyDescent="0.2">
      <c r="B37" s="289" t="s">
        <v>5612</v>
      </c>
      <c r="C37" s="9" t="s">
        <v>5613</v>
      </c>
      <c r="D37" s="288"/>
    </row>
    <row r="38" spans="2:4" ht="32" x14ac:dyDescent="0.2">
      <c r="B38" s="289"/>
      <c r="C38" s="9" t="s">
        <v>5614</v>
      </c>
    </row>
    <row r="39" spans="2:4" ht="16" x14ac:dyDescent="0.2">
      <c r="B39" s="289"/>
      <c r="C39" s="9" t="s">
        <v>5623</v>
      </c>
    </row>
  </sheetData>
  <mergeCells count="14">
    <mergeCell ref="B33:B35"/>
    <mergeCell ref="B24:B31"/>
    <mergeCell ref="B37:B39"/>
    <mergeCell ref="B7:B9"/>
    <mergeCell ref="B10:B11"/>
    <mergeCell ref="B12:B14"/>
    <mergeCell ref="A15:A18"/>
    <mergeCell ref="B15:B16"/>
    <mergeCell ref="B17:B18"/>
    <mergeCell ref="A4:A14"/>
    <mergeCell ref="B4:B6"/>
    <mergeCell ref="D2:G2"/>
    <mergeCell ref="H2:K2"/>
    <mergeCell ref="L2:O2"/>
  </mergeCells>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E5065-C7DA-4A4C-95CD-CB8F6A399500}">
  <dimension ref="A1:P47"/>
  <sheetViews>
    <sheetView topLeftCell="A3" workbookViewId="0">
      <selection activeCell="B25" sqref="B25"/>
    </sheetView>
  </sheetViews>
  <sheetFormatPr baseColWidth="10" defaultColWidth="8.83203125" defaultRowHeight="15" x14ac:dyDescent="0.2"/>
  <cols>
    <col min="1" max="1" width="29.33203125" customWidth="1"/>
  </cols>
  <sheetData>
    <row r="1" spans="1:14" x14ac:dyDescent="0.2">
      <c r="A1" t="s">
        <v>34</v>
      </c>
    </row>
    <row r="2" spans="1:14" x14ac:dyDescent="0.2">
      <c r="A2" s="175" t="s">
        <v>35</v>
      </c>
      <c r="B2" s="176" t="s">
        <v>5</v>
      </c>
      <c r="C2" s="176" t="s">
        <v>6</v>
      </c>
      <c r="D2" s="176" t="s">
        <v>7</v>
      </c>
      <c r="E2" s="176" t="s">
        <v>8</v>
      </c>
      <c r="F2" s="176" t="s">
        <v>9</v>
      </c>
      <c r="G2" s="176" t="s">
        <v>10</v>
      </c>
      <c r="H2" s="176" t="s">
        <v>11</v>
      </c>
      <c r="I2" s="176" t="s">
        <v>12</v>
      </c>
      <c r="J2" s="176" t="s">
        <v>13</v>
      </c>
      <c r="K2" s="176" t="s">
        <v>14</v>
      </c>
      <c r="L2" s="176" t="s">
        <v>15</v>
      </c>
      <c r="M2" s="176" t="s">
        <v>16</v>
      </c>
      <c r="N2" s="177" t="s">
        <v>36</v>
      </c>
    </row>
    <row r="3" spans="1:14" x14ac:dyDescent="0.2">
      <c r="A3" s="178" t="s">
        <v>37</v>
      </c>
      <c r="B3" s="179">
        <v>1000</v>
      </c>
      <c r="C3" s="180">
        <v>1125</v>
      </c>
      <c r="D3" s="180">
        <v>1250</v>
      </c>
      <c r="E3" s="180">
        <v>1125</v>
      </c>
      <c r="F3" s="180">
        <v>1125</v>
      </c>
      <c r="G3" s="180">
        <v>1375</v>
      </c>
      <c r="H3" s="180">
        <v>1375</v>
      </c>
      <c r="I3" s="180">
        <v>1375</v>
      </c>
      <c r="J3" s="180">
        <v>1500</v>
      </c>
      <c r="K3" s="180">
        <v>1500</v>
      </c>
      <c r="L3" s="180">
        <v>1750</v>
      </c>
      <c r="M3" s="180">
        <v>1750</v>
      </c>
      <c r="N3" s="181">
        <v>16250</v>
      </c>
    </row>
    <row r="4" spans="1:14" x14ac:dyDescent="0.2">
      <c r="A4" s="182" t="s">
        <v>38</v>
      </c>
      <c r="B4" s="179">
        <v>1231</v>
      </c>
      <c r="C4" s="180">
        <v>1188</v>
      </c>
      <c r="D4" s="180">
        <v>1314</v>
      </c>
      <c r="E4" s="180">
        <v>1261</v>
      </c>
      <c r="F4" s="180">
        <v>1297</v>
      </c>
      <c r="G4" s="180">
        <v>1371</v>
      </c>
      <c r="H4" s="180">
        <v>1366</v>
      </c>
      <c r="I4" s="180">
        <v>1434</v>
      </c>
      <c r="J4" s="180">
        <v>1434</v>
      </c>
      <c r="K4" s="180">
        <v>1477</v>
      </c>
      <c r="L4" s="180">
        <v>1476</v>
      </c>
      <c r="M4" s="180">
        <v>1401</v>
      </c>
      <c r="N4" s="183">
        <v>16250</v>
      </c>
    </row>
    <row r="5" spans="1:14" x14ac:dyDescent="0.2">
      <c r="A5" s="184" t="s">
        <v>39</v>
      </c>
      <c r="B5" s="185">
        <v>914</v>
      </c>
      <c r="C5" s="186">
        <v>219</v>
      </c>
      <c r="D5" s="186" t="s">
        <v>40</v>
      </c>
      <c r="E5" s="186" t="s">
        <v>41</v>
      </c>
      <c r="F5" s="186" t="s">
        <v>41</v>
      </c>
      <c r="G5" s="186" t="s">
        <v>41</v>
      </c>
      <c r="H5" s="186" t="s">
        <v>41</v>
      </c>
      <c r="I5" s="186" t="s">
        <v>41</v>
      </c>
      <c r="J5" s="186" t="s">
        <v>41</v>
      </c>
      <c r="K5" s="186" t="s">
        <v>41</v>
      </c>
      <c r="L5" s="186" t="s">
        <v>41</v>
      </c>
      <c r="M5" s="186" t="s">
        <v>41</v>
      </c>
      <c r="N5" s="187">
        <v>1133</v>
      </c>
    </row>
    <row r="6" spans="1:14" x14ac:dyDescent="0.2">
      <c r="A6" s="188" t="s">
        <v>42</v>
      </c>
      <c r="B6" s="189">
        <v>800</v>
      </c>
      <c r="C6" s="190">
        <v>900</v>
      </c>
      <c r="D6" s="191">
        <v>1000</v>
      </c>
      <c r="E6" s="190">
        <v>900</v>
      </c>
      <c r="F6" s="190">
        <v>900</v>
      </c>
      <c r="G6" s="191">
        <v>1100</v>
      </c>
      <c r="H6" s="191">
        <v>1100</v>
      </c>
      <c r="I6" s="191">
        <v>1100</v>
      </c>
      <c r="J6" s="191">
        <v>1200</v>
      </c>
      <c r="K6" s="191">
        <v>1200</v>
      </c>
      <c r="L6" s="191">
        <v>1400</v>
      </c>
      <c r="M6" s="191">
        <v>1400</v>
      </c>
      <c r="N6" s="193">
        <v>13000</v>
      </c>
    </row>
    <row r="7" spans="1:14" x14ac:dyDescent="0.2">
      <c r="A7" s="188" t="s">
        <v>43</v>
      </c>
      <c r="B7" s="189">
        <v>862</v>
      </c>
      <c r="C7" s="190" t="s">
        <v>41</v>
      </c>
      <c r="D7" s="190" t="s">
        <v>41</v>
      </c>
      <c r="E7" s="190" t="s">
        <v>41</v>
      </c>
      <c r="F7" s="190" t="s">
        <v>41</v>
      </c>
      <c r="G7" s="190" t="s">
        <v>41</v>
      </c>
      <c r="H7" s="190" t="s">
        <v>41</v>
      </c>
      <c r="I7" s="190" t="s">
        <v>41</v>
      </c>
      <c r="J7" s="190" t="s">
        <v>41</v>
      </c>
      <c r="K7" s="190" t="s">
        <v>41</v>
      </c>
      <c r="L7" s="190" t="s">
        <v>41</v>
      </c>
      <c r="M7" s="190" t="s">
        <v>41</v>
      </c>
      <c r="N7" s="192">
        <v>862</v>
      </c>
    </row>
    <row r="8" spans="1:14" x14ac:dyDescent="0.2">
      <c r="A8" s="194" t="s">
        <v>44</v>
      </c>
      <c r="B8" s="195" t="s">
        <v>40</v>
      </c>
      <c r="C8" s="195" t="s">
        <v>40</v>
      </c>
      <c r="D8" s="195" t="s">
        <v>40</v>
      </c>
      <c r="E8" s="195" t="s">
        <v>40</v>
      </c>
      <c r="F8" s="195" t="s">
        <v>40</v>
      </c>
      <c r="G8" s="195" t="s">
        <v>40</v>
      </c>
      <c r="H8" s="195" t="s">
        <v>40</v>
      </c>
      <c r="I8" s="195" t="s">
        <v>40</v>
      </c>
      <c r="J8" s="195" t="s">
        <v>40</v>
      </c>
      <c r="K8" s="195" t="s">
        <v>40</v>
      </c>
      <c r="L8" s="195" t="s">
        <v>40</v>
      </c>
      <c r="M8" s="195" t="s">
        <v>40</v>
      </c>
      <c r="N8" s="196">
        <v>0</v>
      </c>
    </row>
    <row r="9" spans="1:14" x14ac:dyDescent="0.2">
      <c r="A9" s="197" t="s">
        <v>45</v>
      </c>
      <c r="B9" s="198">
        <v>280</v>
      </c>
      <c r="C9" s="198">
        <v>315</v>
      </c>
      <c r="D9" s="198">
        <v>350</v>
      </c>
      <c r="E9" s="198">
        <v>315</v>
      </c>
      <c r="F9" s="198">
        <v>315</v>
      </c>
      <c r="G9" s="198">
        <v>385</v>
      </c>
      <c r="H9" s="198">
        <v>385</v>
      </c>
      <c r="I9" s="198">
        <v>385</v>
      </c>
      <c r="J9" s="198">
        <v>420</v>
      </c>
      <c r="K9" s="198">
        <v>420</v>
      </c>
      <c r="L9" s="198">
        <v>490</v>
      </c>
      <c r="M9" s="198">
        <v>490</v>
      </c>
      <c r="N9" s="199">
        <v>4550</v>
      </c>
    </row>
    <row r="10" spans="1:14" x14ac:dyDescent="0.2">
      <c r="A10" s="197" t="s">
        <v>46</v>
      </c>
      <c r="B10" s="200" t="s">
        <v>40</v>
      </c>
      <c r="C10" s="201" t="s">
        <v>40</v>
      </c>
      <c r="D10" s="201" t="s">
        <v>41</v>
      </c>
      <c r="E10" s="201" t="s">
        <v>41</v>
      </c>
      <c r="F10" s="201" t="s">
        <v>41</v>
      </c>
      <c r="G10" s="201" t="s">
        <v>41</v>
      </c>
      <c r="H10" s="201" t="s">
        <v>41</v>
      </c>
      <c r="I10" s="201" t="s">
        <v>41</v>
      </c>
      <c r="J10" s="201" t="s">
        <v>41</v>
      </c>
      <c r="K10" s="201" t="s">
        <v>41</v>
      </c>
      <c r="L10" s="201" t="s">
        <v>41</v>
      </c>
      <c r="M10" s="201" t="s">
        <v>41</v>
      </c>
      <c r="N10" s="202">
        <v>0</v>
      </c>
    </row>
    <row r="11" spans="1:14" x14ac:dyDescent="0.2">
      <c r="A11" s="203" t="s">
        <v>47</v>
      </c>
      <c r="B11" s="204">
        <v>120</v>
      </c>
      <c r="C11" s="205">
        <v>135</v>
      </c>
      <c r="D11" s="205">
        <v>150</v>
      </c>
      <c r="E11" s="205">
        <v>135</v>
      </c>
      <c r="F11" s="205">
        <v>135</v>
      </c>
      <c r="G11" s="205">
        <v>165</v>
      </c>
      <c r="H11" s="205">
        <v>165</v>
      </c>
      <c r="I11" s="205">
        <v>165</v>
      </c>
      <c r="J11" s="205">
        <v>180</v>
      </c>
      <c r="K11" s="205">
        <v>180</v>
      </c>
      <c r="L11" s="205">
        <v>210</v>
      </c>
      <c r="M11" s="205">
        <v>210</v>
      </c>
      <c r="N11" s="207">
        <v>1950</v>
      </c>
    </row>
    <row r="12" spans="1:14" x14ac:dyDescent="0.2">
      <c r="A12" s="203" t="s">
        <v>48</v>
      </c>
      <c r="B12" s="204" t="s">
        <v>40</v>
      </c>
      <c r="C12" s="205" t="s">
        <v>40</v>
      </c>
      <c r="D12" s="205" t="s">
        <v>41</v>
      </c>
      <c r="E12" s="205" t="s">
        <v>41</v>
      </c>
      <c r="F12" s="205" t="s">
        <v>41</v>
      </c>
      <c r="G12" s="205" t="s">
        <v>41</v>
      </c>
      <c r="H12" s="205" t="s">
        <v>41</v>
      </c>
      <c r="I12" s="205" t="s">
        <v>41</v>
      </c>
      <c r="J12" s="205" t="s">
        <v>41</v>
      </c>
      <c r="K12" s="205" t="s">
        <v>41</v>
      </c>
      <c r="L12" s="205" t="s">
        <v>41</v>
      </c>
      <c r="M12" s="205" t="s">
        <v>41</v>
      </c>
      <c r="N12" s="206">
        <v>0</v>
      </c>
    </row>
    <row r="13" spans="1:14" x14ac:dyDescent="0.2">
      <c r="A13" s="197" t="s">
        <v>49</v>
      </c>
      <c r="B13" s="208">
        <v>240</v>
      </c>
      <c r="C13" s="198">
        <v>270</v>
      </c>
      <c r="D13" s="198">
        <v>300</v>
      </c>
      <c r="E13" s="198">
        <v>270</v>
      </c>
      <c r="F13" s="198">
        <v>270</v>
      </c>
      <c r="G13" s="198">
        <v>330</v>
      </c>
      <c r="H13" s="198">
        <v>330</v>
      </c>
      <c r="I13" s="198">
        <v>330</v>
      </c>
      <c r="J13" s="198">
        <v>360</v>
      </c>
      <c r="K13" s="198">
        <v>360</v>
      </c>
      <c r="L13" s="198">
        <v>420</v>
      </c>
      <c r="M13" s="198">
        <v>420</v>
      </c>
      <c r="N13" s="209">
        <v>3900</v>
      </c>
    </row>
    <row r="14" spans="1:14" x14ac:dyDescent="0.2">
      <c r="A14" s="197" t="s">
        <v>50</v>
      </c>
      <c r="B14" s="208" t="s">
        <v>40</v>
      </c>
      <c r="C14" s="198" t="s">
        <v>40</v>
      </c>
      <c r="D14" s="198" t="s">
        <v>41</v>
      </c>
      <c r="E14" s="198" t="s">
        <v>41</v>
      </c>
      <c r="F14" s="198" t="s">
        <v>41</v>
      </c>
      <c r="G14" s="198" t="s">
        <v>41</v>
      </c>
      <c r="H14" s="198" t="s">
        <v>41</v>
      </c>
      <c r="I14" s="198" t="s">
        <v>41</v>
      </c>
      <c r="J14" s="198" t="s">
        <v>41</v>
      </c>
      <c r="K14" s="198" t="s">
        <v>41</v>
      </c>
      <c r="L14" s="198" t="s">
        <v>41</v>
      </c>
      <c r="M14" s="198" t="s">
        <v>41</v>
      </c>
      <c r="N14" s="202">
        <v>0</v>
      </c>
    </row>
    <row r="15" spans="1:14" x14ac:dyDescent="0.2">
      <c r="A15" s="203" t="s">
        <v>51</v>
      </c>
      <c r="B15" s="204">
        <v>160</v>
      </c>
      <c r="C15" s="205">
        <v>180</v>
      </c>
      <c r="D15" s="205">
        <v>200</v>
      </c>
      <c r="E15" s="205">
        <v>180</v>
      </c>
      <c r="F15" s="205">
        <v>180</v>
      </c>
      <c r="G15" s="205">
        <v>220</v>
      </c>
      <c r="H15" s="205">
        <v>220</v>
      </c>
      <c r="I15" s="205">
        <v>220</v>
      </c>
      <c r="J15" s="205">
        <v>240</v>
      </c>
      <c r="K15" s="205">
        <v>240</v>
      </c>
      <c r="L15" s="205">
        <v>280</v>
      </c>
      <c r="M15" s="205">
        <v>280</v>
      </c>
      <c r="N15" s="207">
        <v>2600</v>
      </c>
    </row>
    <row r="16" spans="1:14" x14ac:dyDescent="0.2">
      <c r="A16" s="210" t="s">
        <v>52</v>
      </c>
      <c r="B16" s="211" t="s">
        <v>40</v>
      </c>
      <c r="C16" s="211" t="s">
        <v>40</v>
      </c>
      <c r="D16" s="211" t="s">
        <v>41</v>
      </c>
      <c r="E16" s="211" t="s">
        <v>41</v>
      </c>
      <c r="F16" s="211" t="s">
        <v>41</v>
      </c>
      <c r="G16" s="211" t="s">
        <v>41</v>
      </c>
      <c r="H16" s="211" t="s">
        <v>41</v>
      </c>
      <c r="I16" s="211" t="s">
        <v>41</v>
      </c>
      <c r="J16" s="211" t="s">
        <v>41</v>
      </c>
      <c r="K16" s="211" t="s">
        <v>41</v>
      </c>
      <c r="L16" s="211" t="s">
        <v>41</v>
      </c>
      <c r="M16" s="211" t="s">
        <v>41</v>
      </c>
      <c r="N16" s="212">
        <v>0</v>
      </c>
    </row>
    <row r="18" spans="1:16" x14ac:dyDescent="0.2">
      <c r="A18" t="s">
        <v>53</v>
      </c>
    </row>
    <row r="19" spans="1:16" x14ac:dyDescent="0.2">
      <c r="A19" s="213" t="s">
        <v>35</v>
      </c>
      <c r="B19" s="214" t="s">
        <v>5</v>
      </c>
      <c r="C19" s="214" t="s">
        <v>6</v>
      </c>
      <c r="D19" s="214" t="s">
        <v>7</v>
      </c>
      <c r="E19" s="214" t="s">
        <v>8</v>
      </c>
      <c r="F19" s="214" t="s">
        <v>9</v>
      </c>
      <c r="G19" s="214" t="s">
        <v>10</v>
      </c>
      <c r="H19" s="214" t="s">
        <v>11</v>
      </c>
      <c r="I19" s="214" t="s">
        <v>12</v>
      </c>
      <c r="J19" s="214" t="s">
        <v>13</v>
      </c>
      <c r="K19" s="214" t="s">
        <v>14</v>
      </c>
      <c r="L19" s="214" t="s">
        <v>15</v>
      </c>
      <c r="M19" s="214" t="s">
        <v>16</v>
      </c>
      <c r="N19" s="213" t="s">
        <v>36</v>
      </c>
    </row>
    <row r="20" spans="1:16" ht="15" customHeight="1" x14ac:dyDescent="0.2">
      <c r="A20" s="6" t="s">
        <v>54</v>
      </c>
      <c r="B20" s="6">
        <v>0</v>
      </c>
      <c r="C20" s="6">
        <v>0</v>
      </c>
      <c r="D20" s="6">
        <v>0</v>
      </c>
      <c r="E20" s="4">
        <f>E15*$O$20+$P$20</f>
        <v>57.222222222222221</v>
      </c>
      <c r="F20" s="4">
        <f t="shared" ref="F20:M20" si="0">F15*$O$20+$P$20</f>
        <v>57.222222222222221</v>
      </c>
      <c r="G20" s="4">
        <f t="shared" si="0"/>
        <v>67.222222222222229</v>
      </c>
      <c r="H20" s="4">
        <f t="shared" si="0"/>
        <v>67.222222222222229</v>
      </c>
      <c r="I20" s="4">
        <f t="shared" si="0"/>
        <v>67.222222222222229</v>
      </c>
      <c r="J20" s="4">
        <f t="shared" si="0"/>
        <v>72.222222222222229</v>
      </c>
      <c r="K20" s="4">
        <f t="shared" si="0"/>
        <v>72.222222222222229</v>
      </c>
      <c r="L20" s="4">
        <f t="shared" si="0"/>
        <v>82.222222222222229</v>
      </c>
      <c r="M20" s="4">
        <f t="shared" si="0"/>
        <v>82.222222222222229</v>
      </c>
      <c r="N20" s="6">
        <f>SUM(B20:M20)</f>
        <v>625</v>
      </c>
      <c r="O20" s="51">
        <v>0.25</v>
      </c>
      <c r="P20">
        <f>110/9</f>
        <v>12.222222222222221</v>
      </c>
    </row>
    <row r="21" spans="1:16" ht="15" hidden="1" customHeight="1" x14ac:dyDescent="0.2">
      <c r="A21" s="6"/>
      <c r="B21" s="6"/>
      <c r="C21" s="6"/>
      <c r="D21" s="6"/>
      <c r="E21" s="4">
        <v>0.05</v>
      </c>
      <c r="F21" s="4">
        <v>0.05</v>
      </c>
      <c r="G21" s="4">
        <v>0.05</v>
      </c>
      <c r="H21" s="4">
        <v>0.1</v>
      </c>
      <c r="I21" s="4">
        <v>0.2</v>
      </c>
      <c r="J21" s="4">
        <v>0.2</v>
      </c>
      <c r="K21" s="4">
        <v>0.15</v>
      </c>
      <c r="L21" s="4">
        <v>0.15</v>
      </c>
      <c r="M21" s="4">
        <v>0.05</v>
      </c>
      <c r="N21" s="6"/>
      <c r="O21" s="51"/>
    </row>
    <row r="22" spans="1:16" ht="15" customHeight="1" x14ac:dyDescent="0.2">
      <c r="A22" s="6" t="s">
        <v>55</v>
      </c>
      <c r="B22" s="6">
        <v>0</v>
      </c>
      <c r="C22" s="6">
        <v>0</v>
      </c>
      <c r="D22" s="6">
        <v>0</v>
      </c>
      <c r="E22" s="8">
        <f t="shared" ref="E22:M22" si="1">$N$20/$B$41*E21</f>
        <v>6.25</v>
      </c>
      <c r="F22" s="8">
        <f t="shared" si="1"/>
        <v>6.25</v>
      </c>
      <c r="G22" s="8">
        <f t="shared" si="1"/>
        <v>6.25</v>
      </c>
      <c r="H22" s="8">
        <f t="shared" si="1"/>
        <v>12.5</v>
      </c>
      <c r="I22" s="8">
        <f t="shared" si="1"/>
        <v>25</v>
      </c>
      <c r="J22" s="8">
        <f t="shared" si="1"/>
        <v>25</v>
      </c>
      <c r="K22" s="8">
        <f t="shared" si="1"/>
        <v>18.75</v>
      </c>
      <c r="L22" s="8">
        <f t="shared" si="1"/>
        <v>18.75</v>
      </c>
      <c r="M22" s="8">
        <f t="shared" si="1"/>
        <v>6.25</v>
      </c>
      <c r="N22" s="6"/>
      <c r="O22" s="51"/>
    </row>
    <row r="23" spans="1:16" x14ac:dyDescent="0.2">
      <c r="A23" s="6" t="s">
        <v>22</v>
      </c>
      <c r="B23" s="6">
        <f>B15*$O$23</f>
        <v>48</v>
      </c>
      <c r="C23" s="6">
        <f t="shared" ref="C23:M23" si="2">C15*$O$23</f>
        <v>54</v>
      </c>
      <c r="D23" s="6">
        <f t="shared" si="2"/>
        <v>60</v>
      </c>
      <c r="E23" s="6">
        <f t="shared" si="2"/>
        <v>54</v>
      </c>
      <c r="F23" s="6">
        <f t="shared" si="2"/>
        <v>54</v>
      </c>
      <c r="G23" s="6">
        <f t="shared" si="2"/>
        <v>66</v>
      </c>
      <c r="H23" s="6">
        <f t="shared" si="2"/>
        <v>66</v>
      </c>
      <c r="I23" s="6">
        <f t="shared" si="2"/>
        <v>66</v>
      </c>
      <c r="J23" s="6">
        <f t="shared" si="2"/>
        <v>72</v>
      </c>
      <c r="K23" s="6">
        <f t="shared" si="2"/>
        <v>72</v>
      </c>
      <c r="L23" s="6">
        <f t="shared" si="2"/>
        <v>84</v>
      </c>
      <c r="M23" s="6">
        <f t="shared" si="2"/>
        <v>84</v>
      </c>
      <c r="N23" s="6">
        <f t="shared" ref="N23:N35" si="3">SUM(B23:M23)</f>
        <v>780</v>
      </c>
      <c r="O23" s="51">
        <v>0.3</v>
      </c>
    </row>
    <row r="24" spans="1:16" ht="17.25" hidden="1" customHeight="1" x14ac:dyDescent="0.2">
      <c r="A24" s="6"/>
      <c r="B24" s="216">
        <v>0.01</v>
      </c>
      <c r="C24" s="216">
        <v>0.03</v>
      </c>
      <c r="D24" s="216">
        <v>0.06</v>
      </c>
      <c r="E24" s="216">
        <v>0.1</v>
      </c>
      <c r="F24" s="216">
        <v>0.15</v>
      </c>
      <c r="G24" s="216">
        <v>0.15</v>
      </c>
      <c r="H24" s="216">
        <v>0.15</v>
      </c>
      <c r="I24" s="216">
        <v>0.1</v>
      </c>
      <c r="J24" s="216">
        <v>0.1</v>
      </c>
      <c r="K24" s="216">
        <v>0.1</v>
      </c>
      <c r="L24" s="216">
        <v>0.03</v>
      </c>
      <c r="M24" s="216">
        <v>0.02</v>
      </c>
      <c r="N24" s="6"/>
      <c r="O24" s="51"/>
    </row>
    <row r="25" spans="1:16" x14ac:dyDescent="0.2">
      <c r="A25" s="6" t="s">
        <v>56</v>
      </c>
      <c r="B25" s="8">
        <f>$B$42*B24</f>
        <v>1.2</v>
      </c>
      <c r="C25" s="8">
        <f t="shared" ref="C25:M25" si="4">$B$42*C24</f>
        <v>3.5999999999999996</v>
      </c>
      <c r="D25" s="8">
        <f t="shared" si="4"/>
        <v>7.1999999999999993</v>
      </c>
      <c r="E25" s="8">
        <f t="shared" si="4"/>
        <v>12</v>
      </c>
      <c r="F25" s="8">
        <f t="shared" si="4"/>
        <v>18</v>
      </c>
      <c r="G25" s="8">
        <f t="shared" si="4"/>
        <v>18</v>
      </c>
      <c r="H25" s="8">
        <f t="shared" si="4"/>
        <v>18</v>
      </c>
      <c r="I25" s="8">
        <f t="shared" si="4"/>
        <v>12</v>
      </c>
      <c r="J25" s="8">
        <f t="shared" si="4"/>
        <v>12</v>
      </c>
      <c r="K25" s="8">
        <f t="shared" si="4"/>
        <v>12</v>
      </c>
      <c r="L25" s="8">
        <f t="shared" si="4"/>
        <v>3.5999999999999996</v>
      </c>
      <c r="M25" s="8">
        <f t="shared" si="4"/>
        <v>2.4</v>
      </c>
      <c r="N25" s="6"/>
      <c r="O25" s="51"/>
    </row>
    <row r="26" spans="1:16" hidden="1" x14ac:dyDescent="0.2">
      <c r="A26" s="6"/>
      <c r="B26" s="216">
        <v>0.01</v>
      </c>
      <c r="C26" s="216">
        <v>0.03</v>
      </c>
      <c r="D26" s="216">
        <v>0.06</v>
      </c>
      <c r="E26" s="216">
        <v>0.1</v>
      </c>
      <c r="F26" s="216">
        <v>0.15</v>
      </c>
      <c r="G26" s="216">
        <v>0.15</v>
      </c>
      <c r="H26" s="216">
        <v>0.15</v>
      </c>
      <c r="I26" s="216">
        <v>0.1</v>
      </c>
      <c r="J26" s="216">
        <v>0.1</v>
      </c>
      <c r="K26" s="216">
        <v>0.1</v>
      </c>
      <c r="L26" s="216">
        <v>0.03</v>
      </c>
      <c r="M26" s="216">
        <v>0.02</v>
      </c>
      <c r="N26" s="6"/>
      <c r="O26" s="51"/>
    </row>
    <row r="27" spans="1:16" x14ac:dyDescent="0.2">
      <c r="A27" s="6" t="s">
        <v>57</v>
      </c>
      <c r="B27" s="8">
        <f>$N$23/$B$43*B26</f>
        <v>3.12</v>
      </c>
      <c r="C27" s="8">
        <f t="shared" ref="C27:M27" si="5">$N$23/$B$43*C26</f>
        <v>9.36</v>
      </c>
      <c r="D27" s="8">
        <f t="shared" si="5"/>
        <v>18.72</v>
      </c>
      <c r="E27" s="8">
        <f t="shared" si="5"/>
        <v>31.200000000000003</v>
      </c>
      <c r="F27" s="8">
        <f t="shared" si="5"/>
        <v>46.8</v>
      </c>
      <c r="G27" s="8">
        <f t="shared" si="5"/>
        <v>46.8</v>
      </c>
      <c r="H27" s="8">
        <f t="shared" si="5"/>
        <v>46.8</v>
      </c>
      <c r="I27" s="8">
        <f t="shared" si="5"/>
        <v>31.200000000000003</v>
      </c>
      <c r="J27" s="8">
        <f t="shared" si="5"/>
        <v>31.200000000000003</v>
      </c>
      <c r="K27" s="8">
        <f t="shared" si="5"/>
        <v>31.200000000000003</v>
      </c>
      <c r="L27" s="8">
        <f t="shared" si="5"/>
        <v>9.36</v>
      </c>
      <c r="M27" s="8">
        <f t="shared" si="5"/>
        <v>6.24</v>
      </c>
      <c r="N27" s="6"/>
      <c r="O27" s="51"/>
    </row>
    <row r="28" spans="1:16" x14ac:dyDescent="0.2">
      <c r="A28" s="6" t="s">
        <v>24</v>
      </c>
      <c r="B28" s="6">
        <f>B15*$O$28</f>
        <v>0</v>
      </c>
      <c r="C28" s="6">
        <f t="shared" ref="C28:M28" si="6">C15*$O$28</f>
        <v>0</v>
      </c>
      <c r="D28" s="6">
        <f t="shared" si="6"/>
        <v>0</v>
      </c>
      <c r="E28" s="6">
        <f t="shared" si="6"/>
        <v>0</v>
      </c>
      <c r="F28" s="6">
        <f t="shared" si="6"/>
        <v>0</v>
      </c>
      <c r="G28" s="6">
        <f t="shared" si="6"/>
        <v>0</v>
      </c>
      <c r="H28" s="6">
        <f t="shared" si="6"/>
        <v>0</v>
      </c>
      <c r="I28" s="6">
        <f t="shared" si="6"/>
        <v>0</v>
      </c>
      <c r="J28" s="6">
        <f t="shared" si="6"/>
        <v>0</v>
      </c>
      <c r="K28" s="6">
        <f t="shared" si="6"/>
        <v>0</v>
      </c>
      <c r="L28" s="6">
        <f t="shared" si="6"/>
        <v>0</v>
      </c>
      <c r="M28" s="6">
        <f t="shared" si="6"/>
        <v>0</v>
      </c>
      <c r="N28" s="6">
        <f t="shared" si="3"/>
        <v>0</v>
      </c>
      <c r="O28" s="51">
        <v>0</v>
      </c>
    </row>
    <row r="29" spans="1:16" x14ac:dyDescent="0.2">
      <c r="A29" s="6" t="s">
        <v>27</v>
      </c>
      <c r="B29" s="6">
        <v>0</v>
      </c>
      <c r="C29" s="6">
        <v>0</v>
      </c>
      <c r="D29" s="6">
        <v>0</v>
      </c>
      <c r="E29" s="6">
        <f>(E15*$O$29)+P29</f>
        <v>9</v>
      </c>
      <c r="F29" s="6">
        <f t="shared" ref="F29:M29" si="7">(F15*$O$29)+6</f>
        <v>15</v>
      </c>
      <c r="G29" s="6">
        <f t="shared" si="7"/>
        <v>17</v>
      </c>
      <c r="H29" s="6">
        <f t="shared" si="7"/>
        <v>17</v>
      </c>
      <c r="I29" s="6">
        <f t="shared" si="7"/>
        <v>17</v>
      </c>
      <c r="J29" s="6">
        <f t="shared" si="7"/>
        <v>18</v>
      </c>
      <c r="K29" s="6">
        <f t="shared" si="7"/>
        <v>18</v>
      </c>
      <c r="L29" s="6">
        <f t="shared" si="7"/>
        <v>20</v>
      </c>
      <c r="M29" s="6">
        <f t="shared" si="7"/>
        <v>20</v>
      </c>
      <c r="N29" s="6">
        <f t="shared" si="3"/>
        <v>151</v>
      </c>
      <c r="O29" s="51">
        <v>0.05</v>
      </c>
      <c r="P29">
        <v>0</v>
      </c>
    </row>
    <row r="30" spans="1:16" x14ac:dyDescent="0.2">
      <c r="A30" s="6"/>
      <c r="B30" s="216">
        <v>0.05</v>
      </c>
      <c r="C30" s="216">
        <v>0.1</v>
      </c>
      <c r="D30" s="216">
        <v>0.2</v>
      </c>
      <c r="E30" s="216">
        <v>0.1</v>
      </c>
      <c r="F30" s="216">
        <v>0.1</v>
      </c>
      <c r="G30" s="216">
        <v>0.1</v>
      </c>
      <c r="H30" s="216">
        <v>0.1</v>
      </c>
      <c r="I30" s="216">
        <v>0.1</v>
      </c>
      <c r="J30" s="216">
        <v>0.05</v>
      </c>
      <c r="K30" s="216">
        <v>0.05</v>
      </c>
      <c r="L30" s="216">
        <v>0.03</v>
      </c>
      <c r="M30" s="216">
        <v>0.02</v>
      </c>
      <c r="N30" s="6"/>
      <c r="O30" s="51"/>
    </row>
    <row r="31" spans="1:16" x14ac:dyDescent="0.2">
      <c r="A31" s="6" t="s">
        <v>58</v>
      </c>
      <c r="B31" s="134">
        <f>$B$44*B30</f>
        <v>1.5</v>
      </c>
      <c r="C31" s="134">
        <f t="shared" ref="C31:M31" si="8">$B$44*C30</f>
        <v>3</v>
      </c>
      <c r="D31" s="134">
        <f t="shared" si="8"/>
        <v>6</v>
      </c>
      <c r="E31" s="134">
        <f t="shared" si="8"/>
        <v>3</v>
      </c>
      <c r="F31" s="134">
        <f t="shared" si="8"/>
        <v>3</v>
      </c>
      <c r="G31" s="134">
        <f t="shared" si="8"/>
        <v>3</v>
      </c>
      <c r="H31" s="134">
        <f t="shared" si="8"/>
        <v>3</v>
      </c>
      <c r="I31" s="134">
        <f t="shared" si="8"/>
        <v>3</v>
      </c>
      <c r="J31" s="134">
        <f t="shared" si="8"/>
        <v>1.5</v>
      </c>
      <c r="K31" s="134">
        <f t="shared" si="8"/>
        <v>1.5</v>
      </c>
      <c r="L31" s="134">
        <f t="shared" si="8"/>
        <v>0.89999999999999991</v>
      </c>
      <c r="M31" s="134">
        <f t="shared" si="8"/>
        <v>0.6</v>
      </c>
      <c r="N31" s="6"/>
      <c r="O31" s="51"/>
    </row>
    <row r="32" spans="1:16" hidden="1" x14ac:dyDescent="0.2">
      <c r="A32" s="6"/>
      <c r="B32" s="12">
        <v>0</v>
      </c>
      <c r="C32" s="12">
        <v>0</v>
      </c>
      <c r="D32" s="12">
        <v>0</v>
      </c>
      <c r="E32" s="12">
        <v>0.05</v>
      </c>
      <c r="F32" s="12">
        <v>0.1</v>
      </c>
      <c r="G32" s="12">
        <v>0.15</v>
      </c>
      <c r="H32" s="12">
        <v>0.15</v>
      </c>
      <c r="I32" s="12">
        <v>0.2</v>
      </c>
      <c r="J32" s="12">
        <v>0.1</v>
      </c>
      <c r="K32" s="12">
        <v>0.1</v>
      </c>
      <c r="L32" s="12">
        <v>0.1</v>
      </c>
      <c r="M32" s="12">
        <v>0.05</v>
      </c>
      <c r="N32" s="12"/>
      <c r="O32" s="51"/>
    </row>
    <row r="33" spans="1:15" x14ac:dyDescent="0.2">
      <c r="A33" s="6" t="s">
        <v>59</v>
      </c>
      <c r="B33" s="134">
        <f>$N$29/$B$45*B32</f>
        <v>0</v>
      </c>
      <c r="C33" s="134">
        <f t="shared" ref="C33:M33" si="9">$N$29/$B$45*C32</f>
        <v>0</v>
      </c>
      <c r="D33" s="134">
        <f t="shared" si="9"/>
        <v>0</v>
      </c>
      <c r="E33" s="134">
        <f t="shared" si="9"/>
        <v>10.785714285714286</v>
      </c>
      <c r="F33" s="134">
        <f t="shared" si="9"/>
        <v>21.571428571428573</v>
      </c>
      <c r="G33" s="134">
        <f t="shared" si="9"/>
        <v>32.357142857142854</v>
      </c>
      <c r="H33" s="134">
        <f t="shared" si="9"/>
        <v>32.357142857142854</v>
      </c>
      <c r="I33" s="134">
        <f t="shared" si="9"/>
        <v>43.142857142857146</v>
      </c>
      <c r="J33" s="134">
        <f t="shared" si="9"/>
        <v>21.571428571428573</v>
      </c>
      <c r="K33" s="134">
        <f t="shared" si="9"/>
        <v>21.571428571428573</v>
      </c>
      <c r="L33" s="134">
        <f t="shared" si="9"/>
        <v>21.571428571428573</v>
      </c>
      <c r="M33" s="134">
        <f t="shared" si="9"/>
        <v>10.785714285714286</v>
      </c>
      <c r="N33" s="6"/>
      <c r="O33" s="51"/>
    </row>
    <row r="34" spans="1:15" x14ac:dyDescent="0.2">
      <c r="A34" s="6" t="s">
        <v>30</v>
      </c>
      <c r="B34" s="6">
        <f>B15*$O$34</f>
        <v>40</v>
      </c>
      <c r="C34" s="6">
        <f t="shared" ref="C34:M34" si="10">C15*$O$34</f>
        <v>45</v>
      </c>
      <c r="D34" s="6">
        <f t="shared" si="10"/>
        <v>50</v>
      </c>
      <c r="E34" s="6">
        <f t="shared" si="10"/>
        <v>45</v>
      </c>
      <c r="F34" s="6">
        <f t="shared" si="10"/>
        <v>45</v>
      </c>
      <c r="G34" s="6">
        <f t="shared" si="10"/>
        <v>55</v>
      </c>
      <c r="H34" s="6">
        <f t="shared" si="10"/>
        <v>55</v>
      </c>
      <c r="I34" s="6">
        <f t="shared" si="10"/>
        <v>55</v>
      </c>
      <c r="J34" s="6">
        <f t="shared" si="10"/>
        <v>60</v>
      </c>
      <c r="K34" s="6">
        <f t="shared" si="10"/>
        <v>60</v>
      </c>
      <c r="L34" s="6">
        <f t="shared" si="10"/>
        <v>70</v>
      </c>
      <c r="M34" s="6">
        <f t="shared" si="10"/>
        <v>70</v>
      </c>
      <c r="N34" s="6">
        <f t="shared" si="3"/>
        <v>650</v>
      </c>
      <c r="O34" s="51">
        <v>0.25</v>
      </c>
    </row>
    <row r="35" spans="1:15" x14ac:dyDescent="0.2">
      <c r="A35" s="25" t="s">
        <v>32</v>
      </c>
      <c r="B35" s="25">
        <f>B15*$O$35</f>
        <v>24</v>
      </c>
      <c r="C35" s="25">
        <f t="shared" ref="C35:M35" si="11">C15*$O$35</f>
        <v>27</v>
      </c>
      <c r="D35" s="25">
        <f t="shared" si="11"/>
        <v>30</v>
      </c>
      <c r="E35" s="25">
        <f t="shared" si="11"/>
        <v>27</v>
      </c>
      <c r="F35" s="25">
        <f t="shared" si="11"/>
        <v>27</v>
      </c>
      <c r="G35" s="25">
        <f t="shared" si="11"/>
        <v>33</v>
      </c>
      <c r="H35" s="25">
        <f t="shared" si="11"/>
        <v>33</v>
      </c>
      <c r="I35" s="25">
        <f t="shared" si="11"/>
        <v>33</v>
      </c>
      <c r="J35" s="25">
        <f t="shared" si="11"/>
        <v>36</v>
      </c>
      <c r="K35" s="25">
        <f t="shared" si="11"/>
        <v>36</v>
      </c>
      <c r="L35" s="25">
        <f t="shared" si="11"/>
        <v>42</v>
      </c>
      <c r="M35" s="25">
        <f t="shared" si="11"/>
        <v>42</v>
      </c>
      <c r="N35" s="25">
        <f t="shared" si="3"/>
        <v>390</v>
      </c>
      <c r="O35" s="51">
        <v>0.15</v>
      </c>
    </row>
    <row r="36" spans="1:15" x14ac:dyDescent="0.2">
      <c r="A36" s="58"/>
      <c r="B36" s="220">
        <v>0.05</v>
      </c>
      <c r="C36" s="220">
        <v>0.1</v>
      </c>
      <c r="D36" s="220">
        <v>0.2</v>
      </c>
      <c r="E36" s="220">
        <v>0.1</v>
      </c>
      <c r="F36" s="220">
        <v>0.1</v>
      </c>
      <c r="G36" s="220">
        <v>0.1</v>
      </c>
      <c r="H36" s="220">
        <v>0.1</v>
      </c>
      <c r="I36" s="220">
        <v>0.1</v>
      </c>
      <c r="J36" s="220">
        <v>0.05</v>
      </c>
      <c r="K36" s="220">
        <v>0.05</v>
      </c>
      <c r="L36" s="220">
        <v>0.03</v>
      </c>
      <c r="M36" s="220">
        <v>0.02</v>
      </c>
      <c r="N36" s="58"/>
      <c r="O36" s="51"/>
    </row>
    <row r="37" spans="1:15" x14ac:dyDescent="0.2">
      <c r="A37" s="58" t="s">
        <v>5583</v>
      </c>
      <c r="B37" s="59">
        <f>B36*$B$46</f>
        <v>60</v>
      </c>
      <c r="C37" s="59">
        <f t="shared" ref="C37:M37" si="12">C36*$B$46</f>
        <v>120</v>
      </c>
      <c r="D37" s="59">
        <f t="shared" si="12"/>
        <v>240</v>
      </c>
      <c r="E37" s="59">
        <f t="shared" si="12"/>
        <v>120</v>
      </c>
      <c r="F37" s="59">
        <f t="shared" si="12"/>
        <v>120</v>
      </c>
      <c r="G37" s="59">
        <f t="shared" si="12"/>
        <v>120</v>
      </c>
      <c r="H37" s="59">
        <f t="shared" si="12"/>
        <v>120</v>
      </c>
      <c r="I37" s="59">
        <f t="shared" si="12"/>
        <v>120</v>
      </c>
      <c r="J37" s="59">
        <f t="shared" si="12"/>
        <v>60</v>
      </c>
      <c r="K37" s="59">
        <f t="shared" si="12"/>
        <v>60</v>
      </c>
      <c r="L37" s="59">
        <f t="shared" si="12"/>
        <v>36</v>
      </c>
      <c r="M37" s="59">
        <f t="shared" si="12"/>
        <v>24</v>
      </c>
      <c r="N37" s="59">
        <f>SUM(B37:M37)</f>
        <v>1200</v>
      </c>
    </row>
    <row r="38" spans="1:15" x14ac:dyDescent="0.2">
      <c r="A38" s="58" t="s">
        <v>5586</v>
      </c>
      <c r="B38" s="59">
        <f>B36*$B$47</f>
        <v>48</v>
      </c>
      <c r="C38" s="59">
        <f t="shared" ref="C38:M38" si="13">C36*$B$47</f>
        <v>96</v>
      </c>
      <c r="D38" s="59">
        <f t="shared" si="13"/>
        <v>192</v>
      </c>
      <c r="E38" s="59">
        <f t="shared" si="13"/>
        <v>96</v>
      </c>
      <c r="F38" s="59">
        <f t="shared" si="13"/>
        <v>96</v>
      </c>
      <c r="G38" s="59">
        <f t="shared" si="13"/>
        <v>96</v>
      </c>
      <c r="H38" s="59">
        <f t="shared" si="13"/>
        <v>96</v>
      </c>
      <c r="I38" s="59">
        <f t="shared" si="13"/>
        <v>96</v>
      </c>
      <c r="J38" s="59">
        <f t="shared" si="13"/>
        <v>48</v>
      </c>
      <c r="K38" s="59">
        <f t="shared" si="13"/>
        <v>48</v>
      </c>
      <c r="L38" s="59">
        <f t="shared" si="13"/>
        <v>28.799999999999997</v>
      </c>
      <c r="M38" s="59">
        <f t="shared" si="13"/>
        <v>19.2</v>
      </c>
      <c r="N38" s="59">
        <f>SUM(B38:M38)</f>
        <v>960</v>
      </c>
    </row>
    <row r="40" spans="1:15" x14ac:dyDescent="0.2">
      <c r="A40" t="s">
        <v>60</v>
      </c>
    </row>
    <row r="41" spans="1:15" x14ac:dyDescent="0.2">
      <c r="A41" t="s">
        <v>61</v>
      </c>
      <c r="B41">
        <v>5</v>
      </c>
    </row>
    <row r="42" spans="1:15" x14ac:dyDescent="0.2">
      <c r="A42" t="s">
        <v>62</v>
      </c>
      <c r="B42">
        <v>120</v>
      </c>
    </row>
    <row r="43" spans="1:15" x14ac:dyDescent="0.2">
      <c r="A43" t="s">
        <v>63</v>
      </c>
      <c r="B43">
        <v>2.5</v>
      </c>
    </row>
    <row r="44" spans="1:15" x14ac:dyDescent="0.2">
      <c r="A44" t="s">
        <v>64</v>
      </c>
      <c r="B44">
        <v>30</v>
      </c>
    </row>
    <row r="45" spans="1:15" x14ac:dyDescent="0.2">
      <c r="A45" t="s">
        <v>65</v>
      </c>
      <c r="B45">
        <v>0.7</v>
      </c>
    </row>
    <row r="46" spans="1:15" x14ac:dyDescent="0.2">
      <c r="A46" t="s">
        <v>5584</v>
      </c>
      <c r="B46">
        <v>1200</v>
      </c>
    </row>
    <row r="47" spans="1:15" x14ac:dyDescent="0.2">
      <c r="A47" t="s">
        <v>5585</v>
      </c>
      <c r="B47">
        <f>80%*B46</f>
        <v>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B3FC-DF56-48D5-AD51-5D1383ACF715}">
  <dimension ref="A1:N40"/>
  <sheetViews>
    <sheetView topLeftCell="A2" workbookViewId="0">
      <selection activeCell="B24" sqref="B24:M24"/>
    </sheetView>
  </sheetViews>
  <sheetFormatPr baseColWidth="10" defaultColWidth="8.83203125" defaultRowHeight="15" x14ac:dyDescent="0.2"/>
  <cols>
    <col min="1" max="1" width="16.1640625" customWidth="1"/>
  </cols>
  <sheetData>
    <row r="1" spans="1:14" x14ac:dyDescent="0.2">
      <c r="A1" s="230" t="s">
        <v>66</v>
      </c>
      <c r="B1" s="230"/>
      <c r="C1" s="230"/>
      <c r="D1" s="230"/>
      <c r="E1" s="230"/>
      <c r="F1" s="230"/>
      <c r="G1" s="230"/>
      <c r="H1" s="230"/>
      <c r="I1" s="230"/>
      <c r="J1" s="230"/>
      <c r="K1" s="230"/>
      <c r="L1" s="230"/>
      <c r="M1" s="230"/>
    </row>
    <row r="2" spans="1:14" x14ac:dyDescent="0.2">
      <c r="A2" s="230"/>
      <c r="B2" s="230"/>
      <c r="C2" s="230"/>
      <c r="D2" s="230"/>
      <c r="E2" s="230"/>
      <c r="F2" s="230"/>
      <c r="G2" s="230"/>
      <c r="H2" s="230"/>
      <c r="I2" s="230"/>
      <c r="J2" s="230"/>
      <c r="K2" s="230"/>
      <c r="L2" s="230"/>
      <c r="M2" s="230"/>
    </row>
    <row r="3" spans="1:14" x14ac:dyDescent="0.2">
      <c r="A3" s="3" t="s">
        <v>67</v>
      </c>
    </row>
    <row r="4" spans="1:14" x14ac:dyDescent="0.2">
      <c r="A4" s="6"/>
      <c r="B4" s="5" t="s">
        <v>5</v>
      </c>
      <c r="C4" s="5" t="s">
        <v>6</v>
      </c>
      <c r="D4" s="5" t="s">
        <v>7</v>
      </c>
      <c r="E4" s="5" t="s">
        <v>8</v>
      </c>
      <c r="F4" s="5" t="s">
        <v>9</v>
      </c>
      <c r="G4" s="5" t="s">
        <v>10</v>
      </c>
      <c r="H4" s="5" t="s">
        <v>11</v>
      </c>
      <c r="I4" s="5" t="s">
        <v>12</v>
      </c>
      <c r="J4" s="5" t="s">
        <v>13</v>
      </c>
      <c r="K4" s="5" t="s">
        <v>14</v>
      </c>
      <c r="L4" s="5" t="s">
        <v>15</v>
      </c>
      <c r="M4" s="5" t="s">
        <v>16</v>
      </c>
    </row>
    <row r="5" spans="1:14" x14ac:dyDescent="0.2">
      <c r="A5" s="159" t="s">
        <v>0</v>
      </c>
      <c r="B5" s="160">
        <f>BigProject!B49</f>
        <v>1.536</v>
      </c>
      <c r="C5" s="160">
        <f>BigProject!C49</f>
        <v>3.0720000000000001</v>
      </c>
      <c r="D5" s="160">
        <f>BigProject!D49</f>
        <v>3.0720000000000001</v>
      </c>
      <c r="E5" s="160">
        <f>BigProject!E49</f>
        <v>3.0720000000000001</v>
      </c>
      <c r="F5" s="160">
        <f>BigProject!F49</f>
        <v>3.0720000000000001</v>
      </c>
      <c r="G5" s="160">
        <f>BigProject!G49</f>
        <v>1.536</v>
      </c>
      <c r="H5" s="160">
        <f>BigProject!H49</f>
        <v>1.44</v>
      </c>
      <c r="I5" s="160">
        <f>BigProject!I49</f>
        <v>1.44</v>
      </c>
      <c r="J5" s="160">
        <f>BigProject!J49</f>
        <v>0</v>
      </c>
      <c r="K5" s="160">
        <f>BigProject!K49</f>
        <v>0.96</v>
      </c>
      <c r="L5" s="160">
        <f>BigProject!L49</f>
        <v>0</v>
      </c>
      <c r="M5" s="160">
        <f>BigProject!M49</f>
        <v>0</v>
      </c>
      <c r="N5" s="163">
        <f>SUM(B5:M5)</f>
        <v>19.200000000000003</v>
      </c>
    </row>
    <row r="6" spans="1:14" x14ac:dyDescent="0.2">
      <c r="A6" s="5" t="s">
        <v>33</v>
      </c>
      <c r="B6" s="134">
        <v>0</v>
      </c>
      <c r="C6" s="134">
        <v>3</v>
      </c>
      <c r="D6" s="134"/>
      <c r="E6" s="134"/>
      <c r="F6" s="134"/>
      <c r="G6" s="134"/>
      <c r="H6" s="134"/>
      <c r="I6" s="134"/>
      <c r="J6" s="134"/>
      <c r="K6" s="134"/>
      <c r="L6" s="134"/>
      <c r="M6" s="134"/>
    </row>
    <row r="8" spans="1:14" x14ac:dyDescent="0.2">
      <c r="A8" s="3" t="s">
        <v>17</v>
      </c>
    </row>
    <row r="9" spans="1:14" x14ac:dyDescent="0.2">
      <c r="A9" s="6"/>
      <c r="B9" s="5" t="s">
        <v>5</v>
      </c>
      <c r="C9" s="5" t="s">
        <v>6</v>
      </c>
      <c r="D9" s="5" t="s">
        <v>7</v>
      </c>
      <c r="E9" s="5" t="s">
        <v>8</v>
      </c>
      <c r="F9" s="5" t="s">
        <v>9</v>
      </c>
      <c r="G9" s="5" t="s">
        <v>10</v>
      </c>
      <c r="H9" s="5" t="s">
        <v>11</v>
      </c>
      <c r="I9" s="5" t="s">
        <v>12</v>
      </c>
      <c r="J9" s="5" t="s">
        <v>13</v>
      </c>
      <c r="K9" s="5" t="s">
        <v>14</v>
      </c>
      <c r="L9" s="5" t="s">
        <v>15</v>
      </c>
      <c r="M9" s="5" t="s">
        <v>16</v>
      </c>
    </row>
    <row r="10" spans="1:14" x14ac:dyDescent="0.2">
      <c r="A10" s="159" t="s">
        <v>0</v>
      </c>
      <c r="B10" s="161">
        <f>BigProject!B50</f>
        <v>1.3632228000000002</v>
      </c>
      <c r="C10" s="161">
        <f>BigProject!C50</f>
        <v>6.8161140000000007</v>
      </c>
      <c r="D10" s="161">
        <f>BigProject!D50</f>
        <v>19.085119200000001</v>
      </c>
      <c r="E10" s="161">
        <f>BigProject!E50</f>
        <v>65.434694399999998</v>
      </c>
      <c r="F10" s="161">
        <f>BigProject!F50</f>
        <v>65.434694399999998</v>
      </c>
      <c r="G10" s="161">
        <f>BigProject!G50</f>
        <v>87.246259200000011</v>
      </c>
      <c r="H10" s="161">
        <f>BigProject!H50</f>
        <v>87.246259200000011</v>
      </c>
      <c r="I10" s="161">
        <f>BigProject!I50</f>
        <v>87.246259200000011</v>
      </c>
      <c r="J10" s="161">
        <f>BigProject!J50</f>
        <v>43.623129600000006</v>
      </c>
      <c r="K10" s="161">
        <f>BigProject!K50</f>
        <v>40.896684</v>
      </c>
      <c r="L10" s="161">
        <f>BigProject!L50</f>
        <v>32.717347199999999</v>
      </c>
      <c r="M10" s="161">
        <f>BigProject!M50</f>
        <v>8.1793367999999997</v>
      </c>
      <c r="N10" s="162">
        <f>SUM(B10:M10)</f>
        <v>545.28912000000003</v>
      </c>
    </row>
    <row r="11" spans="1:14" x14ac:dyDescent="0.2">
      <c r="A11" s="5" t="s">
        <v>33</v>
      </c>
      <c r="B11" s="134">
        <v>0</v>
      </c>
      <c r="C11" s="134">
        <v>0</v>
      </c>
      <c r="D11" s="134"/>
      <c r="E11" s="134"/>
      <c r="F11" s="134"/>
      <c r="G11" s="134"/>
      <c r="H11" s="134"/>
      <c r="I11" s="134"/>
      <c r="J11" s="134"/>
      <c r="K11" s="134"/>
      <c r="L11" s="134"/>
      <c r="M11" s="134"/>
    </row>
    <row r="13" spans="1:14" x14ac:dyDescent="0.2">
      <c r="A13" s="230" t="s">
        <v>68</v>
      </c>
      <c r="B13" s="230"/>
      <c r="C13" s="230"/>
      <c r="D13" s="230"/>
      <c r="E13" s="230"/>
      <c r="F13" s="230"/>
      <c r="G13" s="230"/>
      <c r="H13" s="230"/>
      <c r="I13" s="230"/>
      <c r="J13" s="230"/>
      <c r="K13" s="230"/>
      <c r="L13" s="230"/>
      <c r="M13" s="230"/>
    </row>
    <row r="14" spans="1:14" x14ac:dyDescent="0.2">
      <c r="A14" s="230"/>
      <c r="B14" s="230"/>
      <c r="C14" s="230"/>
      <c r="D14" s="230"/>
      <c r="E14" s="230"/>
      <c r="F14" s="230"/>
      <c r="G14" s="230"/>
      <c r="H14" s="230"/>
      <c r="I14" s="230"/>
      <c r="J14" s="230"/>
      <c r="K14" s="230"/>
      <c r="L14" s="230"/>
      <c r="M14" s="230"/>
    </row>
    <row r="15" spans="1:14" x14ac:dyDescent="0.2">
      <c r="A15" s="3" t="s">
        <v>67</v>
      </c>
    </row>
    <row r="16" spans="1:14" x14ac:dyDescent="0.2">
      <c r="A16" s="3"/>
      <c r="B16" s="51">
        <v>0.05</v>
      </c>
      <c r="C16" s="51">
        <v>0.1</v>
      </c>
      <c r="D16" s="51">
        <v>0.1</v>
      </c>
      <c r="E16" s="51">
        <v>0.1</v>
      </c>
      <c r="F16" s="51">
        <v>0.1</v>
      </c>
      <c r="G16" s="51">
        <v>0.1</v>
      </c>
      <c r="H16" s="51">
        <v>0.1</v>
      </c>
      <c r="I16" s="51">
        <v>0.1</v>
      </c>
      <c r="J16" s="51">
        <v>0.1</v>
      </c>
      <c r="K16" s="51">
        <v>0.05</v>
      </c>
      <c r="L16" s="51">
        <v>0.05</v>
      </c>
      <c r="M16" s="51">
        <v>0.05</v>
      </c>
    </row>
    <row r="17" spans="1:14" x14ac:dyDescent="0.2">
      <c r="A17" s="6"/>
      <c r="B17" s="5" t="s">
        <v>5</v>
      </c>
      <c r="C17" s="5" t="s">
        <v>6</v>
      </c>
      <c r="D17" s="5" t="s">
        <v>7</v>
      </c>
      <c r="E17" s="5" t="s">
        <v>8</v>
      </c>
      <c r="F17" s="5" t="s">
        <v>9</v>
      </c>
      <c r="G17" s="5" t="s">
        <v>10</v>
      </c>
      <c r="H17" s="5" t="s">
        <v>11</v>
      </c>
      <c r="I17" s="5" t="s">
        <v>12</v>
      </c>
      <c r="J17" s="5" t="s">
        <v>13</v>
      </c>
      <c r="K17" s="5" t="s">
        <v>14</v>
      </c>
      <c r="L17" s="5" t="s">
        <v>15</v>
      </c>
      <c r="M17" s="5" t="s">
        <v>16</v>
      </c>
    </row>
    <row r="18" spans="1:14" x14ac:dyDescent="0.2">
      <c r="A18" s="159" t="s">
        <v>0</v>
      </c>
      <c r="B18" s="160">
        <f t="shared" ref="B18:M18" si="0">B16*$N$18</f>
        <v>7.0105000000000004</v>
      </c>
      <c r="C18" s="160">
        <f t="shared" si="0"/>
        <v>14.021000000000001</v>
      </c>
      <c r="D18" s="160">
        <f t="shared" si="0"/>
        <v>14.021000000000001</v>
      </c>
      <c r="E18" s="160">
        <f t="shared" si="0"/>
        <v>14.021000000000001</v>
      </c>
      <c r="F18" s="160">
        <f t="shared" si="0"/>
        <v>14.021000000000001</v>
      </c>
      <c r="G18" s="160">
        <f t="shared" si="0"/>
        <v>14.021000000000001</v>
      </c>
      <c r="H18" s="160">
        <f t="shared" si="0"/>
        <v>14.021000000000001</v>
      </c>
      <c r="I18" s="160">
        <f t="shared" si="0"/>
        <v>14.021000000000001</v>
      </c>
      <c r="J18" s="160">
        <f t="shared" si="0"/>
        <v>14.021000000000001</v>
      </c>
      <c r="K18" s="160">
        <f t="shared" si="0"/>
        <v>7.0105000000000004</v>
      </c>
      <c r="L18" s="160">
        <f t="shared" si="0"/>
        <v>7.0105000000000004</v>
      </c>
      <c r="M18" s="160">
        <f t="shared" si="0"/>
        <v>7.0105000000000004</v>
      </c>
      <c r="N18" s="163">
        <f>2003 * 7%</f>
        <v>140.21</v>
      </c>
    </row>
    <row r="19" spans="1:14" x14ac:dyDescent="0.2">
      <c r="A19" s="5" t="s">
        <v>33</v>
      </c>
      <c r="B19" s="134">
        <v>0</v>
      </c>
      <c r="C19" s="134">
        <v>0</v>
      </c>
      <c r="D19" s="134"/>
      <c r="E19" s="134"/>
      <c r="F19" s="134"/>
      <c r="G19" s="134"/>
      <c r="H19" s="134"/>
      <c r="I19" s="134"/>
      <c r="J19" s="134"/>
      <c r="K19" s="134"/>
      <c r="L19" s="134"/>
      <c r="M19" s="134"/>
    </row>
    <row r="21" spans="1:14" x14ac:dyDescent="0.2">
      <c r="A21" s="3" t="s">
        <v>17</v>
      </c>
    </row>
    <row r="22" spans="1:14" x14ac:dyDescent="0.2">
      <c r="A22" s="3"/>
      <c r="B22" s="51">
        <v>0.02</v>
      </c>
      <c r="C22" s="51">
        <v>0.1</v>
      </c>
      <c r="D22" s="51">
        <v>0.1</v>
      </c>
      <c r="E22" s="51">
        <v>0.1</v>
      </c>
      <c r="F22" s="51">
        <v>0.1</v>
      </c>
      <c r="G22" s="51">
        <v>0.1</v>
      </c>
      <c r="H22" s="51">
        <v>0.1</v>
      </c>
      <c r="I22" s="51">
        <v>0.1</v>
      </c>
      <c r="J22" s="51">
        <v>0.1</v>
      </c>
      <c r="K22" s="51">
        <v>0.08</v>
      </c>
      <c r="L22" s="51">
        <v>0.05</v>
      </c>
      <c r="M22" s="51">
        <v>0.05</v>
      </c>
    </row>
    <row r="23" spans="1:14" x14ac:dyDescent="0.2">
      <c r="A23" s="6"/>
      <c r="B23" s="5" t="s">
        <v>5</v>
      </c>
      <c r="C23" s="5" t="s">
        <v>6</v>
      </c>
      <c r="D23" s="5" t="s">
        <v>7</v>
      </c>
      <c r="E23" s="5" t="s">
        <v>8</v>
      </c>
      <c r="F23" s="5" t="s">
        <v>9</v>
      </c>
      <c r="G23" s="5" t="s">
        <v>10</v>
      </c>
      <c r="H23" s="5" t="s">
        <v>11</v>
      </c>
      <c r="I23" s="5" t="s">
        <v>12</v>
      </c>
      <c r="J23" s="5" t="s">
        <v>13</v>
      </c>
      <c r="K23" s="5" t="s">
        <v>14</v>
      </c>
      <c r="L23" s="5" t="s">
        <v>15</v>
      </c>
      <c r="M23" s="5" t="s">
        <v>16</v>
      </c>
    </row>
    <row r="24" spans="1:14" x14ac:dyDescent="0.2">
      <c r="A24" s="159" t="s">
        <v>0</v>
      </c>
      <c r="B24" s="161">
        <f t="shared" ref="B24:M24" si="1">B22*$N$24</f>
        <v>16.144000000000002</v>
      </c>
      <c r="C24" s="161">
        <f t="shared" si="1"/>
        <v>80.720000000000013</v>
      </c>
      <c r="D24" s="161">
        <f t="shared" si="1"/>
        <v>80.720000000000013</v>
      </c>
      <c r="E24" s="161">
        <f t="shared" si="1"/>
        <v>80.720000000000013</v>
      </c>
      <c r="F24" s="161">
        <f t="shared" si="1"/>
        <v>80.720000000000013</v>
      </c>
      <c r="G24" s="161">
        <f t="shared" si="1"/>
        <v>80.720000000000013</v>
      </c>
      <c r="H24" s="161">
        <f t="shared" si="1"/>
        <v>80.720000000000013</v>
      </c>
      <c r="I24" s="161">
        <f t="shared" si="1"/>
        <v>80.720000000000013</v>
      </c>
      <c r="J24" s="161">
        <f t="shared" si="1"/>
        <v>80.720000000000013</v>
      </c>
      <c r="K24" s="161">
        <f t="shared" si="1"/>
        <v>64.576000000000008</v>
      </c>
      <c r="L24" s="161">
        <f t="shared" si="1"/>
        <v>40.360000000000007</v>
      </c>
      <c r="M24" s="161">
        <f t="shared" si="1"/>
        <v>40.360000000000007</v>
      </c>
      <c r="N24" s="3">
        <f>10% * 8072</f>
        <v>807.2</v>
      </c>
    </row>
    <row r="25" spans="1:14" x14ac:dyDescent="0.2">
      <c r="A25" s="5" t="s">
        <v>33</v>
      </c>
      <c r="B25" s="134">
        <v>0</v>
      </c>
      <c r="C25" s="134">
        <v>0</v>
      </c>
      <c r="D25" s="134"/>
      <c r="E25" s="134"/>
      <c r="F25" s="134"/>
      <c r="G25" s="134"/>
      <c r="H25" s="134"/>
      <c r="I25" s="134"/>
      <c r="J25" s="134"/>
      <c r="K25" s="134"/>
      <c r="L25" s="134"/>
      <c r="M25" s="134"/>
    </row>
    <row r="28" spans="1:14" x14ac:dyDescent="0.2">
      <c r="A28" s="230" t="s">
        <v>69</v>
      </c>
      <c r="B28" s="230"/>
      <c r="C28" s="230"/>
      <c r="D28" s="230"/>
      <c r="E28" s="230"/>
      <c r="F28" s="230"/>
      <c r="G28" s="230"/>
      <c r="H28" s="230"/>
      <c r="I28" s="230"/>
      <c r="J28" s="230"/>
      <c r="K28" s="230"/>
      <c r="L28" s="230"/>
      <c r="M28" s="230"/>
    </row>
    <row r="29" spans="1:14" x14ac:dyDescent="0.2">
      <c r="A29" s="230"/>
      <c r="B29" s="230"/>
      <c r="C29" s="230"/>
      <c r="D29" s="230"/>
      <c r="E29" s="230"/>
      <c r="F29" s="230"/>
      <c r="G29" s="230"/>
      <c r="H29" s="230"/>
      <c r="I29" s="230"/>
      <c r="J29" s="230"/>
      <c r="K29" s="230"/>
      <c r="L29" s="230"/>
      <c r="M29" s="230"/>
    </row>
    <row r="30" spans="1:14" x14ac:dyDescent="0.2">
      <c r="A30" s="3" t="s">
        <v>67</v>
      </c>
    </row>
    <row r="31" spans="1:14" x14ac:dyDescent="0.2">
      <c r="A31" s="3"/>
      <c r="B31" s="51">
        <v>0</v>
      </c>
      <c r="C31" s="51">
        <v>0</v>
      </c>
      <c r="D31" s="51">
        <v>0</v>
      </c>
      <c r="E31" s="51">
        <v>0.1</v>
      </c>
      <c r="F31" s="51">
        <v>0.1</v>
      </c>
      <c r="G31" s="51">
        <v>0.1</v>
      </c>
      <c r="H31" s="51">
        <v>0.15</v>
      </c>
      <c r="I31" s="51">
        <v>0.15</v>
      </c>
      <c r="J31" s="51">
        <v>0.2</v>
      </c>
      <c r="K31" s="51">
        <v>0.1</v>
      </c>
      <c r="L31" s="51">
        <v>0.05</v>
      </c>
      <c r="M31" s="51">
        <v>0.05</v>
      </c>
    </row>
    <row r="32" spans="1:14" x14ac:dyDescent="0.2">
      <c r="A32" s="6"/>
      <c r="B32" s="5" t="s">
        <v>5</v>
      </c>
      <c r="C32" s="5" t="s">
        <v>6</v>
      </c>
      <c r="D32" s="5" t="s">
        <v>7</v>
      </c>
      <c r="E32" s="5" t="s">
        <v>8</v>
      </c>
      <c r="F32" s="5" t="s">
        <v>9</v>
      </c>
      <c r="G32" s="5" t="s">
        <v>10</v>
      </c>
      <c r="H32" s="5" t="s">
        <v>11</v>
      </c>
      <c r="I32" s="5" t="s">
        <v>12</v>
      </c>
      <c r="J32" s="5" t="s">
        <v>13</v>
      </c>
      <c r="K32" s="5" t="s">
        <v>14</v>
      </c>
      <c r="L32" s="5" t="s">
        <v>15</v>
      </c>
      <c r="M32" s="5" t="s">
        <v>16</v>
      </c>
    </row>
    <row r="33" spans="1:14" x14ac:dyDescent="0.2">
      <c r="A33" s="159" t="s">
        <v>0</v>
      </c>
      <c r="B33" s="160">
        <f>B31*$N$33</f>
        <v>0</v>
      </c>
      <c r="C33" s="160">
        <f t="shared" ref="C33:M33" si="2">C31*$N$33</f>
        <v>0</v>
      </c>
      <c r="D33" s="160">
        <f t="shared" si="2"/>
        <v>0</v>
      </c>
      <c r="E33" s="160">
        <f t="shared" si="2"/>
        <v>8.0120000000000005</v>
      </c>
      <c r="F33" s="160">
        <f t="shared" si="2"/>
        <v>8.0120000000000005</v>
      </c>
      <c r="G33" s="160">
        <f t="shared" si="2"/>
        <v>8.0120000000000005</v>
      </c>
      <c r="H33" s="160">
        <f t="shared" si="2"/>
        <v>12.018000000000001</v>
      </c>
      <c r="I33" s="160">
        <f t="shared" si="2"/>
        <v>12.018000000000001</v>
      </c>
      <c r="J33" s="160">
        <f t="shared" si="2"/>
        <v>16.024000000000001</v>
      </c>
      <c r="K33" s="160">
        <f t="shared" si="2"/>
        <v>8.0120000000000005</v>
      </c>
      <c r="L33" s="160">
        <f t="shared" si="2"/>
        <v>4.0060000000000002</v>
      </c>
      <c r="M33" s="160">
        <f t="shared" si="2"/>
        <v>4.0060000000000002</v>
      </c>
      <c r="N33" s="163">
        <f>4% * 2003</f>
        <v>80.12</v>
      </c>
    </row>
    <row r="34" spans="1:14" x14ac:dyDescent="0.2">
      <c r="A34" s="5" t="s">
        <v>33</v>
      </c>
      <c r="B34" s="134">
        <v>0</v>
      </c>
      <c r="C34" s="134">
        <v>0</v>
      </c>
      <c r="D34" s="134"/>
      <c r="E34" s="134"/>
      <c r="F34" s="134"/>
      <c r="G34" s="134"/>
      <c r="H34" s="134"/>
      <c r="I34" s="134"/>
      <c r="J34" s="134"/>
      <c r="K34" s="134"/>
      <c r="L34" s="134"/>
      <c r="M34" s="134"/>
    </row>
    <row r="36" spans="1:14" x14ac:dyDescent="0.2">
      <c r="A36" s="3" t="s">
        <v>17</v>
      </c>
    </row>
    <row r="37" spans="1:14" x14ac:dyDescent="0.2">
      <c r="A37" s="3"/>
      <c r="B37" s="51">
        <v>0</v>
      </c>
      <c r="C37" s="51">
        <v>0</v>
      </c>
      <c r="D37" s="51">
        <v>0</v>
      </c>
      <c r="E37" s="51">
        <v>0.05</v>
      </c>
      <c r="F37" s="51">
        <v>0.13</v>
      </c>
      <c r="G37" s="51">
        <v>0.14000000000000001</v>
      </c>
      <c r="H37" s="51">
        <v>0.15</v>
      </c>
      <c r="I37" s="51">
        <v>0.15</v>
      </c>
      <c r="J37" s="51">
        <v>0.15</v>
      </c>
      <c r="K37" s="51">
        <v>0.13</v>
      </c>
      <c r="L37" s="51">
        <v>0.05</v>
      </c>
      <c r="M37" s="51">
        <v>0.05</v>
      </c>
    </row>
    <row r="38" spans="1:14" x14ac:dyDescent="0.2">
      <c r="A38" s="6"/>
      <c r="B38" s="5" t="s">
        <v>5</v>
      </c>
      <c r="C38" s="5" t="s">
        <v>6</v>
      </c>
      <c r="D38" s="5" t="s">
        <v>7</v>
      </c>
      <c r="E38" s="5" t="s">
        <v>8</v>
      </c>
      <c r="F38" s="5" t="s">
        <v>9</v>
      </c>
      <c r="G38" s="5" t="s">
        <v>10</v>
      </c>
      <c r="H38" s="5" t="s">
        <v>11</v>
      </c>
      <c r="I38" s="5" t="s">
        <v>12</v>
      </c>
      <c r="J38" s="5" t="s">
        <v>13</v>
      </c>
      <c r="K38" s="5" t="s">
        <v>14</v>
      </c>
      <c r="L38" s="5" t="s">
        <v>15</v>
      </c>
      <c r="M38" s="5" t="s">
        <v>16</v>
      </c>
    </row>
    <row r="39" spans="1:14" x14ac:dyDescent="0.2">
      <c r="A39" s="159" t="s">
        <v>0</v>
      </c>
      <c r="B39" s="161">
        <f>B37*$N$39</f>
        <v>0</v>
      </c>
      <c r="C39" s="161">
        <f t="shared" ref="C39:M39" si="3">C37*$N$39</f>
        <v>0</v>
      </c>
      <c r="D39" s="161">
        <f t="shared" si="3"/>
        <v>0</v>
      </c>
      <c r="E39" s="161">
        <f t="shared" si="3"/>
        <v>25.972468499999998</v>
      </c>
      <c r="F39" s="161">
        <f t="shared" si="3"/>
        <v>67.528418099999996</v>
      </c>
      <c r="G39" s="161">
        <f t="shared" si="3"/>
        <v>72.722911799999991</v>
      </c>
      <c r="H39" s="161">
        <f t="shared" si="3"/>
        <v>77.917405499999987</v>
      </c>
      <c r="I39" s="161">
        <f t="shared" si="3"/>
        <v>77.917405499999987</v>
      </c>
      <c r="J39" s="161">
        <f t="shared" si="3"/>
        <v>77.917405499999987</v>
      </c>
      <c r="K39" s="161">
        <f t="shared" si="3"/>
        <v>67.528418099999996</v>
      </c>
      <c r="L39" s="161">
        <f t="shared" si="3"/>
        <v>25.972468499999998</v>
      </c>
      <c r="M39" s="161">
        <f t="shared" si="3"/>
        <v>25.972468499999998</v>
      </c>
      <c r="N39" s="164">
        <f>30% * Common_Kit_FSU!E31</f>
        <v>519.44936999999993</v>
      </c>
    </row>
    <row r="40" spans="1:14" x14ac:dyDescent="0.2">
      <c r="A40" s="5" t="s">
        <v>33</v>
      </c>
      <c r="B40" s="134">
        <v>0</v>
      </c>
      <c r="C40" s="134">
        <v>0</v>
      </c>
      <c r="D40" s="134"/>
      <c r="E40" s="134"/>
      <c r="F40" s="134"/>
      <c r="G40" s="134"/>
      <c r="H40" s="134"/>
      <c r="I40" s="134"/>
      <c r="J40" s="134"/>
      <c r="K40" s="134"/>
      <c r="L40" s="134"/>
      <c r="M40" s="134"/>
    </row>
  </sheetData>
  <mergeCells count="3">
    <mergeCell ref="A1:M2"/>
    <mergeCell ref="A13:M14"/>
    <mergeCell ref="A28:M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6FD14-7720-4166-9789-5BA02AFD601B}">
  <dimension ref="A3:D3"/>
  <sheetViews>
    <sheetView showGridLines="0" topLeftCell="A20" workbookViewId="0">
      <selection activeCell="E40" sqref="E40"/>
    </sheetView>
  </sheetViews>
  <sheetFormatPr baseColWidth="10" defaultColWidth="8.83203125" defaultRowHeight="15" x14ac:dyDescent="0.2"/>
  <cols>
    <col min="1" max="2" width="26.1640625" customWidth="1"/>
    <col min="3" max="3" width="38.6640625" style="1" customWidth="1"/>
    <col min="4" max="4" width="33.83203125" style="2" customWidth="1"/>
    <col min="5" max="5" width="39.83203125" bestFit="1" customWidth="1"/>
    <col min="6" max="6" width="25.6640625" customWidth="1"/>
    <col min="7" max="7" width="18" customWidth="1"/>
    <col min="8" max="9" width="16.83203125" customWidth="1"/>
    <col min="10" max="10" width="15.5" customWidth="1"/>
    <col min="11" max="11" width="15.1640625" customWidth="1"/>
    <col min="12" max="12" width="18.5" bestFit="1" customWidth="1"/>
    <col min="13" max="13" width="17.5" bestFit="1" customWidth="1"/>
    <col min="14" max="14" width="16.33203125" bestFit="1" customWidth="1"/>
    <col min="15" max="16" width="15.6640625" bestFit="1" customWidth="1"/>
    <col min="17" max="17" width="18.83203125" customWidth="1"/>
    <col min="18" max="18" width="33.5" customWidth="1"/>
  </cols>
  <sheetData>
    <row r="3" spans="1:1" x14ac:dyDescent="0.2">
      <c r="A3"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FE7BE-1C66-4E14-B7E0-4DDD02BDD515}">
  <dimension ref="A1:AA76"/>
  <sheetViews>
    <sheetView topLeftCell="A54" workbookViewId="0">
      <selection activeCell="D15" sqref="D15"/>
    </sheetView>
  </sheetViews>
  <sheetFormatPr baseColWidth="10" defaultColWidth="8.83203125" defaultRowHeight="15" x14ac:dyDescent="0.2"/>
  <cols>
    <col min="1" max="1" width="23" customWidth="1"/>
    <col min="2" max="2" width="22.83203125" customWidth="1"/>
    <col min="3" max="3" width="26.83203125" customWidth="1"/>
    <col min="4" max="4" width="25.1640625" customWidth="1"/>
    <col min="5" max="5" width="28.33203125" customWidth="1"/>
    <col min="6" max="6" width="18.5" customWidth="1"/>
    <col min="7" max="7" width="18.6640625" bestFit="1" customWidth="1"/>
    <col min="8" max="8" width="19.6640625" customWidth="1"/>
    <col min="9" max="9" width="18" customWidth="1"/>
    <col min="10" max="10" width="16.83203125" customWidth="1"/>
    <col min="11" max="11" width="20.33203125" customWidth="1"/>
    <col min="12" max="12" width="15.6640625" customWidth="1"/>
    <col min="13" max="13" width="9.83203125" bestFit="1" customWidth="1"/>
  </cols>
  <sheetData>
    <row r="1" spans="1:27" x14ac:dyDescent="0.2">
      <c r="A1" s="3" t="s">
        <v>70</v>
      </c>
    </row>
    <row r="2" spans="1:27" x14ac:dyDescent="0.2">
      <c r="A2" s="6"/>
      <c r="B2" s="245" t="s">
        <v>71</v>
      </c>
      <c r="C2" s="245"/>
      <c r="D2" s="245"/>
      <c r="E2" s="245" t="s">
        <v>17</v>
      </c>
      <c r="F2" s="245"/>
      <c r="G2" s="245"/>
    </row>
    <row r="3" spans="1:27" ht="32" x14ac:dyDescent="0.2">
      <c r="A3" s="6" t="s">
        <v>72</v>
      </c>
      <c r="B3" s="5" t="s">
        <v>73</v>
      </c>
      <c r="C3" s="11" t="s">
        <v>74</v>
      </c>
      <c r="D3" s="5" t="s">
        <v>75</v>
      </c>
      <c r="E3" s="5" t="s">
        <v>76</v>
      </c>
      <c r="F3" s="5" t="s">
        <v>77</v>
      </c>
      <c r="G3" s="5" t="s">
        <v>78</v>
      </c>
    </row>
    <row r="4" spans="1:27" x14ac:dyDescent="0.2">
      <c r="A4" s="6" t="s">
        <v>79</v>
      </c>
      <c r="B4" s="6">
        <v>11</v>
      </c>
      <c r="C4" s="6">
        <v>48</v>
      </c>
      <c r="D4" s="12">
        <f>B4/C4</f>
        <v>0.22916666666666666</v>
      </c>
      <c r="E4" s="6">
        <v>10.39</v>
      </c>
      <c r="F4" s="10">
        <f>E4/3</f>
        <v>3.4633333333333334</v>
      </c>
      <c r="G4" s="10">
        <f>F4/B4</f>
        <v>0.31484848484848488</v>
      </c>
    </row>
    <row r="5" spans="1:27" x14ac:dyDescent="0.2">
      <c r="A5" s="6" t="s">
        <v>80</v>
      </c>
      <c r="B5" s="6">
        <v>6</v>
      </c>
      <c r="C5" s="6">
        <v>19</v>
      </c>
      <c r="D5" s="12">
        <f>B5/C5</f>
        <v>0.31578947368421051</v>
      </c>
      <c r="E5" s="6">
        <v>2.73</v>
      </c>
      <c r="F5" s="10">
        <f t="shared" ref="F5:F7" si="0">E5/3</f>
        <v>0.91</v>
      </c>
      <c r="G5" s="10">
        <f t="shared" ref="G5:G7" si="1">F5/B5</f>
        <v>0.15166666666666667</v>
      </c>
    </row>
    <row r="6" spans="1:27" x14ac:dyDescent="0.2">
      <c r="A6" s="6" t="s">
        <v>81</v>
      </c>
      <c r="B6" s="6">
        <v>44</v>
      </c>
      <c r="C6" s="6">
        <v>483</v>
      </c>
      <c r="D6" s="12">
        <f>B6/C6</f>
        <v>9.1097308488612833E-2</v>
      </c>
      <c r="E6" s="6">
        <v>27.38</v>
      </c>
      <c r="F6" s="10">
        <f t="shared" si="0"/>
        <v>9.1266666666666669</v>
      </c>
      <c r="G6" s="10">
        <f t="shared" si="1"/>
        <v>0.20742424242424243</v>
      </c>
    </row>
    <row r="7" spans="1:27" x14ac:dyDescent="0.2">
      <c r="A7" s="6" t="s">
        <v>82</v>
      </c>
      <c r="B7" s="6">
        <v>2</v>
      </c>
      <c r="C7" s="6">
        <v>32</v>
      </c>
      <c r="D7" s="12">
        <f>B7/C7</f>
        <v>6.25E-2</v>
      </c>
      <c r="E7" s="6">
        <v>6.08</v>
      </c>
      <c r="F7" s="10">
        <f t="shared" si="0"/>
        <v>2.0266666666666668</v>
      </c>
      <c r="G7" s="10">
        <f t="shared" si="1"/>
        <v>1.0133333333333334</v>
      </c>
    </row>
    <row r="9" spans="1:27" x14ac:dyDescent="0.2">
      <c r="A9" s="3" t="s">
        <v>83</v>
      </c>
    </row>
    <row r="10" spans="1:27" x14ac:dyDescent="0.2">
      <c r="D10" s="246" t="s">
        <v>84</v>
      </c>
      <c r="E10" s="246"/>
      <c r="F10" s="246"/>
      <c r="G10" s="246"/>
      <c r="H10" s="246"/>
      <c r="I10" s="246"/>
      <c r="J10" s="246"/>
      <c r="K10" s="246"/>
      <c r="L10" s="247" t="s">
        <v>85</v>
      </c>
      <c r="M10" s="247"/>
      <c r="N10" s="247"/>
      <c r="O10" s="247"/>
      <c r="P10" s="247"/>
      <c r="Q10" s="247"/>
      <c r="R10" s="247"/>
      <c r="S10" s="247"/>
      <c r="T10" s="231" t="s">
        <v>86</v>
      </c>
      <c r="U10" s="231"/>
      <c r="V10" s="231"/>
      <c r="W10" s="231"/>
      <c r="X10" s="231"/>
      <c r="Y10" s="231"/>
      <c r="Z10" s="231"/>
      <c r="AA10" s="231"/>
    </row>
    <row r="11" spans="1:27" x14ac:dyDescent="0.2">
      <c r="A11" s="6"/>
      <c r="B11" s="6"/>
      <c r="C11" s="6"/>
      <c r="D11" s="13"/>
      <c r="E11" s="13"/>
      <c r="F11" s="243" t="s">
        <v>87</v>
      </c>
      <c r="G11" s="244"/>
      <c r="H11" s="243" t="s">
        <v>88</v>
      </c>
      <c r="I11" s="244"/>
      <c r="J11" s="243" t="s">
        <v>89</v>
      </c>
      <c r="K11" s="244"/>
      <c r="L11" s="14"/>
      <c r="M11" s="14"/>
      <c r="N11" s="233" t="s">
        <v>87</v>
      </c>
      <c r="O11" s="234"/>
      <c r="P11" s="233" t="s">
        <v>88</v>
      </c>
      <c r="Q11" s="234"/>
      <c r="R11" s="233" t="s">
        <v>89</v>
      </c>
      <c r="S11" s="234"/>
      <c r="T11" s="15"/>
      <c r="U11" s="15"/>
      <c r="V11" s="235" t="s">
        <v>87</v>
      </c>
      <c r="W11" s="236"/>
      <c r="X11" s="237" t="s">
        <v>88</v>
      </c>
      <c r="Y11" s="238"/>
      <c r="Z11" s="237" t="s">
        <v>89</v>
      </c>
      <c r="AA11" s="238"/>
    </row>
    <row r="12" spans="1:27" x14ac:dyDescent="0.2">
      <c r="A12" s="6" t="s">
        <v>90</v>
      </c>
      <c r="B12" s="5" t="s">
        <v>91</v>
      </c>
      <c r="C12" s="5" t="s">
        <v>92</v>
      </c>
      <c r="D12" s="16" t="s">
        <v>93</v>
      </c>
      <c r="E12" s="16" t="s">
        <v>94</v>
      </c>
      <c r="F12" s="16" t="s">
        <v>93</v>
      </c>
      <c r="G12" s="16" t="s">
        <v>94</v>
      </c>
      <c r="H12" s="16" t="s">
        <v>93</v>
      </c>
      <c r="I12" s="16" t="s">
        <v>94</v>
      </c>
      <c r="J12" s="16" t="s">
        <v>93</v>
      </c>
      <c r="K12" s="16" t="s">
        <v>94</v>
      </c>
      <c r="L12" s="17" t="s">
        <v>93</v>
      </c>
      <c r="M12" s="17" t="s">
        <v>94</v>
      </c>
      <c r="N12" s="17" t="s">
        <v>93</v>
      </c>
      <c r="O12" s="17" t="s">
        <v>94</v>
      </c>
      <c r="P12" s="17" t="s">
        <v>93</v>
      </c>
      <c r="Q12" s="17" t="s">
        <v>94</v>
      </c>
      <c r="R12" s="17" t="s">
        <v>93</v>
      </c>
      <c r="S12" s="17" t="s">
        <v>94</v>
      </c>
      <c r="T12" s="18" t="s">
        <v>93</v>
      </c>
      <c r="U12" s="18" t="s">
        <v>94</v>
      </c>
      <c r="V12" s="18" t="s">
        <v>93</v>
      </c>
      <c r="W12" s="18" t="s">
        <v>94</v>
      </c>
      <c r="X12" s="18" t="s">
        <v>93</v>
      </c>
      <c r="Y12" s="18" t="s">
        <v>94</v>
      </c>
      <c r="Z12" s="18" t="s">
        <v>93</v>
      </c>
      <c r="AA12" s="18" t="s">
        <v>94</v>
      </c>
    </row>
    <row r="13" spans="1:27" x14ac:dyDescent="0.2">
      <c r="A13" s="6" t="s">
        <v>95</v>
      </c>
      <c r="B13" s="8">
        <v>53</v>
      </c>
      <c r="C13" s="4">
        <v>3375.78</v>
      </c>
      <c r="D13" s="19">
        <f>COUNTIF(CodingProject_2022!A:A, CommerceTool!A13)</f>
        <v>50</v>
      </c>
      <c r="E13" s="20">
        <f>SUMIF(CodingProject_2022!A:A, CommerceTool!A13, CodingProject_2022!D:D)</f>
        <v>3318.5200000000004</v>
      </c>
      <c r="F13" s="19">
        <f>COUNTIFS(CodingProject_2022!A:A, CommerceTool!A13, CodingProject_2022!D:D, "&gt;="&amp;500)</f>
        <v>0</v>
      </c>
      <c r="G13" s="20">
        <f>SUMIFS(CodingProject_2022!D:D, CodingProject_2022!A:A, CommerceTool!A13, CodingProject_2022!D:D, "&gt;=500")</f>
        <v>0</v>
      </c>
      <c r="H13" s="19">
        <f>COUNTIFS(CodingProject_2022!A:A, CommerceTool!A13, CodingProject_2022!D:D, "&lt;500", CodingProject_2022!D:D, "&gt;=100" )</f>
        <v>11</v>
      </c>
      <c r="I13" s="20">
        <f>SUMIFS(CodingProject_2022!D:D, CodingProject_2022!A:A, CommerceTool!A13, CodingProject_2022!D:D, "&lt; 500", CodingProject_2022!D:D, "&gt;=100")</f>
        <v>2063.1</v>
      </c>
      <c r="J13" s="19">
        <f>COUNTIFS(CodingProject_2022!A:A, CommerceTool!A13, CodingProject_2022!D:D, "&lt; 100")</f>
        <v>39</v>
      </c>
      <c r="K13" s="20">
        <f>SUMIFS(CodingProject_2022!D:D, CodingProject_2022!A:A, CommerceTool!A13, CodingProject_2022!D:D, "&lt; 100")</f>
        <v>1255.42</v>
      </c>
      <c r="L13" s="21">
        <f>COUNTIF(UTProject_2022_Java!A:A, CommerceTool!A13)</f>
        <v>3</v>
      </c>
      <c r="M13" s="22">
        <f>SUMIF(UTProject_2022_Java!A:A, CommerceTool!A13, UTProject_2022_Java!D:D)</f>
        <v>151.07</v>
      </c>
      <c r="N13" s="21">
        <f>COUNTIFS(UTProject_2022_Java!A:A, CommerceTool!A13, UTProject_2022_Java!D:D, "&gt;="&amp;500)</f>
        <v>0</v>
      </c>
      <c r="O13" s="22">
        <f>SUMIFS(UTProject_2022_Java!D:D, UTProject_2022_Java!A:A, CommerceTool!A13, UTProject_2022_Java!D:D, "&gt;=500")</f>
        <v>0</v>
      </c>
      <c r="P13" s="21">
        <f>COUNTIFS(UTProject_2022_Java!A:A, CommerceTool!A13, UTProject_2022_Java!D:D, "&lt;500", UTProject_2022_Java!D:D, "&gt;=100" )</f>
        <v>1</v>
      </c>
      <c r="Q13" s="22">
        <f>SUMIFS(UTProject_2022_Java!D:D, UTProject_2022_Java!A:A, CommerceTool!A13, UTProject_2022_Java!D:D, "&lt; 500", UTProject_2022_Java!D:D, "&gt;=100")</f>
        <v>135.41</v>
      </c>
      <c r="R13" s="21">
        <f>COUNTIFS(UTProject_2022_Java!A:A, CommerceTool!A13, UTProject_2022_Java!D:D, "&lt; 100")</f>
        <v>2</v>
      </c>
      <c r="S13" s="22">
        <f>SUMIFS(UTProject_2022_Java!D:D, UTProject_2022_Java!A:A, CommerceTool!A13, UTProject_2022_Java!D:D, "&lt; 100")</f>
        <v>15.66</v>
      </c>
      <c r="T13" s="23">
        <f>COUNTIF(UTProject_2022_dotnet!A:A, CommerceTool!A13)</f>
        <v>3</v>
      </c>
      <c r="U13" s="24">
        <f>SUMIF(UTProject_2022_dotnet!A:A, CommerceTool!A13, UTProject_2022_dotnet!D:D)</f>
        <v>451.33000000000004</v>
      </c>
      <c r="V13" s="23">
        <f>COUNTIFS(UTProject_2022_dotnet!A:A, CommerceTool!A13, UTProject_2022_dotnet!D:D, "&gt;="&amp;500)</f>
        <v>0</v>
      </c>
      <c r="W13" s="24">
        <f>SUMIFS(UTProject_2022_dotnet!D:D, UTProject_2022_dotnet!A:A, CommerceTool!A13, UTProject_2022_dotnet!D:D, "&gt;=500")</f>
        <v>0</v>
      </c>
      <c r="X13" s="23">
        <f>COUNTIFS(UTProject_2022_dotnet!A:A, CommerceTool!A13, UTProject_2022_dotnet!D:D, "&lt;500", UTProject_2022_dotnet!D:D, "&gt;=100" )</f>
        <v>1</v>
      </c>
      <c r="Y13" s="24">
        <f>SUMIFS(UTProject_2022_dotnet!D:D, UTProject_2022_dotnet!A:A, CommerceTool!A13, UTProject_2022_dotnet!D:D, "&lt; 500", UTProject_2022_dotnet!D:D, "&gt;=100")</f>
        <v>359.17</v>
      </c>
      <c r="Z13" s="23">
        <f>COUNTIFS(UTProject_2022_dotnet!A:A, CommerceTool!A13, UTProject_2022_dotnet!D:D, "&lt; 100")</f>
        <v>2</v>
      </c>
      <c r="AA13" s="24">
        <f>SUMIFS(UTProject_2022_dotnet!D:D, UTProject_2022_dotnet!A:A, CommerceTool!A13, UTProject_2022_dotnet!D:D, "&lt; 100")</f>
        <v>92.16</v>
      </c>
    </row>
    <row r="14" spans="1:27" x14ac:dyDescent="0.2">
      <c r="A14" s="6" t="s">
        <v>96</v>
      </c>
      <c r="B14" s="8">
        <v>102</v>
      </c>
      <c r="C14" s="4">
        <v>13989.52</v>
      </c>
      <c r="D14" s="19">
        <f>COUNTIF(CodingProject_2022!A:A, CommerceTool!A14)</f>
        <v>13</v>
      </c>
      <c r="E14" s="20">
        <f>SUMIF(CodingProject_2022!A:A, CommerceTool!A14, CodingProject_2022!D:D)</f>
        <v>697.56</v>
      </c>
      <c r="F14" s="19">
        <f>COUNTIFS(CodingProject_2022!A:A, CommerceTool!A14, CodingProject_2022!D:D, "&gt;="&amp;500)</f>
        <v>0</v>
      </c>
      <c r="G14" s="20">
        <f>SUMIFS(CodingProject_2022!D:D, CodingProject_2022!A:A, CommerceTool!A14, CodingProject_2022!D:D, "&gt;=500")</f>
        <v>0</v>
      </c>
      <c r="H14" s="19">
        <f>COUNTIFS(CodingProject_2022!A:A, CommerceTool!A14, CodingProject_2022!D:D, "&lt;500", CodingProject_2022!D:D, "&gt;=100" )</f>
        <v>2</v>
      </c>
      <c r="I14" s="20">
        <f>SUMIFS(CodingProject_2022!D:D, CodingProject_2022!A:A, CommerceTool!A14, CodingProject_2022!D:D, "&lt; 500", CodingProject_2022!D:D, "&gt;=100")</f>
        <v>293.7</v>
      </c>
      <c r="J14" s="19">
        <f>COUNTIFS(CodingProject_2022!A:A, CommerceTool!A14, CodingProject_2022!D:D, "&lt; 100")</f>
        <v>11</v>
      </c>
      <c r="K14" s="20">
        <f>SUMIFS(CodingProject_2022!D:D, CodingProject_2022!A:A, CommerceTool!A14, CodingProject_2022!D:D, "&lt; 100")</f>
        <v>403.86</v>
      </c>
      <c r="L14" s="21">
        <f>COUNTIF(UTProject_2022_Java!A:A, CommerceTool!A14)</f>
        <v>0</v>
      </c>
      <c r="M14" s="22">
        <f>SUMIF(UTProject_2022_Java!A:A, CommerceTool!A14, UTProject_2022_Java!D:D)</f>
        <v>0</v>
      </c>
      <c r="N14" s="21">
        <f>COUNTIFS(UTProject_2022_Java!A:A, CommerceTool!A14, UTProject_2022_Java!D:D, "&gt;="&amp;500)</f>
        <v>0</v>
      </c>
      <c r="O14" s="22">
        <f>SUMIFS(UTProject_2022_Java!D:D, UTProject_2022_Java!A:A, CommerceTool!A14, UTProject_2022_Java!D:D, "&gt;=500")</f>
        <v>0</v>
      </c>
      <c r="P14" s="21">
        <f>COUNTIFS(UTProject_2022_Java!A:A, CommerceTool!A14, UTProject_2022_Java!D:D, "&lt;500", UTProject_2022_Java!D:D, "&gt;=100" )</f>
        <v>0</v>
      </c>
      <c r="Q14" s="22">
        <f>SUMIFS(UTProject_2022_Java!D:D, UTProject_2022_Java!A:A, CommerceTool!A14, UTProject_2022_Java!D:D, "&lt; 500", UTProject_2022_Java!D:D, "&gt;=100")</f>
        <v>0</v>
      </c>
      <c r="R14" s="21">
        <f>COUNTIFS(UTProject_2022_Java!A:A, CommerceTool!A14, UTProject_2022_Java!D:D, "&lt; 100")</f>
        <v>0</v>
      </c>
      <c r="S14" s="22">
        <f>SUMIFS(UTProject_2022_Java!D:D, UTProject_2022_Java!A:A, CommerceTool!A14, UTProject_2022_Java!D:D, "&lt; 100")</f>
        <v>0</v>
      </c>
      <c r="T14" s="23">
        <f>COUNTIF(UTProject_2022_dotnet!A:A, CommerceTool!A14)</f>
        <v>0</v>
      </c>
      <c r="U14" s="24">
        <f>SUMIF(UTProject_2022_dotnet!A:A, CommerceTool!A14, UTProject_2022_dotnet!D:D)</f>
        <v>0</v>
      </c>
      <c r="V14" s="23">
        <f>COUNTIFS(UTProject_2022_dotnet!A:A, CommerceTool!A14, UTProject_2022_dotnet!D:D, "&gt;="&amp;500)</f>
        <v>0</v>
      </c>
      <c r="W14" s="24">
        <f>SUMIFS(UTProject_2022_dotnet!D:D, UTProject_2022_dotnet!A:A, CommerceTool!A14, UTProject_2022_dotnet!D:D, "&gt;=500")</f>
        <v>0</v>
      </c>
      <c r="X14" s="23">
        <f>COUNTIFS(UTProject_2022_dotnet!A:A, CommerceTool!A14, UTProject_2022_dotnet!D:D, "&lt;500", UTProject_2022_dotnet!D:D, "&gt;=100" )</f>
        <v>0</v>
      </c>
      <c r="Y14" s="24">
        <f>SUMIFS(UTProject_2022_dotnet!D:D, UTProject_2022_dotnet!A:A, CommerceTool!A14, UTProject_2022_dotnet!D:D, "&lt; 500", UTProject_2022_dotnet!D:D, "&gt;=100")</f>
        <v>0</v>
      </c>
      <c r="Z14" s="23">
        <f>COUNTIFS(UTProject_2022_dotnet!A:A, CommerceTool!A14, UTProject_2022_dotnet!D:D, "&lt; 100")</f>
        <v>0</v>
      </c>
      <c r="AA14" s="24">
        <f>SUMIFS(UTProject_2022_dotnet!D:D, UTProject_2022_dotnet!A:A, CommerceTool!A14, UTProject_2022_dotnet!D:D, "&lt; 100")</f>
        <v>0</v>
      </c>
    </row>
    <row r="15" spans="1:27" x14ac:dyDescent="0.2">
      <c r="A15" s="6" t="s">
        <v>97</v>
      </c>
      <c r="B15" s="8">
        <v>57</v>
      </c>
      <c r="C15" s="4">
        <v>2240.08</v>
      </c>
      <c r="D15" s="19">
        <f>COUNTIF(CodingProject_2022!A:A, CommerceTool!A15)</f>
        <v>5</v>
      </c>
      <c r="E15" s="20">
        <f>SUMIF(CodingProject_2022!A:A, CommerceTool!A15, CodingProject_2022!D:D)</f>
        <v>138.69999999999999</v>
      </c>
      <c r="F15" s="19">
        <f>COUNTIFS(CodingProject_2022!A:A, CommerceTool!A15, CodingProject_2022!D:D, "&gt;="&amp;500)</f>
        <v>0</v>
      </c>
      <c r="G15" s="20">
        <f>SUMIFS(CodingProject_2022!D:D, CodingProject_2022!A:A, CommerceTool!A15, CodingProject_2022!D:D, "&gt;=500")</f>
        <v>0</v>
      </c>
      <c r="H15" s="19">
        <f>COUNTIFS(CodingProject_2022!A:A, CommerceTool!A15, CodingProject_2022!D:D, "&lt;500", CodingProject_2022!D:D, "&gt;=100" )</f>
        <v>0</v>
      </c>
      <c r="I15" s="20">
        <f>SUMIFS(CodingProject_2022!D:D, CodingProject_2022!A:A, CommerceTool!A15, CodingProject_2022!D:D, "&lt; 500", CodingProject_2022!D:D, "&gt;=100")</f>
        <v>0</v>
      </c>
      <c r="J15" s="19">
        <f>COUNTIFS(CodingProject_2022!A:A, CommerceTool!A15, CodingProject_2022!D:D, "&lt; 100")</f>
        <v>5</v>
      </c>
      <c r="K15" s="20">
        <f>SUMIFS(CodingProject_2022!D:D, CodingProject_2022!A:A, CommerceTool!A15, CodingProject_2022!D:D, "&lt; 100")</f>
        <v>138.69999999999999</v>
      </c>
      <c r="L15" s="21">
        <f>COUNTIF(UTProject_2022_Java!A:A, CommerceTool!A15)</f>
        <v>0</v>
      </c>
      <c r="M15" s="22">
        <f>SUMIF(UTProject_2022_Java!A:A, CommerceTool!A15, UTProject_2022_Java!D:D)</f>
        <v>0</v>
      </c>
      <c r="N15" s="21">
        <f>COUNTIFS(UTProject_2022_Java!A:A, CommerceTool!A15, UTProject_2022_Java!D:D, "&gt;="&amp;500)</f>
        <v>0</v>
      </c>
      <c r="O15" s="22">
        <f>SUMIFS(UTProject_2022_Java!D:D, UTProject_2022_Java!A:A, CommerceTool!A15, UTProject_2022_Java!D:D, "&gt;=500")</f>
        <v>0</v>
      </c>
      <c r="P15" s="21">
        <f>COUNTIFS(UTProject_2022_Java!A:A, CommerceTool!A15, UTProject_2022_Java!D:D, "&lt;500", UTProject_2022_Java!D:D, "&gt;=100" )</f>
        <v>0</v>
      </c>
      <c r="Q15" s="22">
        <f>SUMIFS(UTProject_2022_Java!D:D, UTProject_2022_Java!A:A, CommerceTool!A15, UTProject_2022_Java!D:D, "&lt; 500", UTProject_2022_Java!D:D, "&gt;=100")</f>
        <v>0</v>
      </c>
      <c r="R15" s="21">
        <f>COUNTIFS(UTProject_2022_Java!A:A, CommerceTool!A15, UTProject_2022_Java!D:D, "&lt; 100")</f>
        <v>0</v>
      </c>
      <c r="S15" s="22">
        <f>SUMIFS(UTProject_2022_Java!D:D, UTProject_2022_Java!A:A, CommerceTool!A15, UTProject_2022_Java!D:D, "&lt; 100")</f>
        <v>0</v>
      </c>
      <c r="T15" s="23">
        <f>COUNTIF(UTProject_2022_dotnet!A:A, CommerceTool!A15)</f>
        <v>0</v>
      </c>
      <c r="U15" s="24">
        <f>SUMIF(UTProject_2022_dotnet!A:A, CommerceTool!A15, UTProject_2022_dotnet!D:D)</f>
        <v>0</v>
      </c>
      <c r="V15" s="23">
        <f>COUNTIFS(UTProject_2022_dotnet!A:A, CommerceTool!A15, UTProject_2022_dotnet!D:D, "&gt;="&amp;500)</f>
        <v>0</v>
      </c>
      <c r="W15" s="24">
        <f>SUMIFS(UTProject_2022_dotnet!D:D, UTProject_2022_dotnet!A:A, CommerceTool!A15, UTProject_2022_dotnet!D:D, "&gt;=500")</f>
        <v>0</v>
      </c>
      <c r="X15" s="23">
        <f>COUNTIFS(UTProject_2022_dotnet!A:A, CommerceTool!A15, UTProject_2022_dotnet!D:D, "&lt;500", UTProject_2022_dotnet!D:D, "&gt;=100" )</f>
        <v>0</v>
      </c>
      <c r="Y15" s="24">
        <f>SUMIFS(UTProject_2022_dotnet!D:D, UTProject_2022_dotnet!A:A, CommerceTool!A15, UTProject_2022_dotnet!D:D, "&lt; 500", UTProject_2022_dotnet!D:D, "&gt;=100")</f>
        <v>0</v>
      </c>
      <c r="Z15" s="23">
        <f>COUNTIFS(UTProject_2022_dotnet!A:A, CommerceTool!A15, UTProject_2022_dotnet!D:D, "&lt; 100")</f>
        <v>0</v>
      </c>
      <c r="AA15" s="24">
        <f>SUMIFS(UTProject_2022_dotnet!D:D, UTProject_2022_dotnet!A:A, CommerceTool!A15, UTProject_2022_dotnet!D:D, "&lt; 100")</f>
        <v>0</v>
      </c>
    </row>
    <row r="16" spans="1:27" x14ac:dyDescent="0.2">
      <c r="A16" s="6" t="s">
        <v>98</v>
      </c>
      <c r="B16" s="8">
        <v>129</v>
      </c>
      <c r="C16" s="4">
        <v>9968.8700000000008</v>
      </c>
      <c r="D16" s="19">
        <f>COUNTIF(CodingProject_2022!A:A, CommerceTool!A16)</f>
        <v>115</v>
      </c>
      <c r="E16" s="20">
        <f>SUMIF(CodingProject_2022!A:A, CommerceTool!A16, CodingProject_2022!D:D)</f>
        <v>9092.69</v>
      </c>
      <c r="F16" s="19">
        <f>COUNTIFS(CodingProject_2022!A:A, CommerceTool!A16, CodingProject_2022!D:D, "&gt;="&amp;500)</f>
        <v>4</v>
      </c>
      <c r="G16" s="20">
        <f>SUMIFS(CodingProject_2022!D:D, CodingProject_2022!A:A, CommerceTool!A16, CodingProject_2022!D:D, "&gt;=500")</f>
        <v>2974.77</v>
      </c>
      <c r="H16" s="19">
        <f>COUNTIFS(CodingProject_2022!A:A, CommerceTool!A16, CodingProject_2022!D:D, "&lt;500", CodingProject_2022!D:D, "&gt;=100" )</f>
        <v>15</v>
      </c>
      <c r="I16" s="20">
        <f>SUMIFS(CodingProject_2022!D:D, CodingProject_2022!A:A, CommerceTool!A16, CodingProject_2022!D:D, "&lt; 500", CodingProject_2022!D:D, "&gt;=100")</f>
        <v>2679.0499999999997</v>
      </c>
      <c r="J16" s="19">
        <f>COUNTIFS(CodingProject_2022!A:A, CommerceTool!A16, CodingProject_2022!D:D, "&lt; 100")</f>
        <v>96</v>
      </c>
      <c r="K16" s="20">
        <f>SUMIFS(CodingProject_2022!D:D, CodingProject_2022!A:A, CommerceTool!A16, CodingProject_2022!D:D, "&lt; 100")</f>
        <v>3438.8700000000008</v>
      </c>
      <c r="L16" s="21">
        <f>COUNTIF(UTProject_2022_Java!A:A, CommerceTool!A16)</f>
        <v>42</v>
      </c>
      <c r="M16" s="22">
        <f>SUMIF(UTProject_2022_Java!A:A, CommerceTool!A16, UTProject_2022_Java!D:D)</f>
        <v>5066.3600000000006</v>
      </c>
      <c r="N16" s="21">
        <f>COUNTIFS(UTProject_2022_Java!A:A, CommerceTool!A16, UTProject_2022_Java!D:D, "&gt;="&amp;500)</f>
        <v>4</v>
      </c>
      <c r="O16" s="22">
        <f>SUMIFS(UTProject_2022_Java!D:D, UTProject_2022_Java!A:A, CommerceTool!A16, UTProject_2022_Java!D:D, "&gt;=500")</f>
        <v>2974.77</v>
      </c>
      <c r="P16" s="21">
        <f>COUNTIFS(UTProject_2022_Java!A:A, CommerceTool!A16, UTProject_2022_Java!D:D, "&lt;500", UTProject_2022_Java!D:D, "&gt;=100" )</f>
        <v>4</v>
      </c>
      <c r="Q16" s="22">
        <f>SUMIFS(UTProject_2022_Java!D:D, UTProject_2022_Java!A:A, CommerceTool!A16, UTProject_2022_Java!D:D, "&lt; 500", UTProject_2022_Java!D:D, "&gt;=100")</f>
        <v>597.30999999999995</v>
      </c>
      <c r="R16" s="21">
        <f>COUNTIFS(UTProject_2022_Java!A:A, CommerceTool!A16, UTProject_2022_Java!D:D, "&lt; 100")</f>
        <v>34</v>
      </c>
      <c r="S16" s="22">
        <f>SUMIFS(UTProject_2022_Java!D:D, UTProject_2022_Java!A:A, CommerceTool!A16, UTProject_2022_Java!D:D, "&lt; 100")</f>
        <v>1494.28</v>
      </c>
      <c r="T16" s="23">
        <f>COUNTIF(UTProject_2022_dotnet!A:A, CommerceTool!A16)</f>
        <v>13</v>
      </c>
      <c r="U16" s="24">
        <f>SUMIF(UTProject_2022_dotnet!A:A, CommerceTool!A16, UTProject_2022_dotnet!D:D)</f>
        <v>1221.18</v>
      </c>
      <c r="V16" s="23">
        <f>COUNTIFS(UTProject_2022_dotnet!A:A, CommerceTool!A16, UTProject_2022_dotnet!D:D, "&gt;="&amp;500)</f>
        <v>0</v>
      </c>
      <c r="W16" s="24">
        <f>SUMIFS(UTProject_2022_dotnet!D:D, UTProject_2022_dotnet!A:A, CommerceTool!A16, UTProject_2022_dotnet!D:D, "&gt;=500")</f>
        <v>0</v>
      </c>
      <c r="X16" s="23">
        <f>COUNTIFS(UTProject_2022_dotnet!A:A, CommerceTool!A16, UTProject_2022_dotnet!D:D, "&lt;500", UTProject_2022_dotnet!D:D, "&gt;=100" )</f>
        <v>4</v>
      </c>
      <c r="Y16" s="24">
        <f>SUMIFS(UTProject_2022_dotnet!D:D, UTProject_2022_dotnet!A:A, CommerceTool!A16, UTProject_2022_dotnet!D:D, "&lt; 500", UTProject_2022_dotnet!D:D, "&gt;=100")</f>
        <v>791.3900000000001</v>
      </c>
      <c r="Z16" s="23">
        <f>COUNTIFS(UTProject_2022_dotnet!A:A, CommerceTool!A16, UTProject_2022_dotnet!D:D, "&lt; 100")</f>
        <v>9</v>
      </c>
      <c r="AA16" s="24">
        <f>SUMIFS(UTProject_2022_dotnet!D:D, UTProject_2022_dotnet!A:A, CommerceTool!A16, UTProject_2022_dotnet!D:D, "&lt; 100")</f>
        <v>429.78999999999996</v>
      </c>
    </row>
    <row r="17" spans="1:27" x14ac:dyDescent="0.2">
      <c r="A17" s="6" t="s">
        <v>99</v>
      </c>
      <c r="B17" s="8">
        <v>230</v>
      </c>
      <c r="C17" s="4">
        <v>13490.2</v>
      </c>
      <c r="D17" s="19">
        <f>COUNTIF(CodingProject_2022!A:A, CommerceTool!A17)</f>
        <v>194</v>
      </c>
      <c r="E17" s="20">
        <f>SUMIF(CodingProject_2022!A:A, CommerceTool!A17, CodingProject_2022!D:D)</f>
        <v>12725.699999999999</v>
      </c>
      <c r="F17" s="19">
        <f>COUNTIFS(CodingProject_2022!A:A, CommerceTool!A17, CodingProject_2022!D:D, "&gt;="&amp;500)</f>
        <v>2</v>
      </c>
      <c r="G17" s="20">
        <f>SUMIFS(CodingProject_2022!D:D, CodingProject_2022!A:A, CommerceTool!A17, CodingProject_2022!D:D, "&gt;=500")</f>
        <v>1082.01</v>
      </c>
      <c r="H17" s="19">
        <f>COUNTIFS(CodingProject_2022!A:A, CommerceTool!A17, CodingProject_2022!D:D, "&lt;500", CodingProject_2022!D:D, "&gt;=100" )</f>
        <v>35</v>
      </c>
      <c r="I17" s="20">
        <f>SUMIFS(CodingProject_2022!D:D, CodingProject_2022!A:A, CommerceTool!A17, CodingProject_2022!D:D, "&lt; 500", CodingProject_2022!D:D, "&gt;=100")</f>
        <v>6268</v>
      </c>
      <c r="J17" s="19">
        <f>COUNTIFS(CodingProject_2022!A:A, CommerceTool!A17, CodingProject_2022!D:D, "&lt; 100")</f>
        <v>157</v>
      </c>
      <c r="K17" s="20">
        <f>SUMIFS(CodingProject_2022!D:D, CodingProject_2022!A:A, CommerceTool!A17, CodingProject_2022!D:D, "&lt; 100")</f>
        <v>5375.6900000000005</v>
      </c>
      <c r="L17" s="21">
        <f>COUNTIF(UTProject_2022_Java!A:A, CommerceTool!A17)</f>
        <v>18</v>
      </c>
      <c r="M17" s="22">
        <f>SUMIF(UTProject_2022_Java!A:A, CommerceTool!A17, UTProject_2022_Java!D:D)</f>
        <v>1294.7900000000002</v>
      </c>
      <c r="N17" s="21">
        <f>COUNTIFS(UTProject_2022_Java!A:A, CommerceTool!A17, UTProject_2022_Java!D:D, "&gt;="&amp;500)</f>
        <v>0</v>
      </c>
      <c r="O17" s="22">
        <f>SUMIFS(UTProject_2022_Java!D:D, UTProject_2022_Java!A:A, CommerceTool!A17, UTProject_2022_Java!D:D, "&gt;=500")</f>
        <v>0</v>
      </c>
      <c r="P17" s="21">
        <f>COUNTIFS(UTProject_2022_Java!A:A, CommerceTool!A17, UTProject_2022_Java!D:D, "&lt;500", UTProject_2022_Java!D:D, "&gt;=100" )</f>
        <v>4</v>
      </c>
      <c r="Q17" s="22">
        <f>SUMIFS(UTProject_2022_Java!D:D, UTProject_2022_Java!A:A, CommerceTool!A17, UTProject_2022_Java!D:D, "&lt; 500", UTProject_2022_Java!D:D, "&gt;=100")</f>
        <v>778.57999999999993</v>
      </c>
      <c r="R17" s="21">
        <f>COUNTIFS(UTProject_2022_Java!A:A, CommerceTool!A17, UTProject_2022_Java!D:D, "&lt; 100")</f>
        <v>14</v>
      </c>
      <c r="S17" s="22">
        <f>SUMIFS(UTProject_2022_Java!D:D, UTProject_2022_Java!A:A, CommerceTool!A17, UTProject_2022_Java!D:D, "&lt; 100")</f>
        <v>516.21</v>
      </c>
      <c r="T17" s="23">
        <f>COUNTIF(UTProject_2022_dotnet!A:A, CommerceTool!A17)</f>
        <v>26</v>
      </c>
      <c r="U17" s="24">
        <f>SUMIF(UTProject_2022_dotnet!A:A, CommerceTool!A17, UTProject_2022_dotnet!D:D)</f>
        <v>2511.3000000000006</v>
      </c>
      <c r="V17" s="23">
        <f>COUNTIFS(UTProject_2022_dotnet!A:A, CommerceTool!A17, UTProject_2022_dotnet!D:D, "&gt;="&amp;500)</f>
        <v>1</v>
      </c>
      <c r="W17" s="24">
        <f>SUMIFS(UTProject_2022_dotnet!D:D, UTProject_2022_dotnet!A:A, CommerceTool!A17, UTProject_2022_dotnet!D:D, "&gt;=500")</f>
        <v>563.51</v>
      </c>
      <c r="X17" s="23">
        <f>COUNTIFS(UTProject_2022_dotnet!A:A, CommerceTool!A17, UTProject_2022_dotnet!D:D, "&lt;500", UTProject_2022_dotnet!D:D, "&gt;=100" )</f>
        <v>6</v>
      </c>
      <c r="Y17" s="24">
        <f>SUMIFS(UTProject_2022_dotnet!D:D, UTProject_2022_dotnet!A:A, CommerceTool!A17, UTProject_2022_dotnet!D:D, "&lt; 500", UTProject_2022_dotnet!D:D, "&gt;=100")</f>
        <v>1144.0999999999999</v>
      </c>
      <c r="Z17" s="23">
        <f>COUNTIFS(UTProject_2022_dotnet!A:A, CommerceTool!A17, UTProject_2022_dotnet!D:D, "&lt; 100")</f>
        <v>19</v>
      </c>
      <c r="AA17" s="24">
        <f>SUMIFS(UTProject_2022_dotnet!D:D, UTProject_2022_dotnet!A:A, CommerceTool!A17, UTProject_2022_dotnet!D:D, "&lt; 100")</f>
        <v>803.69000000000017</v>
      </c>
    </row>
    <row r="18" spans="1:27" x14ac:dyDescent="0.2">
      <c r="A18" s="6" t="s">
        <v>100</v>
      </c>
      <c r="B18" s="8">
        <v>196</v>
      </c>
      <c r="C18" s="4">
        <v>12330.29</v>
      </c>
      <c r="D18" s="19">
        <f>COUNTIF(CodingProject_2022!A:A, CommerceTool!A18)</f>
        <v>160</v>
      </c>
      <c r="E18" s="20">
        <f>SUMIF(CodingProject_2022!A:A, CommerceTool!A18, CodingProject_2022!D:D)</f>
        <v>11295.589999999998</v>
      </c>
      <c r="F18" s="19">
        <f>COUNTIFS(CodingProject_2022!A:A, CommerceTool!A18, CodingProject_2022!D:D, "&gt;="&amp;500)</f>
        <v>1</v>
      </c>
      <c r="G18" s="20">
        <f>SUMIFS(CodingProject_2022!D:D, CodingProject_2022!A:A, CommerceTool!A18, CodingProject_2022!D:D, "&gt;=500")</f>
        <v>1017.53</v>
      </c>
      <c r="H18" s="19">
        <f>COUNTIFS(CodingProject_2022!A:A, CommerceTool!A18, CodingProject_2022!D:D, "&lt;500", CodingProject_2022!D:D, "&gt;=100" )</f>
        <v>34</v>
      </c>
      <c r="I18" s="20">
        <f>SUMIFS(CodingProject_2022!D:D, CodingProject_2022!A:A, CommerceTool!A18, CodingProject_2022!D:D, "&lt; 500", CodingProject_2022!D:D, "&gt;=100")</f>
        <v>5948.9999999999991</v>
      </c>
      <c r="J18" s="19">
        <f>COUNTIFS(CodingProject_2022!A:A, CommerceTool!A18, CodingProject_2022!D:D, "&lt; 100")</f>
        <v>125</v>
      </c>
      <c r="K18" s="20">
        <f>SUMIFS(CodingProject_2022!D:D, CodingProject_2022!A:A, CommerceTool!A18, CodingProject_2022!D:D, "&lt; 100")</f>
        <v>4329.0599999999995</v>
      </c>
      <c r="L18" s="21">
        <f>COUNTIF(UTProject_2022_Java!A:A, CommerceTool!A18)</f>
        <v>33</v>
      </c>
      <c r="M18" s="22">
        <f>SUMIF(UTProject_2022_Java!A:A, CommerceTool!A18, UTProject_2022_Java!D:D)</f>
        <v>3532.2500000000009</v>
      </c>
      <c r="N18" s="21">
        <f>COUNTIFS(UTProject_2022_Java!A:A, CommerceTool!A18, UTProject_2022_Java!D:D, "&gt;="&amp;500)</f>
        <v>1</v>
      </c>
      <c r="O18" s="22">
        <f>SUMIFS(UTProject_2022_Java!D:D, UTProject_2022_Java!A:A, CommerceTool!A18, UTProject_2022_Java!D:D, "&gt;=500")</f>
        <v>1017.53</v>
      </c>
      <c r="P18" s="21">
        <f>COUNTIFS(UTProject_2022_Java!A:A, CommerceTool!A18, UTProject_2022_Java!D:D, "&lt;500", UTProject_2022_Java!D:D, "&gt;=100" )</f>
        <v>9</v>
      </c>
      <c r="Q18" s="22">
        <f>SUMIFS(UTProject_2022_Java!D:D, UTProject_2022_Java!A:A, CommerceTool!A18, UTProject_2022_Java!D:D, "&lt; 500", UTProject_2022_Java!D:D, "&gt;=100")</f>
        <v>1515.49</v>
      </c>
      <c r="R18" s="21">
        <f>COUNTIFS(UTProject_2022_Java!A:A, CommerceTool!A18, UTProject_2022_Java!D:D, "&lt; 100")</f>
        <v>23</v>
      </c>
      <c r="S18" s="22">
        <f>SUMIFS(UTProject_2022_Java!D:D, UTProject_2022_Java!A:A, CommerceTool!A18, UTProject_2022_Java!D:D, "&lt; 100")</f>
        <v>999.2299999999999</v>
      </c>
      <c r="T18" s="23">
        <f>COUNTIF(UTProject_2022_dotnet!A:A, CommerceTool!A18)</f>
        <v>11</v>
      </c>
      <c r="U18" s="24">
        <f>SUMIF(UTProject_2022_dotnet!A:A, CommerceTool!A18, UTProject_2022_dotnet!D:D)</f>
        <v>856.28</v>
      </c>
      <c r="V18" s="23">
        <f>COUNTIFS(UTProject_2022_dotnet!A:A, CommerceTool!A18, UTProject_2022_dotnet!D:D, "&gt;="&amp;500)</f>
        <v>0</v>
      </c>
      <c r="W18" s="24">
        <f>SUMIFS(UTProject_2022_dotnet!D:D, UTProject_2022_dotnet!A:A, CommerceTool!A18, UTProject_2022_dotnet!D:D, "&gt;=500")</f>
        <v>0</v>
      </c>
      <c r="X18" s="23">
        <f>COUNTIFS(UTProject_2022_dotnet!A:A, CommerceTool!A18, UTProject_2022_dotnet!D:D, "&lt;500", UTProject_2022_dotnet!D:D, "&gt;=100" )</f>
        <v>4</v>
      </c>
      <c r="Y18" s="24">
        <f>SUMIFS(UTProject_2022_dotnet!D:D, UTProject_2022_dotnet!A:A, CommerceTool!A18, UTProject_2022_dotnet!D:D, "&lt; 500", UTProject_2022_dotnet!D:D, "&gt;=100")</f>
        <v>537.97</v>
      </c>
      <c r="Z18" s="23">
        <f>COUNTIFS(UTProject_2022_dotnet!A:A, CommerceTool!A18, UTProject_2022_dotnet!D:D, "&lt; 100")</f>
        <v>7</v>
      </c>
      <c r="AA18" s="24">
        <f>SUMIFS(UTProject_2022_dotnet!D:D, UTProject_2022_dotnet!A:A, CommerceTool!A18, UTProject_2022_dotnet!D:D, "&lt; 100")</f>
        <v>318.31</v>
      </c>
    </row>
    <row r="19" spans="1:27" x14ac:dyDescent="0.2">
      <c r="A19" s="6" t="s">
        <v>101</v>
      </c>
      <c r="B19" s="8">
        <v>122</v>
      </c>
      <c r="C19" s="4">
        <v>6735.07</v>
      </c>
      <c r="D19" s="19">
        <f>COUNTIF(CodingProject_2022!A:A, CommerceTool!A19)</f>
        <v>81</v>
      </c>
      <c r="E19" s="20">
        <f>SUMIF(CodingProject_2022!A:A, CommerceTool!A19, CodingProject_2022!D:D)</f>
        <v>4886.55</v>
      </c>
      <c r="F19" s="19">
        <f>COUNTIFS(CodingProject_2022!A:A, CommerceTool!A19, CodingProject_2022!D:D, "&gt;="&amp;500)</f>
        <v>0</v>
      </c>
      <c r="G19" s="20">
        <f>SUMIFS(CodingProject_2022!D:D, CodingProject_2022!A:A, CommerceTool!A19, CodingProject_2022!D:D, "&gt;=500")</f>
        <v>0</v>
      </c>
      <c r="H19" s="19">
        <f>COUNTIFS(CodingProject_2022!A:A, CommerceTool!A19, CodingProject_2022!D:D, "&lt;500", CodingProject_2022!D:D, "&gt;=100" )</f>
        <v>13</v>
      </c>
      <c r="I19" s="20">
        <f>SUMIFS(CodingProject_2022!D:D, CodingProject_2022!A:A, CommerceTool!A19, CodingProject_2022!D:D, "&lt; 500", CodingProject_2022!D:D, "&gt;=100")</f>
        <v>2880.77</v>
      </c>
      <c r="J19" s="19">
        <f>COUNTIFS(CodingProject_2022!A:A, CommerceTool!A19, CodingProject_2022!D:D, "&lt; 100")</f>
        <v>68</v>
      </c>
      <c r="K19" s="20">
        <f>SUMIFS(CodingProject_2022!D:D, CodingProject_2022!A:A, CommerceTool!A19, CodingProject_2022!D:D, "&lt; 100")</f>
        <v>2005.7799999999997</v>
      </c>
      <c r="L19" s="21">
        <f>COUNTIF(UTProject_2022_Java!A:A, CommerceTool!A19)</f>
        <v>14</v>
      </c>
      <c r="M19" s="22">
        <f>SUMIF(UTProject_2022_Java!A:A, CommerceTool!A19, UTProject_2022_Java!D:D)</f>
        <v>1049.77</v>
      </c>
      <c r="N19" s="21">
        <f>COUNTIFS(UTProject_2022_Java!A:A, CommerceTool!A19, UTProject_2022_Java!D:D, "&gt;="&amp;500)</f>
        <v>0</v>
      </c>
      <c r="O19" s="22">
        <f>SUMIFS(UTProject_2022_Java!D:D, UTProject_2022_Java!A:A, CommerceTool!A19, UTProject_2022_Java!D:D, "&gt;=500")</f>
        <v>0</v>
      </c>
      <c r="P19" s="21">
        <f>COUNTIFS(UTProject_2022_Java!A:A, CommerceTool!A19, UTProject_2022_Java!D:D, "&lt;500", UTProject_2022_Java!D:D, "&gt;=100" )</f>
        <v>2</v>
      </c>
      <c r="Q19" s="22">
        <f>SUMIFS(UTProject_2022_Java!D:D, UTProject_2022_Java!A:A, CommerceTool!A19, UTProject_2022_Java!D:D, "&lt; 500", UTProject_2022_Java!D:D, "&gt;=100")</f>
        <v>571.88</v>
      </c>
      <c r="R19" s="21">
        <f>COUNTIFS(UTProject_2022_Java!A:A, CommerceTool!A19, UTProject_2022_Java!D:D, "&lt; 100")</f>
        <v>12</v>
      </c>
      <c r="S19" s="22">
        <f>SUMIFS(UTProject_2022_Java!D:D, UTProject_2022_Java!A:A, CommerceTool!A19, UTProject_2022_Java!D:D, "&lt; 100")</f>
        <v>477.89</v>
      </c>
      <c r="T19" s="23">
        <f>COUNTIF(UTProject_2022_dotnet!A:A, CommerceTool!A19)</f>
        <v>8</v>
      </c>
      <c r="U19" s="24">
        <f>SUMIF(UTProject_2022_dotnet!A:A, CommerceTool!A19, UTProject_2022_dotnet!D:D)</f>
        <v>551.75</v>
      </c>
      <c r="V19" s="23">
        <f>COUNTIFS(UTProject_2022_dotnet!A:A, CommerceTool!A19, UTProject_2022_dotnet!D:D, "&gt;="&amp;500)</f>
        <v>0</v>
      </c>
      <c r="W19" s="24">
        <f>SUMIFS(UTProject_2022_dotnet!D:D, UTProject_2022_dotnet!A:A, CommerceTool!A19, UTProject_2022_dotnet!D:D, "&gt;=500")</f>
        <v>0</v>
      </c>
      <c r="X19" s="23">
        <f>COUNTIFS(UTProject_2022_dotnet!A:A, CommerceTool!A19, UTProject_2022_dotnet!D:D, "&lt;500", UTProject_2022_dotnet!D:D, "&gt;=100" )</f>
        <v>2</v>
      </c>
      <c r="Y19" s="24">
        <f>SUMIFS(UTProject_2022_dotnet!D:D, UTProject_2022_dotnet!A:A, CommerceTool!A19, UTProject_2022_dotnet!D:D, "&lt; 500", UTProject_2022_dotnet!D:D, "&gt;=100")</f>
        <v>324.08</v>
      </c>
      <c r="Z19" s="23">
        <f>COUNTIFS(UTProject_2022_dotnet!A:A, CommerceTool!A19, UTProject_2022_dotnet!D:D, "&lt; 100")</f>
        <v>6</v>
      </c>
      <c r="AA19" s="24">
        <f>SUMIFS(UTProject_2022_dotnet!D:D, UTProject_2022_dotnet!A:A, CommerceTool!A19, UTProject_2022_dotnet!D:D, "&lt; 100")</f>
        <v>227.67000000000002</v>
      </c>
    </row>
    <row r="20" spans="1:27" x14ac:dyDescent="0.2">
      <c r="A20" s="6" t="s">
        <v>102</v>
      </c>
      <c r="B20" s="8">
        <v>330</v>
      </c>
      <c r="C20" s="4">
        <v>23105.65</v>
      </c>
      <c r="D20" s="19">
        <f>COUNTIF(CodingProject_2022!A:A, CommerceTool!A20)</f>
        <v>257</v>
      </c>
      <c r="E20" s="20">
        <f>SUMIF(CodingProject_2022!A:A, CommerceTool!A20, CodingProject_2022!D:D)</f>
        <v>19263.599999999999</v>
      </c>
      <c r="F20" s="19">
        <f>COUNTIFS(CodingProject_2022!A:A, CommerceTool!A20, CodingProject_2022!D:D, "&gt;="&amp;500)</f>
        <v>1</v>
      </c>
      <c r="G20" s="20">
        <f>SUMIFS(CodingProject_2022!D:D, CodingProject_2022!A:A, CommerceTool!A20, CodingProject_2022!D:D, "&gt;=500")</f>
        <v>525.5</v>
      </c>
      <c r="H20" s="19">
        <f>COUNTIFS(CodingProject_2022!A:A, CommerceTool!A20, CodingProject_2022!D:D, "&lt;500", CodingProject_2022!D:D, "&gt;=100" )</f>
        <v>61</v>
      </c>
      <c r="I20" s="20">
        <f>SUMIFS(CodingProject_2022!D:D, CodingProject_2022!A:A, CommerceTool!A20, CodingProject_2022!D:D, "&lt; 500", CodingProject_2022!D:D, "&gt;=100")</f>
        <v>11814.800000000001</v>
      </c>
      <c r="J20" s="19">
        <f>COUNTIFS(CodingProject_2022!A:A, CommerceTool!A20, CodingProject_2022!D:D, "&lt; 100")</f>
        <v>195</v>
      </c>
      <c r="K20" s="20">
        <f>SUMIFS(CodingProject_2022!D:D, CodingProject_2022!A:A, CommerceTool!A20, CodingProject_2022!D:D, "&lt; 100")</f>
        <v>6923.2999999999984</v>
      </c>
      <c r="L20" s="21">
        <f>COUNTIF(UTProject_2022_Java!A:A, CommerceTool!A20)</f>
        <v>14</v>
      </c>
      <c r="M20" s="22">
        <f>SUMIF(UTProject_2022_Java!A:A, CommerceTool!A20, UTProject_2022_Java!D:D)</f>
        <v>688.91</v>
      </c>
      <c r="N20" s="21">
        <f>COUNTIFS(UTProject_2022_Java!A:A, CommerceTool!A20, UTProject_2022_Java!D:D, "&gt;="&amp;500)</f>
        <v>0</v>
      </c>
      <c r="O20" s="22">
        <f>SUMIFS(UTProject_2022_Java!D:D, UTProject_2022_Java!A:A, CommerceTool!A20, UTProject_2022_Java!D:D, "&gt;=500")</f>
        <v>0</v>
      </c>
      <c r="P20" s="21">
        <f>COUNTIFS(UTProject_2022_Java!A:A, CommerceTool!A20, UTProject_2022_Java!D:D, "&lt;500", UTProject_2022_Java!D:D, "&gt;=100" )</f>
        <v>2</v>
      </c>
      <c r="Q20" s="22">
        <f>SUMIFS(UTProject_2022_Java!D:D, UTProject_2022_Java!A:A, CommerceTool!A20, UTProject_2022_Java!D:D, "&lt; 500", UTProject_2022_Java!D:D, "&gt;=100")</f>
        <v>280.8</v>
      </c>
      <c r="R20" s="21">
        <f>COUNTIFS(UTProject_2022_Java!A:A, CommerceTool!A20, UTProject_2022_Java!D:D, "&lt; 100")</f>
        <v>12</v>
      </c>
      <c r="S20" s="22">
        <f>SUMIFS(UTProject_2022_Java!D:D, UTProject_2022_Java!A:A, CommerceTool!A20, UTProject_2022_Java!D:D, "&lt; 100")</f>
        <v>408.11</v>
      </c>
      <c r="T20" s="23">
        <f>COUNTIF(UTProject_2022_dotnet!A:A, CommerceTool!A20)</f>
        <v>12</v>
      </c>
      <c r="U20" s="24">
        <f>SUMIF(UTProject_2022_dotnet!A:A, CommerceTool!A20, UTProject_2022_dotnet!D:D)</f>
        <v>534.99</v>
      </c>
      <c r="V20" s="23">
        <f>COUNTIFS(UTProject_2022_dotnet!A:A, CommerceTool!A20, UTProject_2022_dotnet!D:D, "&gt;="&amp;500)</f>
        <v>0</v>
      </c>
      <c r="W20" s="24">
        <f>SUMIFS(UTProject_2022_dotnet!D:D, UTProject_2022_dotnet!A:A, CommerceTool!A20, UTProject_2022_dotnet!D:D, "&gt;=500")</f>
        <v>0</v>
      </c>
      <c r="X20" s="23">
        <f>COUNTIFS(UTProject_2022_dotnet!A:A, CommerceTool!A20, UTProject_2022_dotnet!D:D, "&lt;500", UTProject_2022_dotnet!D:D, "&gt;=100" )</f>
        <v>1</v>
      </c>
      <c r="Y20" s="24">
        <f>SUMIFS(UTProject_2022_dotnet!D:D, UTProject_2022_dotnet!A:A, CommerceTool!A20, UTProject_2022_dotnet!D:D, "&lt; 500", UTProject_2022_dotnet!D:D, "&gt;=100")</f>
        <v>168.06</v>
      </c>
      <c r="Z20" s="23">
        <f>COUNTIFS(UTProject_2022_dotnet!A:A, CommerceTool!A20, UTProject_2022_dotnet!D:D, "&lt; 100")</f>
        <v>11</v>
      </c>
      <c r="AA20" s="24">
        <f>SUMIFS(UTProject_2022_dotnet!D:D, UTProject_2022_dotnet!A:A, CommerceTool!A20, UTProject_2022_dotnet!D:D, "&lt; 100")</f>
        <v>366.93</v>
      </c>
    </row>
    <row r="21" spans="1:27" x14ac:dyDescent="0.2">
      <c r="A21" s="6" t="s">
        <v>103</v>
      </c>
      <c r="B21" s="8">
        <v>83</v>
      </c>
      <c r="C21" s="4">
        <v>5809.12</v>
      </c>
      <c r="D21" s="19">
        <f>COUNTIF(CodingProject_2022!A:A, CommerceTool!A21)</f>
        <v>75</v>
      </c>
      <c r="E21" s="20">
        <f>SUMIF(CodingProject_2022!A:A, CommerceTool!A21, CodingProject_2022!D:D)</f>
        <v>5659.17</v>
      </c>
      <c r="F21" s="19">
        <f>COUNTIFS(CodingProject_2022!A:A, CommerceTool!A21, CodingProject_2022!D:D, "&gt;="&amp;500)</f>
        <v>2</v>
      </c>
      <c r="G21" s="20">
        <f>SUMIFS(CodingProject_2022!D:D, CodingProject_2022!A:A, CommerceTool!A21, CodingProject_2022!D:D, "&gt;=500")</f>
        <v>2205.79</v>
      </c>
      <c r="H21" s="19">
        <f>COUNTIFS(CodingProject_2022!A:A, CommerceTool!A21, CodingProject_2022!D:D, "&lt;500", CodingProject_2022!D:D, "&gt;=100" )</f>
        <v>9</v>
      </c>
      <c r="I21" s="20">
        <f>SUMIFS(CodingProject_2022!D:D, CodingProject_2022!A:A, CommerceTool!A21, CodingProject_2022!D:D, "&lt; 500", CodingProject_2022!D:D, "&gt;=100")</f>
        <v>1543.27</v>
      </c>
      <c r="J21" s="19">
        <f>COUNTIFS(CodingProject_2022!A:A, CommerceTool!A21, CodingProject_2022!D:D, "&lt; 100")</f>
        <v>64</v>
      </c>
      <c r="K21" s="20">
        <f>SUMIFS(CodingProject_2022!D:D, CodingProject_2022!A:A, CommerceTool!A21, CodingProject_2022!D:D, "&lt; 100")</f>
        <v>1910.1100000000001</v>
      </c>
      <c r="L21" s="21">
        <f>COUNTIF(UTProject_2022_Java!A:A, CommerceTool!A21)</f>
        <v>8</v>
      </c>
      <c r="M21" s="22">
        <f>SUMIF(UTProject_2022_Java!A:A, CommerceTool!A21, UTProject_2022_Java!D:D)</f>
        <v>556.85</v>
      </c>
      <c r="N21" s="21">
        <f>COUNTIFS(UTProject_2022_Java!A:A, CommerceTool!A21, UTProject_2022_Java!D:D, "&gt;="&amp;500)</f>
        <v>0</v>
      </c>
      <c r="O21" s="22">
        <f>SUMIFS(UTProject_2022_Java!D:D, UTProject_2022_Java!A:A, CommerceTool!A21, UTProject_2022_Java!D:D, "&gt;=500")</f>
        <v>0</v>
      </c>
      <c r="P21" s="21">
        <f>COUNTIFS(UTProject_2022_Java!A:A, CommerceTool!A21, UTProject_2022_Java!D:D, "&lt;500", UTProject_2022_Java!D:D, "&gt;=100" )</f>
        <v>1</v>
      </c>
      <c r="Q21" s="22">
        <f>SUMIFS(UTProject_2022_Java!D:D, UTProject_2022_Java!A:A, CommerceTool!A21, UTProject_2022_Java!D:D, "&lt; 500", UTProject_2022_Java!D:D, "&gt;=100")</f>
        <v>174.02</v>
      </c>
      <c r="R21" s="21">
        <f>COUNTIFS(UTProject_2022_Java!A:A, CommerceTool!A21, UTProject_2022_Java!D:D, "&lt; 100")</f>
        <v>7</v>
      </c>
      <c r="S21" s="22">
        <f>SUMIFS(UTProject_2022_Java!D:D, UTProject_2022_Java!A:A, CommerceTool!A21, UTProject_2022_Java!D:D, "&lt; 100")</f>
        <v>382.83000000000004</v>
      </c>
      <c r="T21" s="23">
        <f>COUNTIF(UTProject_2022_dotnet!A:A, CommerceTool!A21)</f>
        <v>2</v>
      </c>
      <c r="U21" s="24">
        <f>SUMIF(UTProject_2022_dotnet!A:A, CommerceTool!A21, UTProject_2022_dotnet!D:D)</f>
        <v>170</v>
      </c>
      <c r="V21" s="23">
        <f>COUNTIFS(UTProject_2022_dotnet!A:A, CommerceTool!A21, UTProject_2022_dotnet!D:D, "&gt;="&amp;500)</f>
        <v>0</v>
      </c>
      <c r="W21" s="24">
        <f>SUMIFS(UTProject_2022_dotnet!D:D, UTProject_2022_dotnet!A:A, CommerceTool!A21, UTProject_2022_dotnet!D:D, "&gt;=500")</f>
        <v>0</v>
      </c>
      <c r="X21" s="23">
        <f>COUNTIFS(UTProject_2022_dotnet!A:A, CommerceTool!A21, UTProject_2022_dotnet!D:D, "&lt;500", UTProject_2022_dotnet!D:D, "&gt;=100" )</f>
        <v>0</v>
      </c>
      <c r="Y21" s="24">
        <f>SUMIFS(UTProject_2022_dotnet!D:D, UTProject_2022_dotnet!A:A, CommerceTool!A21, UTProject_2022_dotnet!D:D, "&lt; 500", UTProject_2022_dotnet!D:D, "&gt;=100")</f>
        <v>0</v>
      </c>
      <c r="Z21" s="23">
        <f>COUNTIFS(UTProject_2022_dotnet!A:A, CommerceTool!A21, UTProject_2022_dotnet!D:D, "&lt; 100")</f>
        <v>2</v>
      </c>
      <c r="AA21" s="24">
        <f>SUMIFS(UTProject_2022_dotnet!D:D, UTProject_2022_dotnet!A:A, CommerceTool!A21, UTProject_2022_dotnet!D:D, "&lt; 100")</f>
        <v>170</v>
      </c>
    </row>
    <row r="22" spans="1:27" x14ac:dyDescent="0.2">
      <c r="A22" s="6" t="s">
        <v>104</v>
      </c>
      <c r="B22" s="8">
        <v>114</v>
      </c>
      <c r="C22" s="4">
        <v>4210.57</v>
      </c>
      <c r="D22" s="19">
        <f>COUNTIF(CodingProject_2022!A:A, CommerceTool!A22)</f>
        <v>88</v>
      </c>
      <c r="E22" s="20">
        <f>SUMIF(CodingProject_2022!A:A, CommerceTool!A22, CodingProject_2022!D:D)</f>
        <v>3500.0499999999993</v>
      </c>
      <c r="F22" s="19">
        <f>COUNTIFS(CodingProject_2022!A:A, CommerceTool!A22, CodingProject_2022!D:D, "&gt;="&amp;500)</f>
        <v>0</v>
      </c>
      <c r="G22" s="20">
        <f>SUMIFS(CodingProject_2022!D:D, CodingProject_2022!A:A, CommerceTool!A22, CodingProject_2022!D:D, "&gt;=500")</f>
        <v>0</v>
      </c>
      <c r="H22" s="19">
        <f>COUNTIFS(CodingProject_2022!A:A, CommerceTool!A22, CodingProject_2022!D:D, "&lt;500", CodingProject_2022!D:D, "&gt;=100" )</f>
        <v>7</v>
      </c>
      <c r="I22" s="20">
        <f>SUMIFS(CodingProject_2022!D:D, CodingProject_2022!A:A, CommerceTool!A22, CodingProject_2022!D:D, "&lt; 500", CodingProject_2022!D:D, "&gt;=100")</f>
        <v>1018.32</v>
      </c>
      <c r="J22" s="19">
        <f>COUNTIFS(CodingProject_2022!A:A, CommerceTool!A22, CodingProject_2022!D:D, "&lt; 100")</f>
        <v>81</v>
      </c>
      <c r="K22" s="20">
        <f>SUMIFS(CodingProject_2022!D:D, CodingProject_2022!A:A, CommerceTool!A22, CodingProject_2022!D:D, "&lt; 100")</f>
        <v>2481.7299999999996</v>
      </c>
      <c r="L22" s="21">
        <f>COUNTIF(UTProject_2022_Java!A:A, CommerceTool!A22)</f>
        <v>22</v>
      </c>
      <c r="M22" s="22">
        <f>SUMIF(UTProject_2022_Java!A:A, CommerceTool!A22, UTProject_2022_Java!D:D)</f>
        <v>872.79000000000008</v>
      </c>
      <c r="N22" s="21">
        <f>COUNTIFS(UTProject_2022_Java!A:A, CommerceTool!A22, UTProject_2022_Java!D:D, "&gt;="&amp;500)</f>
        <v>0</v>
      </c>
      <c r="O22" s="22">
        <f>SUMIFS(UTProject_2022_Java!D:D, UTProject_2022_Java!A:A, CommerceTool!A22, UTProject_2022_Java!D:D, "&gt;=500")</f>
        <v>0</v>
      </c>
      <c r="P22" s="21">
        <f>COUNTIFS(UTProject_2022_Java!A:A, CommerceTool!A22, UTProject_2022_Java!D:D, "&lt;500", UTProject_2022_Java!D:D, "&gt;=100" )</f>
        <v>1</v>
      </c>
      <c r="Q22" s="22">
        <f>SUMIFS(UTProject_2022_Java!D:D, UTProject_2022_Java!A:A, CommerceTool!A22, UTProject_2022_Java!D:D, "&lt; 500", UTProject_2022_Java!D:D, "&gt;=100")</f>
        <v>124.69</v>
      </c>
      <c r="R22" s="21">
        <f>COUNTIFS(UTProject_2022_Java!A:A, CommerceTool!A22, UTProject_2022_Java!D:D, "&lt; 100")</f>
        <v>21</v>
      </c>
      <c r="S22" s="22">
        <f>SUMIFS(UTProject_2022_Java!D:D, UTProject_2022_Java!A:A, CommerceTool!A22, UTProject_2022_Java!D:D, "&lt; 100")</f>
        <v>748.1</v>
      </c>
      <c r="T22" s="23">
        <f>COUNTIF(UTProject_2022_dotnet!A:A, CommerceTool!A22)</f>
        <v>9</v>
      </c>
      <c r="U22" s="24">
        <f>SUMIF(UTProject_2022_dotnet!A:A, CommerceTool!A22, UTProject_2022_dotnet!D:D)</f>
        <v>452.68999999999994</v>
      </c>
      <c r="V22" s="23">
        <f>COUNTIFS(UTProject_2022_dotnet!A:A, CommerceTool!A22, UTProject_2022_dotnet!D:D, "&gt;="&amp;500)</f>
        <v>0</v>
      </c>
      <c r="W22" s="24">
        <f>SUMIFS(UTProject_2022_dotnet!D:D, UTProject_2022_dotnet!A:A, CommerceTool!A22, UTProject_2022_dotnet!D:D, "&gt;=500")</f>
        <v>0</v>
      </c>
      <c r="X22" s="23">
        <f>COUNTIFS(UTProject_2022_dotnet!A:A, CommerceTool!A22, UTProject_2022_dotnet!D:D, "&lt;500", UTProject_2022_dotnet!D:D, "&gt;=100" )</f>
        <v>0</v>
      </c>
      <c r="Y22" s="24">
        <f>SUMIFS(UTProject_2022_dotnet!D:D, UTProject_2022_dotnet!A:A, CommerceTool!A22, UTProject_2022_dotnet!D:D, "&lt; 500", UTProject_2022_dotnet!D:D, "&gt;=100")</f>
        <v>0</v>
      </c>
      <c r="Z22" s="23">
        <f>COUNTIFS(UTProject_2022_dotnet!A:A, CommerceTool!A22, UTProject_2022_dotnet!D:D, "&lt; 100")</f>
        <v>9</v>
      </c>
      <c r="AA22" s="24">
        <f>SUMIFS(UTProject_2022_dotnet!D:D, UTProject_2022_dotnet!A:A, CommerceTool!A22, UTProject_2022_dotnet!D:D, "&lt; 100")</f>
        <v>452.68999999999994</v>
      </c>
    </row>
    <row r="23" spans="1:27" x14ac:dyDescent="0.2">
      <c r="A23" s="6" t="s">
        <v>105</v>
      </c>
      <c r="B23" s="8">
        <v>75</v>
      </c>
      <c r="C23" s="4">
        <v>3712.04</v>
      </c>
      <c r="D23" s="19">
        <f>COUNTIF(CodingProject_2022!A:A, CommerceTool!A23)</f>
        <v>3</v>
      </c>
      <c r="E23" s="20">
        <f>SUMIF(CodingProject_2022!A:A, CommerceTool!A23, CodingProject_2022!D:D)</f>
        <v>43.35</v>
      </c>
      <c r="F23" s="19">
        <f>COUNTIFS(CodingProject_2022!A:A, CommerceTool!A23, CodingProject_2022!D:D, "&gt;="&amp;500)</f>
        <v>0</v>
      </c>
      <c r="G23" s="20">
        <f>SUMIFS(CodingProject_2022!D:D, CodingProject_2022!A:A, CommerceTool!A23, CodingProject_2022!D:D, "&gt;=500")</f>
        <v>0</v>
      </c>
      <c r="H23" s="19">
        <f>COUNTIFS(CodingProject_2022!A:A, CommerceTool!A23, CodingProject_2022!D:D, "&lt;500", CodingProject_2022!D:D, "&gt;=100" )</f>
        <v>0</v>
      </c>
      <c r="I23" s="20">
        <f>SUMIFS(CodingProject_2022!D:D, CodingProject_2022!A:A, CommerceTool!A23, CodingProject_2022!D:D, "&lt; 500", CodingProject_2022!D:D, "&gt;=100")</f>
        <v>0</v>
      </c>
      <c r="J23" s="19">
        <f>COUNTIFS(CodingProject_2022!A:A, CommerceTool!A23, CodingProject_2022!D:D, "&lt; 100")</f>
        <v>3</v>
      </c>
      <c r="K23" s="20">
        <f>SUMIFS(CodingProject_2022!D:D, CodingProject_2022!A:A, CommerceTool!A23, CodingProject_2022!D:D, "&lt; 100")</f>
        <v>43.35</v>
      </c>
      <c r="L23" s="21">
        <f>COUNTIF(UTProject_2022_Java!A:A, CommerceTool!A23)</f>
        <v>0</v>
      </c>
      <c r="M23" s="22">
        <f>SUMIF(UTProject_2022_Java!A:A, CommerceTool!A23, UTProject_2022_Java!D:D)</f>
        <v>0</v>
      </c>
      <c r="N23" s="21">
        <f>COUNTIFS(UTProject_2022_Java!A:A, CommerceTool!A23, UTProject_2022_Java!D:D, "&gt;="&amp;500)</f>
        <v>0</v>
      </c>
      <c r="O23" s="22">
        <f>SUMIFS(UTProject_2022_Java!D:D, UTProject_2022_Java!A:A, CommerceTool!A23, UTProject_2022_Java!D:D, "&gt;=500")</f>
        <v>0</v>
      </c>
      <c r="P23" s="21">
        <f>COUNTIFS(UTProject_2022_Java!A:A, CommerceTool!A23, UTProject_2022_Java!D:D, "&lt;500", UTProject_2022_Java!D:D, "&gt;=100" )</f>
        <v>0</v>
      </c>
      <c r="Q23" s="22">
        <f>SUMIFS(UTProject_2022_Java!D:D, UTProject_2022_Java!A:A, CommerceTool!A23, UTProject_2022_Java!D:D, "&lt; 500", UTProject_2022_Java!D:D, "&gt;=100")</f>
        <v>0</v>
      </c>
      <c r="R23" s="21">
        <f>COUNTIFS(UTProject_2022_Java!A:A, CommerceTool!A23, UTProject_2022_Java!D:D, "&lt; 100")</f>
        <v>0</v>
      </c>
      <c r="S23" s="22">
        <f>SUMIFS(UTProject_2022_Java!D:D, UTProject_2022_Java!A:A, CommerceTool!A23, UTProject_2022_Java!D:D, "&lt; 100")</f>
        <v>0</v>
      </c>
      <c r="T23" s="23">
        <f>COUNTIF(UTProject_2022_dotnet!A:A, CommerceTool!A23)</f>
        <v>0</v>
      </c>
      <c r="U23" s="24">
        <f>SUMIF(UTProject_2022_dotnet!A:A, CommerceTool!A23, UTProject_2022_dotnet!D:D)</f>
        <v>0</v>
      </c>
      <c r="V23" s="23">
        <f>COUNTIFS(UTProject_2022_dotnet!A:A, CommerceTool!A23, UTProject_2022_dotnet!D:D, "&gt;="&amp;500)</f>
        <v>0</v>
      </c>
      <c r="W23" s="24">
        <f>SUMIFS(UTProject_2022_dotnet!D:D, UTProject_2022_dotnet!A:A, CommerceTool!A23, UTProject_2022_dotnet!D:D, "&gt;=500")</f>
        <v>0</v>
      </c>
      <c r="X23" s="23">
        <f>COUNTIFS(UTProject_2022_dotnet!A:A, CommerceTool!A23, UTProject_2022_dotnet!D:D, "&lt;500", UTProject_2022_dotnet!D:D, "&gt;=100" )</f>
        <v>0</v>
      </c>
      <c r="Y23" s="24">
        <f>SUMIFS(UTProject_2022_dotnet!D:D, UTProject_2022_dotnet!A:A, CommerceTool!A23, UTProject_2022_dotnet!D:D, "&lt; 500", UTProject_2022_dotnet!D:D, "&gt;=100")</f>
        <v>0</v>
      </c>
      <c r="Z23" s="23">
        <f>COUNTIFS(UTProject_2022_dotnet!A:A, CommerceTool!A23, UTProject_2022_dotnet!D:D, "&lt; 100")</f>
        <v>0</v>
      </c>
      <c r="AA23" s="24">
        <f>SUMIFS(UTProject_2022_dotnet!D:D, UTProject_2022_dotnet!A:A, CommerceTool!A23, UTProject_2022_dotnet!D:D, "&lt; 100")</f>
        <v>0</v>
      </c>
    </row>
    <row r="24" spans="1:27" x14ac:dyDescent="0.2">
      <c r="A24" s="6" t="s">
        <v>106</v>
      </c>
      <c r="B24" s="8">
        <v>8</v>
      </c>
      <c r="C24" s="4">
        <v>1021.84</v>
      </c>
      <c r="D24" s="19">
        <f>COUNTIF(CodingProject_2022!A:A, CommerceTool!A24)</f>
        <v>3</v>
      </c>
      <c r="E24" s="20">
        <f>SUMIF(CodingProject_2022!A:A, CommerceTool!A24, CodingProject_2022!D:D)</f>
        <v>556.41</v>
      </c>
      <c r="F24" s="19">
        <f>COUNTIFS(CodingProject_2022!A:A, CommerceTool!A24, CodingProject_2022!D:D, "&gt;="&amp;500)</f>
        <v>0</v>
      </c>
      <c r="G24" s="20">
        <f>SUMIFS(CodingProject_2022!D:D, CodingProject_2022!A:A, CommerceTool!A24, CodingProject_2022!D:D, "&gt;=500")</f>
        <v>0</v>
      </c>
      <c r="H24" s="19">
        <f>COUNTIFS(CodingProject_2022!A:A, CommerceTool!A24, CodingProject_2022!D:D, "&lt;500", CodingProject_2022!D:D, "&gt;=100" )</f>
        <v>3</v>
      </c>
      <c r="I24" s="20">
        <f>SUMIFS(CodingProject_2022!D:D, CodingProject_2022!A:A, CommerceTool!A24, CodingProject_2022!D:D, "&lt; 500", CodingProject_2022!D:D, "&gt;=100")</f>
        <v>556.41</v>
      </c>
      <c r="J24" s="19">
        <f>COUNTIFS(CodingProject_2022!A:A, CommerceTool!A24, CodingProject_2022!D:D, "&lt; 100")</f>
        <v>0</v>
      </c>
      <c r="K24" s="20">
        <f>SUMIFS(CodingProject_2022!D:D, CodingProject_2022!A:A, CommerceTool!A24, CodingProject_2022!D:D, "&lt; 100")</f>
        <v>0</v>
      </c>
      <c r="L24" s="21">
        <f>COUNTIF(UTProject_2022_Java!A:A, CommerceTool!A24)</f>
        <v>3</v>
      </c>
      <c r="M24" s="22">
        <f>SUMIF(UTProject_2022_Java!A:A, CommerceTool!A24, UTProject_2022_Java!D:D)</f>
        <v>556.41</v>
      </c>
      <c r="N24" s="21">
        <f>COUNTIFS(UTProject_2022_Java!A:A, CommerceTool!A24, UTProject_2022_Java!D:D, "&gt;="&amp;500)</f>
        <v>0</v>
      </c>
      <c r="O24" s="22">
        <f>SUMIFS(UTProject_2022_Java!D:D, UTProject_2022_Java!A:A, CommerceTool!A24, UTProject_2022_Java!D:D, "&gt;=500")</f>
        <v>0</v>
      </c>
      <c r="P24" s="21">
        <f>COUNTIFS(UTProject_2022_Java!A:A, CommerceTool!A24, UTProject_2022_Java!D:D, "&lt;500", UTProject_2022_Java!D:D, "&gt;=100" )</f>
        <v>3</v>
      </c>
      <c r="Q24" s="22">
        <f>SUMIFS(UTProject_2022_Java!D:D, UTProject_2022_Java!A:A, CommerceTool!A24, UTProject_2022_Java!D:D, "&lt; 500", UTProject_2022_Java!D:D, "&gt;=100")</f>
        <v>556.41</v>
      </c>
      <c r="R24" s="21">
        <f>COUNTIFS(UTProject_2022_Java!A:A, CommerceTool!A24, UTProject_2022_Java!D:D, "&lt; 100")</f>
        <v>0</v>
      </c>
      <c r="S24" s="22">
        <f>SUMIFS(UTProject_2022_Java!D:D, UTProject_2022_Java!A:A, CommerceTool!A24, UTProject_2022_Java!D:D, "&lt; 100")</f>
        <v>0</v>
      </c>
      <c r="T24" s="23">
        <f>COUNTIF(UTProject_2022_dotnet!A:A, CommerceTool!A24)</f>
        <v>0</v>
      </c>
      <c r="U24" s="24">
        <f>SUMIF(UTProject_2022_dotnet!A:A, CommerceTool!A24, UTProject_2022_dotnet!D:D)</f>
        <v>0</v>
      </c>
      <c r="V24" s="23">
        <f>COUNTIFS(UTProject_2022_dotnet!A:A, CommerceTool!A24, UTProject_2022_dotnet!D:D, "&gt;="&amp;500)</f>
        <v>0</v>
      </c>
      <c r="W24" s="24">
        <f>SUMIFS(UTProject_2022_dotnet!D:D, UTProject_2022_dotnet!A:A, CommerceTool!A24, UTProject_2022_dotnet!D:D, "&gt;=500")</f>
        <v>0</v>
      </c>
      <c r="X24" s="23">
        <f>COUNTIFS(UTProject_2022_dotnet!A:A, CommerceTool!A24, UTProject_2022_dotnet!D:D, "&lt;500", UTProject_2022_dotnet!D:D, "&gt;=100" )</f>
        <v>0</v>
      </c>
      <c r="Y24" s="24">
        <f>SUMIFS(UTProject_2022_dotnet!D:D, UTProject_2022_dotnet!A:A, CommerceTool!A24, UTProject_2022_dotnet!D:D, "&lt; 500", UTProject_2022_dotnet!D:D, "&gt;=100")</f>
        <v>0</v>
      </c>
      <c r="Z24" s="23">
        <f>COUNTIFS(UTProject_2022_dotnet!A:A, CommerceTool!A24, UTProject_2022_dotnet!D:D, "&lt; 100")</f>
        <v>0</v>
      </c>
      <c r="AA24" s="24">
        <f>SUMIFS(UTProject_2022_dotnet!D:D, UTProject_2022_dotnet!A:A, CommerceTool!A24, UTProject_2022_dotnet!D:D, "&lt; 100")</f>
        <v>0</v>
      </c>
    </row>
    <row r="25" spans="1:27" x14ac:dyDescent="0.2">
      <c r="A25" s="25" t="s">
        <v>107</v>
      </c>
      <c r="B25" s="26">
        <v>31</v>
      </c>
      <c r="C25" s="27">
        <v>695.62</v>
      </c>
      <c r="D25" s="19">
        <f>COUNTIF(CodingProject_2022!A:A, CommerceTool!A25)</f>
        <v>24</v>
      </c>
      <c r="E25" s="20">
        <f>SUMIF(CodingProject_2022!A:A, CommerceTool!A25, CodingProject_2022!D:D)</f>
        <v>531.64</v>
      </c>
      <c r="F25" s="19">
        <f>COUNTIFS(CodingProject_2022!A:A, CommerceTool!A25, CodingProject_2022!D:D, "&gt;="&amp;500)</f>
        <v>0</v>
      </c>
      <c r="G25" s="20">
        <f>SUMIFS(CodingProject_2022!D:D, CodingProject_2022!A:A, CommerceTool!A25, CodingProject_2022!D:D, "&gt;=500")</f>
        <v>0</v>
      </c>
      <c r="H25" s="19">
        <f>COUNTIFS(CodingProject_2022!A:A, CommerceTool!A25, CodingProject_2022!D:D, "&lt;500", CodingProject_2022!D:D, "&gt;=100" )</f>
        <v>0</v>
      </c>
      <c r="I25" s="20">
        <f>SUMIFS(CodingProject_2022!D:D, CodingProject_2022!A:A, CommerceTool!A25, CodingProject_2022!D:D, "&lt; 500", CodingProject_2022!D:D, "&gt;=100")</f>
        <v>0</v>
      </c>
      <c r="J25" s="19">
        <f>COUNTIFS(CodingProject_2022!A:A, CommerceTool!A25, CodingProject_2022!D:D, "&lt; 100")</f>
        <v>24</v>
      </c>
      <c r="K25" s="20">
        <f>SUMIFS(CodingProject_2022!D:D, CodingProject_2022!A:A, CommerceTool!A25, CodingProject_2022!D:D, "&lt; 100")</f>
        <v>531.64</v>
      </c>
      <c r="L25" s="21">
        <f>COUNTIF(UTProject_2022_Java!A:A, CommerceTool!A25)</f>
        <v>0</v>
      </c>
      <c r="M25" s="22">
        <f>SUMIF(UTProject_2022_Java!A:A, CommerceTool!A25, UTProject_2022_Java!D:D)</f>
        <v>0</v>
      </c>
      <c r="N25" s="21">
        <f>COUNTIFS(UTProject_2022_Java!A:A, CommerceTool!A25, UTProject_2022_Java!D:D, "&gt;="&amp;500)</f>
        <v>0</v>
      </c>
      <c r="O25" s="22">
        <f>SUMIFS(UTProject_2022_Java!D:D, UTProject_2022_Java!A:A, CommerceTool!A25, UTProject_2022_Java!D:D, "&gt;=500")</f>
        <v>0</v>
      </c>
      <c r="P25" s="21">
        <f>COUNTIFS(UTProject_2022_Java!A:A, CommerceTool!A25, UTProject_2022_Java!D:D, "&lt;500", UTProject_2022_Java!D:D, "&gt;=100" )</f>
        <v>0</v>
      </c>
      <c r="Q25" s="22">
        <f>SUMIFS(UTProject_2022_Java!D:D, UTProject_2022_Java!A:A, CommerceTool!A25, UTProject_2022_Java!D:D, "&lt; 500", UTProject_2022_Java!D:D, "&gt;=100")</f>
        <v>0</v>
      </c>
      <c r="R25" s="21">
        <f>COUNTIFS(UTProject_2022_Java!A:A, CommerceTool!A25, UTProject_2022_Java!D:D, "&lt; 100")</f>
        <v>0</v>
      </c>
      <c r="S25" s="22">
        <f>SUMIFS(UTProject_2022_Java!D:D, UTProject_2022_Java!A:A, CommerceTool!A25, UTProject_2022_Java!D:D, "&lt; 100")</f>
        <v>0</v>
      </c>
      <c r="T25" s="23">
        <f>COUNTIF(UTProject_2022_dotnet!A:A, CommerceTool!A25)</f>
        <v>0</v>
      </c>
      <c r="U25" s="24">
        <f>SUMIF(UTProject_2022_dotnet!A:A, CommerceTool!A25, UTProject_2022_dotnet!D:D)</f>
        <v>0</v>
      </c>
      <c r="V25" s="23">
        <f>COUNTIFS(UTProject_2022_dotnet!A:A, CommerceTool!A25, UTProject_2022_dotnet!D:D, "&gt;="&amp;500)</f>
        <v>0</v>
      </c>
      <c r="W25" s="24">
        <f>SUMIFS(UTProject_2022_dotnet!D:D, UTProject_2022_dotnet!A:A, CommerceTool!A25, UTProject_2022_dotnet!D:D, "&gt;=500")</f>
        <v>0</v>
      </c>
      <c r="X25" s="23">
        <f>COUNTIFS(UTProject_2022_dotnet!A:A, CommerceTool!A25, UTProject_2022_dotnet!D:D, "&lt;500", UTProject_2022_dotnet!D:D, "&gt;=100" )</f>
        <v>0</v>
      </c>
      <c r="Y25" s="24">
        <f>SUMIFS(UTProject_2022_dotnet!D:D, UTProject_2022_dotnet!A:A, CommerceTool!A25, UTProject_2022_dotnet!D:D, "&lt; 500", UTProject_2022_dotnet!D:D, "&gt;=100")</f>
        <v>0</v>
      </c>
      <c r="Z25" s="23">
        <f>COUNTIFS(UTProject_2022_dotnet!A:A, CommerceTool!A25, UTProject_2022_dotnet!D:D, "&lt; 100")</f>
        <v>0</v>
      </c>
      <c r="AA25" s="24">
        <f>SUMIFS(UTProject_2022_dotnet!D:D, UTProject_2022_dotnet!A:A, CommerceTool!A25, UTProject_2022_dotnet!D:D, "&lt; 100")</f>
        <v>0</v>
      </c>
    </row>
    <row r="26" spans="1:27" x14ac:dyDescent="0.2">
      <c r="A26" s="28" t="s">
        <v>36</v>
      </c>
      <c r="B26" s="29">
        <f>SUM(B13:B25)</f>
        <v>1530</v>
      </c>
      <c r="C26" s="30">
        <f>SUM(C13:C25)</f>
        <v>100684.64999999998</v>
      </c>
      <c r="D26" s="19">
        <f t="shared" ref="D26:AA26" si="2">SUM(D13:D25)</f>
        <v>1068</v>
      </c>
      <c r="E26" s="20">
        <f t="shared" si="2"/>
        <v>71709.530000000013</v>
      </c>
      <c r="F26" s="19">
        <f t="shared" si="2"/>
        <v>10</v>
      </c>
      <c r="G26" s="20">
        <f t="shared" si="2"/>
        <v>7805.5999999999995</v>
      </c>
      <c r="H26" s="19">
        <f t="shared" si="2"/>
        <v>190</v>
      </c>
      <c r="I26" s="20">
        <f t="shared" si="2"/>
        <v>35066.42</v>
      </c>
      <c r="J26" s="19">
        <f t="shared" si="2"/>
        <v>868</v>
      </c>
      <c r="K26" s="31">
        <f t="shared" si="2"/>
        <v>28837.51</v>
      </c>
      <c r="L26" s="21">
        <f t="shared" si="2"/>
        <v>157</v>
      </c>
      <c r="M26" s="22">
        <f t="shared" si="2"/>
        <v>13769.200000000003</v>
      </c>
      <c r="N26" s="21">
        <f t="shared" si="2"/>
        <v>5</v>
      </c>
      <c r="O26" s="22">
        <f t="shared" si="2"/>
        <v>3992.3</v>
      </c>
      <c r="P26" s="21">
        <f t="shared" si="2"/>
        <v>27</v>
      </c>
      <c r="Q26" s="22">
        <f t="shared" si="2"/>
        <v>4734.59</v>
      </c>
      <c r="R26" s="21">
        <f t="shared" si="2"/>
        <v>125</v>
      </c>
      <c r="S26" s="32">
        <f t="shared" si="2"/>
        <v>5042.3100000000004</v>
      </c>
      <c r="T26" s="23">
        <f t="shared" si="2"/>
        <v>84</v>
      </c>
      <c r="U26" s="24">
        <f t="shared" si="2"/>
        <v>6749.52</v>
      </c>
      <c r="V26" s="23">
        <f t="shared" si="2"/>
        <v>1</v>
      </c>
      <c r="W26" s="24">
        <f t="shared" si="2"/>
        <v>563.51</v>
      </c>
      <c r="X26" s="23">
        <f t="shared" si="2"/>
        <v>18</v>
      </c>
      <c r="Y26" s="24">
        <f t="shared" si="2"/>
        <v>3324.77</v>
      </c>
      <c r="Z26" s="23">
        <f t="shared" si="2"/>
        <v>65</v>
      </c>
      <c r="AA26" s="24">
        <f t="shared" si="2"/>
        <v>2861.2400000000002</v>
      </c>
    </row>
    <row r="29" spans="1:27" x14ac:dyDescent="0.2">
      <c r="A29" s="3" t="s">
        <v>108</v>
      </c>
    </row>
    <row r="31" spans="1:27" x14ac:dyDescent="0.2">
      <c r="A31" s="6"/>
      <c r="B31" s="239" t="s">
        <v>75</v>
      </c>
      <c r="C31" s="240"/>
      <c r="D31" s="241"/>
      <c r="E31" s="231" t="s">
        <v>73</v>
      </c>
      <c r="F31" s="231"/>
      <c r="G31" s="231"/>
      <c r="H31" s="242" t="s">
        <v>109</v>
      </c>
      <c r="I31" s="242"/>
      <c r="J31" s="242"/>
    </row>
    <row r="32" spans="1:27" x14ac:dyDescent="0.2">
      <c r="A32" s="6" t="s">
        <v>72</v>
      </c>
      <c r="B32" s="33" t="s">
        <v>87</v>
      </c>
      <c r="C32" s="16" t="s">
        <v>88</v>
      </c>
      <c r="D32" s="16" t="s">
        <v>89</v>
      </c>
      <c r="E32" s="34" t="s">
        <v>87</v>
      </c>
      <c r="F32" s="35" t="s">
        <v>88</v>
      </c>
      <c r="G32" s="36" t="s">
        <v>89</v>
      </c>
      <c r="H32" s="37" t="s">
        <v>87</v>
      </c>
      <c r="I32" s="38" t="s">
        <v>88</v>
      </c>
      <c r="J32" s="38" t="s">
        <v>89</v>
      </c>
    </row>
    <row r="33" spans="1:12" x14ac:dyDescent="0.2">
      <c r="A33" s="6" t="s">
        <v>79</v>
      </c>
      <c r="B33" s="39">
        <v>0.5</v>
      </c>
      <c r="C33" s="39">
        <v>0.4</v>
      </c>
      <c r="D33" s="40">
        <v>0.3</v>
      </c>
      <c r="E33" s="41">
        <f>B33*N26</f>
        <v>2.5</v>
      </c>
      <c r="F33" s="41">
        <f>C33*P26</f>
        <v>10.8</v>
      </c>
      <c r="G33" s="42">
        <f>D33*R26</f>
        <v>37.5</v>
      </c>
      <c r="H33" s="43">
        <f>G4*E33*1.5*12</f>
        <v>14.168181818181822</v>
      </c>
      <c r="I33" s="43">
        <f>G4*F33*12</f>
        <v>40.804363636363647</v>
      </c>
      <c r="J33" s="43">
        <f>G4*G33*0.2*12</f>
        <v>28.336363636363643</v>
      </c>
    </row>
    <row r="34" spans="1:12" x14ac:dyDescent="0.2">
      <c r="A34" s="6" t="s">
        <v>80</v>
      </c>
      <c r="B34" s="39">
        <v>0.4</v>
      </c>
      <c r="C34" s="39">
        <v>0.3</v>
      </c>
      <c r="D34" s="40">
        <v>0.2</v>
      </c>
      <c r="E34" s="41">
        <f>B34*V26</f>
        <v>0.4</v>
      </c>
      <c r="F34" s="41">
        <f>C34*X26</f>
        <v>5.3999999999999995</v>
      </c>
      <c r="G34" s="42">
        <f>D34*Z26</f>
        <v>13</v>
      </c>
      <c r="H34" s="43">
        <f>G5*E34*1.2*12</f>
        <v>0.87360000000000004</v>
      </c>
      <c r="I34" s="43">
        <f>G5*F34*1*12</f>
        <v>9.8279999999999994</v>
      </c>
      <c r="J34" s="43">
        <f>G5*G34*0.5*12</f>
        <v>11.83</v>
      </c>
    </row>
    <row r="35" spans="1:12" x14ac:dyDescent="0.2">
      <c r="A35" s="6" t="s">
        <v>81</v>
      </c>
      <c r="B35" s="39">
        <v>0.5</v>
      </c>
      <c r="C35" s="39">
        <v>0.3</v>
      </c>
      <c r="D35" s="40">
        <v>0.1</v>
      </c>
      <c r="E35" s="41">
        <f>B35*F26</f>
        <v>5</v>
      </c>
      <c r="F35" s="41">
        <f>C35*H26</f>
        <v>57</v>
      </c>
      <c r="G35" s="42">
        <f>D35*J26</f>
        <v>86.800000000000011</v>
      </c>
      <c r="H35" s="43">
        <f>G6*E35*2*12</f>
        <v>24.890909090909091</v>
      </c>
      <c r="I35" s="43">
        <f>G6*F35*1*12</f>
        <v>141.87818181818182</v>
      </c>
      <c r="J35" s="43">
        <f>G6*G35*0.5*12</f>
        <v>108.02654545454547</v>
      </c>
      <c r="L35">
        <f>175*13*5</f>
        <v>11375</v>
      </c>
    </row>
    <row r="36" spans="1:12" x14ac:dyDescent="0.2">
      <c r="A36" s="25" t="s">
        <v>82</v>
      </c>
      <c r="B36" s="44" t="s">
        <v>110</v>
      </c>
      <c r="C36" s="44" t="s">
        <v>110</v>
      </c>
      <c r="D36" s="45" t="s">
        <v>110</v>
      </c>
      <c r="E36" s="46" t="s">
        <v>110</v>
      </c>
      <c r="F36" s="46" t="s">
        <v>110</v>
      </c>
      <c r="G36" s="47" t="s">
        <v>110</v>
      </c>
      <c r="H36" s="48" t="s">
        <v>110</v>
      </c>
      <c r="I36" s="48" t="s">
        <v>110</v>
      </c>
      <c r="J36" s="48" t="s">
        <v>110</v>
      </c>
    </row>
    <row r="37" spans="1:12" x14ac:dyDescent="0.2">
      <c r="A37" s="6" t="s">
        <v>36</v>
      </c>
      <c r="B37" s="49"/>
      <c r="C37" s="49"/>
      <c r="D37" s="49"/>
      <c r="E37" s="50"/>
      <c r="F37" s="50"/>
      <c r="G37" s="50"/>
      <c r="H37" s="43">
        <f>SUM(H33:H36)</f>
        <v>39.932690909090908</v>
      </c>
      <c r="I37" s="43">
        <f t="shared" ref="I37:J37" si="3">SUM(I33:I36)</f>
        <v>192.51054545454548</v>
      </c>
      <c r="J37" s="43">
        <f t="shared" si="3"/>
        <v>148.1929090909091</v>
      </c>
    </row>
    <row r="39" spans="1:12" hidden="1" x14ac:dyDescent="0.2">
      <c r="A39" s="51" t="s">
        <v>53</v>
      </c>
    </row>
    <row r="40" spans="1:12" hidden="1" x14ac:dyDescent="0.2">
      <c r="A40" s="51" t="s">
        <v>1</v>
      </c>
      <c r="B40" s="51">
        <v>0.15</v>
      </c>
    </row>
    <row r="41" spans="1:12" hidden="1" x14ac:dyDescent="0.2">
      <c r="A41" t="s">
        <v>2</v>
      </c>
      <c r="B41" s="51">
        <v>0.35</v>
      </c>
    </row>
    <row r="42" spans="1:12" hidden="1" x14ac:dyDescent="0.2">
      <c r="A42" t="s">
        <v>3</v>
      </c>
      <c r="B42" s="51">
        <v>0.4</v>
      </c>
    </row>
    <row r="43" spans="1:12" hidden="1" x14ac:dyDescent="0.2">
      <c r="A43" t="s">
        <v>4</v>
      </c>
      <c r="B43" s="51">
        <v>0.1</v>
      </c>
    </row>
    <row r="44" spans="1:12" x14ac:dyDescent="0.2">
      <c r="A44" s="3" t="s">
        <v>111</v>
      </c>
    </row>
    <row r="45" spans="1:12" x14ac:dyDescent="0.2">
      <c r="A45" s="6"/>
      <c r="B45" s="231" t="s">
        <v>79</v>
      </c>
      <c r="C45" s="231"/>
      <c r="D45" s="231"/>
      <c r="E45" s="232" t="s">
        <v>80</v>
      </c>
      <c r="F45" s="232"/>
      <c r="G45" s="232"/>
      <c r="H45" s="231" t="s">
        <v>81</v>
      </c>
      <c r="I45" s="231"/>
      <c r="J45" s="231"/>
      <c r="K45" s="52"/>
    </row>
    <row r="46" spans="1:12" x14ac:dyDescent="0.2">
      <c r="A46" s="6"/>
      <c r="B46" s="18" t="s">
        <v>87</v>
      </c>
      <c r="C46" s="18" t="s">
        <v>88</v>
      </c>
      <c r="D46" s="18" t="s">
        <v>89</v>
      </c>
      <c r="E46" s="53" t="s">
        <v>87</v>
      </c>
      <c r="F46" s="53" t="s">
        <v>88</v>
      </c>
      <c r="G46" s="53" t="s">
        <v>89</v>
      </c>
      <c r="H46" s="18" t="s">
        <v>87</v>
      </c>
      <c r="I46" s="18" t="s">
        <v>88</v>
      </c>
      <c r="J46" s="18" t="s">
        <v>89</v>
      </c>
    </row>
    <row r="47" spans="1:12" x14ac:dyDescent="0.2">
      <c r="A47" s="6" t="s">
        <v>1</v>
      </c>
      <c r="B47" s="50">
        <f>ROUND(B40*$E$33,0)</f>
        <v>0</v>
      </c>
      <c r="C47" s="50">
        <f>ROUND(B40*$F$33, 0)</f>
        <v>2</v>
      </c>
      <c r="D47" s="50">
        <f>ROUND(B40*$G$33, 0)</f>
        <v>6</v>
      </c>
      <c r="E47" s="54">
        <f>ROUNDUP(B40*$E$34, 0)</f>
        <v>1</v>
      </c>
      <c r="F47" s="55">
        <f>ROUND(B40*$F$34, 0)</f>
        <v>1</v>
      </c>
      <c r="G47" s="55">
        <f>ROUND(B40*$G$34, 0)</f>
        <v>2</v>
      </c>
      <c r="H47" s="50">
        <f>ROUND(B40*$E$35, 0)</f>
        <v>1</v>
      </c>
      <c r="I47" s="50">
        <f>ROUND(B40*$F$35, 0)</f>
        <v>9</v>
      </c>
      <c r="J47" s="50">
        <f>ROUND(B40*$G$35, 0)</f>
        <v>13</v>
      </c>
    </row>
    <row r="48" spans="1:12" x14ac:dyDescent="0.2">
      <c r="A48" s="6" t="s">
        <v>2</v>
      </c>
      <c r="B48" s="50">
        <f t="shared" ref="B48:B50" si="4">ROUND(B41*$E$33,0)</f>
        <v>1</v>
      </c>
      <c r="C48" s="50">
        <f t="shared" ref="C48:C50" si="5">ROUND(B41*$F$33, 0)</f>
        <v>4</v>
      </c>
      <c r="D48" s="50">
        <f t="shared" ref="D48:D50" si="6">ROUND(B41*$G$33, 0)</f>
        <v>13</v>
      </c>
      <c r="E48" s="54">
        <f t="shared" ref="E48:E50" si="7">ROUND(B41*$E$34, 0)</f>
        <v>0</v>
      </c>
      <c r="F48" s="55">
        <f t="shared" ref="F48:F50" si="8">ROUND(B41*$F$34, 0)</f>
        <v>2</v>
      </c>
      <c r="G48" s="55">
        <f t="shared" ref="G48:G50" si="9">ROUND(B41*$G$34, 0)</f>
        <v>5</v>
      </c>
      <c r="H48" s="50">
        <f t="shared" ref="H48:H50" si="10">ROUND(B41*$E$35, 0)</f>
        <v>2</v>
      </c>
      <c r="I48" s="50">
        <f t="shared" ref="I48:I50" si="11">ROUND(B41*$F$35, 0)</f>
        <v>20</v>
      </c>
      <c r="J48" s="50">
        <f t="shared" ref="J48:J50" si="12">ROUND(B41*$G$35, 0)</f>
        <v>30</v>
      </c>
    </row>
    <row r="49" spans="1:10" x14ac:dyDescent="0.2">
      <c r="A49" s="6" t="s">
        <v>3</v>
      </c>
      <c r="B49" s="50">
        <f t="shared" si="4"/>
        <v>1</v>
      </c>
      <c r="C49" s="50">
        <f t="shared" si="5"/>
        <v>4</v>
      </c>
      <c r="D49" s="50">
        <f t="shared" si="6"/>
        <v>15</v>
      </c>
      <c r="E49" s="54">
        <f t="shared" si="7"/>
        <v>0</v>
      </c>
      <c r="F49" s="55">
        <f>ROUNDUP(B42*$F$34, 0)</f>
        <v>3</v>
      </c>
      <c r="G49" s="55">
        <f>ROUNDUP(B42*$G$34, 0)</f>
        <v>6</v>
      </c>
      <c r="H49" s="50">
        <f t="shared" si="10"/>
        <v>2</v>
      </c>
      <c r="I49" s="50">
        <f t="shared" si="11"/>
        <v>23</v>
      </c>
      <c r="J49" s="50">
        <f t="shared" si="12"/>
        <v>35</v>
      </c>
    </row>
    <row r="50" spans="1:10" x14ac:dyDescent="0.2">
      <c r="A50" s="6" t="s">
        <v>4</v>
      </c>
      <c r="B50" s="50">
        <f t="shared" si="4"/>
        <v>0</v>
      </c>
      <c r="C50" s="50">
        <f t="shared" si="5"/>
        <v>1</v>
      </c>
      <c r="D50" s="50">
        <f t="shared" si="6"/>
        <v>4</v>
      </c>
      <c r="E50" s="54">
        <f t="shared" si="7"/>
        <v>0</v>
      </c>
      <c r="F50" s="55">
        <f t="shared" si="8"/>
        <v>1</v>
      </c>
      <c r="G50" s="55">
        <f t="shared" si="9"/>
        <v>1</v>
      </c>
      <c r="H50" s="50">
        <f t="shared" si="10"/>
        <v>1</v>
      </c>
      <c r="I50" s="50">
        <f t="shared" si="11"/>
        <v>6</v>
      </c>
      <c r="J50" s="50">
        <f t="shared" si="12"/>
        <v>9</v>
      </c>
    </row>
    <row r="52" spans="1:10" x14ac:dyDescent="0.2">
      <c r="A52" s="3" t="s">
        <v>112</v>
      </c>
    </row>
    <row r="53" spans="1:10" x14ac:dyDescent="0.2">
      <c r="A53" s="6"/>
      <c r="B53" s="231" t="s">
        <v>79</v>
      </c>
      <c r="C53" s="231"/>
      <c r="D53" s="231"/>
      <c r="E53" s="232" t="s">
        <v>80</v>
      </c>
      <c r="F53" s="232"/>
      <c r="G53" s="232"/>
      <c r="H53" s="231" t="s">
        <v>81</v>
      </c>
      <c r="I53" s="231"/>
      <c r="J53" s="231"/>
    </row>
    <row r="54" spans="1:10" x14ac:dyDescent="0.2">
      <c r="A54" s="6"/>
      <c r="B54" s="18" t="s">
        <v>87</v>
      </c>
      <c r="C54" s="18" t="s">
        <v>88</v>
      </c>
      <c r="D54" s="18" t="s">
        <v>89</v>
      </c>
      <c r="E54" s="53" t="s">
        <v>87</v>
      </c>
      <c r="F54" s="53" t="s">
        <v>88</v>
      </c>
      <c r="G54" s="53" t="s">
        <v>89</v>
      </c>
      <c r="H54" s="18" t="s">
        <v>87</v>
      </c>
      <c r="I54" s="18" t="s">
        <v>88</v>
      </c>
      <c r="J54" s="18" t="s">
        <v>89</v>
      </c>
    </row>
    <row r="55" spans="1:10" x14ac:dyDescent="0.2">
      <c r="A55" s="6" t="s">
        <v>1</v>
      </c>
      <c r="B55" s="50">
        <f>ROUND(B40*$H$33,2)</f>
        <v>2.13</v>
      </c>
      <c r="C55" s="50">
        <f>ROUND(B40*$I$33,2)</f>
        <v>6.12</v>
      </c>
      <c r="D55" s="50">
        <f>ROUND(B40*$J$33,2)</f>
        <v>4.25</v>
      </c>
      <c r="E55" s="54">
        <f>ROUND(B40*$H$34,2)</f>
        <v>0.13</v>
      </c>
      <c r="F55" s="55">
        <f>ROUND(B40*$I$34,2)</f>
        <v>1.47</v>
      </c>
      <c r="G55" s="55">
        <f>ROUND(B40*$J$34,2)</f>
        <v>1.77</v>
      </c>
      <c r="H55" s="56">
        <f>ROUND(B40*$H$35,2)</f>
        <v>3.73</v>
      </c>
      <c r="I55" s="50">
        <f>ROUND(B40*$I$35,2)</f>
        <v>21.28</v>
      </c>
      <c r="J55" s="50">
        <f>ROUND(B40*$J$35,2)</f>
        <v>16.2</v>
      </c>
    </row>
    <row r="56" spans="1:10" x14ac:dyDescent="0.2">
      <c r="A56" s="6" t="s">
        <v>2</v>
      </c>
      <c r="B56" s="50">
        <f t="shared" ref="B56:B58" si="13">ROUND(B41*$H$33,2)</f>
        <v>4.96</v>
      </c>
      <c r="C56" s="50">
        <f t="shared" ref="C56:C58" si="14">ROUND(B41*$I$33,2)</f>
        <v>14.28</v>
      </c>
      <c r="D56" s="50">
        <f t="shared" ref="D56:D58" si="15">ROUND(B41*$J$33,2)</f>
        <v>9.92</v>
      </c>
      <c r="E56" s="54">
        <f t="shared" ref="E56:E58" si="16">ROUND(B41*$H$34,2)</f>
        <v>0.31</v>
      </c>
      <c r="F56" s="55">
        <f t="shared" ref="F56:F58" si="17">ROUND(B41*$I$34,2)</f>
        <v>3.44</v>
      </c>
      <c r="G56" s="55">
        <f t="shared" ref="G56:G58" si="18">ROUND(B41*$J$34,2)</f>
        <v>4.1399999999999997</v>
      </c>
      <c r="H56" s="56">
        <f t="shared" ref="H56:H58" si="19">ROUND(B41*$H$35,2)</f>
        <v>8.7100000000000009</v>
      </c>
      <c r="I56" s="50">
        <f t="shared" ref="I56:I58" si="20">ROUND(B41*$I$35,2)</f>
        <v>49.66</v>
      </c>
      <c r="J56" s="50">
        <f t="shared" ref="J56:J58" si="21">ROUND(B41*$J$35,2)</f>
        <v>37.81</v>
      </c>
    </row>
    <row r="57" spans="1:10" x14ac:dyDescent="0.2">
      <c r="A57" s="6" t="s">
        <v>3</v>
      </c>
      <c r="B57" s="50">
        <f t="shared" si="13"/>
        <v>5.67</v>
      </c>
      <c r="C57" s="50">
        <f t="shared" si="14"/>
        <v>16.32</v>
      </c>
      <c r="D57" s="50">
        <f t="shared" si="15"/>
        <v>11.33</v>
      </c>
      <c r="E57" s="54">
        <f t="shared" si="16"/>
        <v>0.35</v>
      </c>
      <c r="F57" s="55">
        <f t="shared" si="17"/>
        <v>3.93</v>
      </c>
      <c r="G57" s="55">
        <f t="shared" si="18"/>
        <v>4.7300000000000004</v>
      </c>
      <c r="H57" s="56">
        <f t="shared" si="19"/>
        <v>9.9600000000000009</v>
      </c>
      <c r="I57" s="50">
        <f t="shared" si="20"/>
        <v>56.75</v>
      </c>
      <c r="J57" s="50">
        <f t="shared" si="21"/>
        <v>43.21</v>
      </c>
    </row>
    <row r="58" spans="1:10" x14ac:dyDescent="0.2">
      <c r="A58" s="6" t="s">
        <v>4</v>
      </c>
      <c r="B58" s="50">
        <f t="shared" si="13"/>
        <v>1.42</v>
      </c>
      <c r="C58" s="50">
        <f t="shared" si="14"/>
        <v>4.08</v>
      </c>
      <c r="D58" s="50">
        <f t="shared" si="15"/>
        <v>2.83</v>
      </c>
      <c r="E58" s="54">
        <f t="shared" si="16"/>
        <v>0.09</v>
      </c>
      <c r="F58" s="55">
        <f t="shared" si="17"/>
        <v>0.98</v>
      </c>
      <c r="G58" s="55">
        <f t="shared" si="18"/>
        <v>1.18</v>
      </c>
      <c r="H58" s="56">
        <f t="shared" si="19"/>
        <v>2.4900000000000002</v>
      </c>
      <c r="I58" s="50">
        <f t="shared" si="20"/>
        <v>14.19</v>
      </c>
      <c r="J58" s="50">
        <f t="shared" si="21"/>
        <v>10.8</v>
      </c>
    </row>
    <row r="60" spans="1:10" x14ac:dyDescent="0.2">
      <c r="A60" s="3" t="s">
        <v>113</v>
      </c>
    </row>
    <row r="61" spans="1:10" x14ac:dyDescent="0.2">
      <c r="A61" s="6"/>
      <c r="B61" s="5" t="s">
        <v>79</v>
      </c>
      <c r="C61" s="5" t="s">
        <v>80</v>
      </c>
      <c r="D61" s="5" t="s">
        <v>81</v>
      </c>
    </row>
    <row r="62" spans="1:10" x14ac:dyDescent="0.2">
      <c r="A62" s="6" t="s">
        <v>1</v>
      </c>
      <c r="B62" s="6">
        <f>SUM(B55:D55)</f>
        <v>12.5</v>
      </c>
      <c r="C62" s="6">
        <f>SUM(E55:G55)</f>
        <v>3.37</v>
      </c>
      <c r="D62" s="6">
        <f>SUM(H55:J55)</f>
        <v>41.21</v>
      </c>
    </row>
    <row r="63" spans="1:10" x14ac:dyDescent="0.2">
      <c r="A63" s="6" t="s">
        <v>2</v>
      </c>
      <c r="B63" s="6">
        <f t="shared" ref="B63:B65" si="22">SUM(B56:D56)</f>
        <v>29.159999999999997</v>
      </c>
      <c r="C63" s="6">
        <f t="shared" ref="C63:C65" si="23">SUM(E56:G56)</f>
        <v>7.89</v>
      </c>
      <c r="D63" s="6">
        <f t="shared" ref="D63:D65" si="24">SUM(H56:J56)</f>
        <v>96.18</v>
      </c>
    </row>
    <row r="64" spans="1:10" x14ac:dyDescent="0.2">
      <c r="A64" s="6" t="s">
        <v>3</v>
      </c>
      <c r="B64" s="6">
        <f t="shared" si="22"/>
        <v>33.32</v>
      </c>
      <c r="C64" s="6">
        <f t="shared" si="23"/>
        <v>9.0100000000000016</v>
      </c>
      <c r="D64" s="6">
        <f t="shared" si="24"/>
        <v>109.92000000000002</v>
      </c>
    </row>
    <row r="65" spans="1:5" x14ac:dyDescent="0.2">
      <c r="A65" s="6" t="s">
        <v>4</v>
      </c>
      <c r="B65" s="6">
        <f t="shared" si="22"/>
        <v>8.33</v>
      </c>
      <c r="C65" s="6">
        <f t="shared" si="23"/>
        <v>2.25</v>
      </c>
      <c r="D65" s="6">
        <f t="shared" si="24"/>
        <v>27.48</v>
      </c>
    </row>
    <row r="68" spans="1:5" x14ac:dyDescent="0.2">
      <c r="A68" s="3" t="s">
        <v>114</v>
      </c>
    </row>
    <row r="70" spans="1:5" x14ac:dyDescent="0.2">
      <c r="A70" s="57" t="s">
        <v>72</v>
      </c>
      <c r="B70" s="57" t="s">
        <v>115</v>
      </c>
      <c r="C70" s="57" t="s">
        <v>116</v>
      </c>
      <c r="D70" s="57" t="s">
        <v>117</v>
      </c>
      <c r="E70" s="57" t="s">
        <v>118</v>
      </c>
    </row>
    <row r="71" spans="1:5" x14ac:dyDescent="0.2">
      <c r="A71" s="58" t="s">
        <v>79</v>
      </c>
      <c r="B71" s="59">
        <f xml:space="preserve"> 175 * 12</f>
        <v>2100</v>
      </c>
      <c r="C71" s="60">
        <f>SUM(E33:G33) / 3</f>
        <v>16.933333333333334</v>
      </c>
      <c r="D71" s="59">
        <f>B71*C71</f>
        <v>35560</v>
      </c>
      <c r="E71" s="58"/>
    </row>
    <row r="72" spans="1:5" x14ac:dyDescent="0.2">
      <c r="A72" s="58" t="s">
        <v>80</v>
      </c>
      <c r="B72" s="59">
        <f>49*12</f>
        <v>588</v>
      </c>
      <c r="C72" s="60">
        <f>SUM(E34:G34)</f>
        <v>18.8</v>
      </c>
      <c r="D72" s="59">
        <f t="shared" ref="D72:D74" si="25">B72*C72</f>
        <v>11054.4</v>
      </c>
      <c r="E72" s="58"/>
    </row>
    <row r="73" spans="1:5" x14ac:dyDescent="0.2">
      <c r="A73" s="58" t="s">
        <v>81</v>
      </c>
      <c r="B73" s="59">
        <f>15*12</f>
        <v>180</v>
      </c>
      <c r="C73" s="58">
        <f>ROUNDUP(200/B6,0)*SUM(E35:G35)</f>
        <v>744</v>
      </c>
      <c r="D73" s="59">
        <f t="shared" si="25"/>
        <v>133920</v>
      </c>
      <c r="E73" s="58" t="s">
        <v>119</v>
      </c>
    </row>
    <row r="74" spans="1:5" x14ac:dyDescent="0.2">
      <c r="A74" s="58" t="s">
        <v>82</v>
      </c>
      <c r="B74" s="59">
        <v>5999</v>
      </c>
      <c r="C74" s="58">
        <v>1</v>
      </c>
      <c r="D74" s="59">
        <f t="shared" si="25"/>
        <v>5999</v>
      </c>
      <c r="E74" s="58" t="s">
        <v>120</v>
      </c>
    </row>
    <row r="75" spans="1:5" x14ac:dyDescent="0.2">
      <c r="D75" s="61">
        <f>SUM(D71:D74)</f>
        <v>186533.4</v>
      </c>
      <c r="E75" s="62" t="s">
        <v>121</v>
      </c>
    </row>
    <row r="76" spans="1:5" x14ac:dyDescent="0.2">
      <c r="D76" s="63">
        <f>SUM(D75) - (D73*50%)</f>
        <v>119573.4</v>
      </c>
      <c r="E76" s="62" t="s">
        <v>122</v>
      </c>
    </row>
  </sheetData>
  <mergeCells count="23">
    <mergeCell ref="B2:D2"/>
    <mergeCell ref="E2:G2"/>
    <mergeCell ref="D10:K10"/>
    <mergeCell ref="L10:S10"/>
    <mergeCell ref="T10:AA10"/>
    <mergeCell ref="R11:S11"/>
    <mergeCell ref="V11:W11"/>
    <mergeCell ref="X11:Y11"/>
    <mergeCell ref="Z11:AA11"/>
    <mergeCell ref="B31:D31"/>
    <mergeCell ref="E31:G31"/>
    <mergeCell ref="H31:J31"/>
    <mergeCell ref="F11:G11"/>
    <mergeCell ref="H11:I11"/>
    <mergeCell ref="J11:K11"/>
    <mergeCell ref="N11:O11"/>
    <mergeCell ref="P11:Q11"/>
    <mergeCell ref="B45:D45"/>
    <mergeCell ref="E45:G45"/>
    <mergeCell ref="H45:J45"/>
    <mergeCell ref="B53:D53"/>
    <mergeCell ref="E53:G53"/>
    <mergeCell ref="H53:J5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CBB1C-7085-4A93-9D78-9CEC8D33F38D}">
  <dimension ref="A1:G39"/>
  <sheetViews>
    <sheetView workbookViewId="0">
      <selection activeCell="B42" sqref="B42"/>
    </sheetView>
  </sheetViews>
  <sheetFormatPr baseColWidth="10" defaultColWidth="8.83203125" defaultRowHeight="15" x14ac:dyDescent="0.2"/>
  <cols>
    <col min="1" max="1" width="34.1640625" customWidth="1"/>
    <col min="2" max="2" width="25" customWidth="1"/>
    <col min="3" max="3" width="21.5" customWidth="1"/>
    <col min="4" max="4" width="16.1640625" customWidth="1"/>
    <col min="5" max="5" width="18.33203125" customWidth="1"/>
    <col min="6" max="6" width="26" customWidth="1"/>
  </cols>
  <sheetData>
    <row r="1" spans="1:6" x14ac:dyDescent="0.2">
      <c r="B1" s="145"/>
    </row>
    <row r="2" spans="1:6" x14ac:dyDescent="0.2">
      <c r="B2" s="145"/>
    </row>
    <row r="3" spans="1:6" x14ac:dyDescent="0.2">
      <c r="A3" s="149" t="s">
        <v>123</v>
      </c>
      <c r="B3" s="6">
        <v>386</v>
      </c>
    </row>
    <row r="4" spans="1:6" x14ac:dyDescent="0.2">
      <c r="B4" t="s">
        <v>124</v>
      </c>
    </row>
    <row r="5" spans="1:6" x14ac:dyDescent="0.2">
      <c r="A5" s="3" t="s">
        <v>125</v>
      </c>
    </row>
    <row r="6" spans="1:6" x14ac:dyDescent="0.2">
      <c r="A6" s="146" t="s">
        <v>126</v>
      </c>
      <c r="B6" s="147" t="s">
        <v>28</v>
      </c>
      <c r="C6" s="148" t="s">
        <v>67</v>
      </c>
      <c r="D6" s="146" t="s">
        <v>17</v>
      </c>
      <c r="E6" s="146" t="s">
        <v>127</v>
      </c>
      <c r="F6" s="146" t="s">
        <v>128</v>
      </c>
    </row>
    <row r="7" spans="1:6" x14ac:dyDescent="0.2">
      <c r="A7" s="6" t="s">
        <v>129</v>
      </c>
      <c r="B7" s="7">
        <v>295</v>
      </c>
      <c r="C7" s="7">
        <v>877</v>
      </c>
      <c r="D7" s="4">
        <v>2937.57</v>
      </c>
      <c r="E7" s="4">
        <f>D7/B7</f>
        <v>9.9578644067796613</v>
      </c>
      <c r="F7" s="4">
        <f>D7/C7</f>
        <v>3.3495667046750288</v>
      </c>
    </row>
    <row r="8" spans="1:6" x14ac:dyDescent="0.2">
      <c r="A8" s="6" t="s">
        <v>130</v>
      </c>
      <c r="B8" s="7">
        <v>82</v>
      </c>
      <c r="C8" s="7">
        <v>116</v>
      </c>
      <c r="D8" s="4">
        <v>390.04</v>
      </c>
      <c r="E8" s="4">
        <f>D8/B8</f>
        <v>4.7565853658536588</v>
      </c>
      <c r="F8" s="4">
        <f t="shared" ref="F8:F9" si="0">D8/C8</f>
        <v>3.3624137931034483</v>
      </c>
    </row>
    <row r="9" spans="1:6" x14ac:dyDescent="0.2">
      <c r="A9" s="6" t="s">
        <v>131</v>
      </c>
      <c r="B9" s="7">
        <v>5</v>
      </c>
      <c r="C9" s="7">
        <v>60</v>
      </c>
      <c r="D9" s="4">
        <v>99.66</v>
      </c>
      <c r="E9" s="4">
        <f>D9/B9</f>
        <v>19.931999999999999</v>
      </c>
      <c r="F9" s="4">
        <f t="shared" si="0"/>
        <v>1.661</v>
      </c>
    </row>
    <row r="11" spans="1:6" x14ac:dyDescent="0.2">
      <c r="A11" s="3" t="s">
        <v>132</v>
      </c>
    </row>
    <row r="12" spans="1:6" x14ac:dyDescent="0.2">
      <c r="A12" s="146" t="s">
        <v>126</v>
      </c>
      <c r="B12" s="147" t="s">
        <v>133</v>
      </c>
      <c r="C12" s="147" t="s">
        <v>134</v>
      </c>
      <c r="D12" s="148" t="s">
        <v>28</v>
      </c>
      <c r="E12" s="146" t="s">
        <v>135</v>
      </c>
      <c r="F12" s="146" t="s">
        <v>127</v>
      </c>
    </row>
    <row r="13" spans="1:6" x14ac:dyDescent="0.2">
      <c r="A13" s="6" t="s">
        <v>129</v>
      </c>
      <c r="B13" s="150">
        <v>0.3</v>
      </c>
      <c r="C13" s="7">
        <f>C7 + (C7*B13)</f>
        <v>1140.0999999999999</v>
      </c>
      <c r="D13" s="151">
        <f>B7+(B7*B13)</f>
        <v>383.5</v>
      </c>
      <c r="E13" s="4">
        <f>C7 + (C7*B13)</f>
        <v>1140.0999999999999</v>
      </c>
      <c r="F13" s="4">
        <f>E13/D13</f>
        <v>2.9728813559322034</v>
      </c>
    </row>
    <row r="14" spans="1:6" x14ac:dyDescent="0.2">
      <c r="A14" s="6" t="s">
        <v>130</v>
      </c>
      <c r="B14" s="150">
        <v>0.5</v>
      </c>
      <c r="C14" s="7">
        <f t="shared" ref="C14:C15" si="1">C8 + (C8*B14)</f>
        <v>174</v>
      </c>
      <c r="D14" s="151">
        <f>B8+(B8*B14)</f>
        <v>123</v>
      </c>
      <c r="E14" s="4">
        <f>C8 + (C8*B14)</f>
        <v>174</v>
      </c>
      <c r="F14" s="4">
        <f>E14/D14</f>
        <v>1.4146341463414633</v>
      </c>
    </row>
    <row r="15" spans="1:6" x14ac:dyDescent="0.2">
      <c r="A15" s="6" t="s">
        <v>131</v>
      </c>
      <c r="B15" s="150">
        <v>0.2</v>
      </c>
      <c r="C15" s="7">
        <f t="shared" si="1"/>
        <v>72</v>
      </c>
      <c r="D15" s="151">
        <f>B9+(B9*B15)</f>
        <v>6</v>
      </c>
      <c r="E15" s="4">
        <f>C9 + (C9*B15)</f>
        <v>72</v>
      </c>
      <c r="F15" s="4">
        <f>E15/D15</f>
        <v>12</v>
      </c>
    </row>
    <row r="17" spans="1:7" x14ac:dyDescent="0.2">
      <c r="A17" t="s">
        <v>136</v>
      </c>
    </row>
    <row r="18" spans="1:7" x14ac:dyDescent="0.2">
      <c r="A18" t="s">
        <v>137</v>
      </c>
      <c r="B18" s="51">
        <v>0.5</v>
      </c>
    </row>
    <row r="19" spans="1:7" x14ac:dyDescent="0.2">
      <c r="A19" t="s">
        <v>138</v>
      </c>
      <c r="B19" s="51">
        <v>0.2</v>
      </c>
    </row>
    <row r="20" spans="1:7" x14ac:dyDescent="0.2">
      <c r="A20" s="146" t="s">
        <v>126</v>
      </c>
      <c r="B20" s="148" t="s">
        <v>139</v>
      </c>
      <c r="C20" s="146" t="s">
        <v>140</v>
      </c>
    </row>
    <row r="21" spans="1:7" x14ac:dyDescent="0.2">
      <c r="A21" s="7" t="s">
        <v>129</v>
      </c>
      <c r="B21" s="151">
        <f>5% * D13</f>
        <v>19.175000000000001</v>
      </c>
      <c r="C21" s="8">
        <f>10% * D13</f>
        <v>38.35</v>
      </c>
    </row>
    <row r="22" spans="1:7" x14ac:dyDescent="0.2">
      <c r="A22" s="7" t="s">
        <v>130</v>
      </c>
      <c r="B22" s="151">
        <f>20% * D14</f>
        <v>24.6</v>
      </c>
      <c r="C22" s="8">
        <f>20% * D14</f>
        <v>24.6</v>
      </c>
    </row>
    <row r="23" spans="1:7" x14ac:dyDescent="0.2">
      <c r="A23" s="7" t="s">
        <v>131</v>
      </c>
      <c r="B23" s="151">
        <f>30% * D15</f>
        <v>1.7999999999999998</v>
      </c>
      <c r="C23" s="8">
        <f>30% * D15</f>
        <v>1.7999999999999998</v>
      </c>
    </row>
    <row r="25" spans="1:7" x14ac:dyDescent="0.2">
      <c r="A25" t="s">
        <v>141</v>
      </c>
    </row>
    <row r="26" spans="1:7" x14ac:dyDescent="0.2">
      <c r="A26" s="146" t="s">
        <v>126</v>
      </c>
      <c r="B26" s="148" t="s">
        <v>142</v>
      </c>
      <c r="C26" s="146" t="s">
        <v>143</v>
      </c>
      <c r="D26" s="153" t="s">
        <v>135</v>
      </c>
    </row>
    <row r="27" spans="1:7" x14ac:dyDescent="0.2">
      <c r="A27" s="7" t="s">
        <v>129</v>
      </c>
      <c r="B27" s="152">
        <f>F13*B21*$B$18</f>
        <v>28.502500000000001</v>
      </c>
      <c r="C27" s="152">
        <f>F13*C21*$B$19</f>
        <v>22.802000000000003</v>
      </c>
      <c r="D27" s="4">
        <f>B27+C27</f>
        <v>51.304500000000004</v>
      </c>
    </row>
    <row r="28" spans="1:7" x14ac:dyDescent="0.2">
      <c r="A28" s="7" t="s">
        <v>130</v>
      </c>
      <c r="B28" s="152">
        <f>F14*B22*$B$18</f>
        <v>17.399999999999999</v>
      </c>
      <c r="C28" s="152">
        <f>F14*C22*$B$19</f>
        <v>6.96</v>
      </c>
      <c r="D28" s="4">
        <f t="shared" ref="D28:D29" si="2">B28+C28</f>
        <v>24.36</v>
      </c>
    </row>
    <row r="29" spans="1:7" x14ac:dyDescent="0.2">
      <c r="A29" s="7" t="s">
        <v>131</v>
      </c>
      <c r="B29" s="152">
        <f>F15*B23*$B$18</f>
        <v>10.799999999999999</v>
      </c>
      <c r="C29" s="152">
        <f>F15*C23*$B$19</f>
        <v>4.3199999999999994</v>
      </c>
      <c r="D29" s="4">
        <f t="shared" si="2"/>
        <v>15.119999999999997</v>
      </c>
      <c r="F29" t="s">
        <v>144</v>
      </c>
      <c r="G29" t="s">
        <v>145</v>
      </c>
    </row>
    <row r="30" spans="1:7" x14ac:dyDescent="0.2">
      <c r="D30" s="2"/>
      <c r="F30" t="s">
        <v>146</v>
      </c>
    </row>
    <row r="31" spans="1:7" x14ac:dyDescent="0.2">
      <c r="F31" t="s">
        <v>147</v>
      </c>
    </row>
    <row r="32" spans="1:7" x14ac:dyDescent="0.2">
      <c r="F32" t="s">
        <v>148</v>
      </c>
    </row>
    <row r="34" spans="1:1" x14ac:dyDescent="0.2">
      <c r="A34" t="s">
        <v>149</v>
      </c>
    </row>
    <row r="35" spans="1:1" x14ac:dyDescent="0.2">
      <c r="A35" s="146" t="s">
        <v>126</v>
      </c>
    </row>
    <row r="36" spans="1:1" x14ac:dyDescent="0.2">
      <c r="A36" s="6" t="s">
        <v>129</v>
      </c>
    </row>
    <row r="37" spans="1:1" x14ac:dyDescent="0.2">
      <c r="A37" s="6" t="s">
        <v>130</v>
      </c>
    </row>
    <row r="38" spans="1:1" x14ac:dyDescent="0.2">
      <c r="A38" s="6" t="s">
        <v>131</v>
      </c>
    </row>
    <row r="39" spans="1:1" x14ac:dyDescent="0.2">
      <c r="A39" t="s">
        <v>150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F93F7-43B2-4D5A-A53F-B0C2DA0F6358}">
  <dimension ref="A1:J49"/>
  <sheetViews>
    <sheetView topLeftCell="B15" workbookViewId="0">
      <selection activeCell="N33" sqref="N33"/>
    </sheetView>
  </sheetViews>
  <sheetFormatPr baseColWidth="10" defaultColWidth="8.83203125" defaultRowHeight="15" x14ac:dyDescent="0.2"/>
  <cols>
    <col min="1" max="1" width="43.5" bestFit="1" customWidth="1"/>
    <col min="2" max="2" width="44.33203125" bestFit="1" customWidth="1"/>
    <col min="3" max="3" width="63.33203125" bestFit="1" customWidth="1"/>
    <col min="4" max="4" width="31.5" customWidth="1"/>
    <col min="5" max="5" width="24.6640625" customWidth="1"/>
    <col min="6" max="6" width="16.83203125" bestFit="1" customWidth="1"/>
    <col min="7" max="7" width="14.33203125" bestFit="1" customWidth="1"/>
    <col min="8" max="8" width="18.5" bestFit="1" customWidth="1"/>
    <col min="9" max="9" width="23.5" customWidth="1"/>
    <col min="10" max="10" width="27.1640625" customWidth="1"/>
  </cols>
  <sheetData>
    <row r="1" spans="1:5" x14ac:dyDescent="0.2">
      <c r="C1" t="s">
        <v>151</v>
      </c>
      <c r="D1" s="51">
        <v>0.05</v>
      </c>
      <c r="E1">
        <f>D1*D16</f>
        <v>846.32999999999993</v>
      </c>
    </row>
    <row r="3" spans="1:5" x14ac:dyDescent="0.2">
      <c r="A3" s="3" t="s">
        <v>152</v>
      </c>
    </row>
    <row r="4" spans="1:5" x14ac:dyDescent="0.2">
      <c r="A4" s="5" t="s">
        <v>90</v>
      </c>
      <c r="B4" s="6" t="s">
        <v>153</v>
      </c>
      <c r="C4" s="6" t="s">
        <v>154</v>
      </c>
      <c r="D4" s="6" t="s">
        <v>155</v>
      </c>
    </row>
    <row r="5" spans="1:5" x14ac:dyDescent="0.2">
      <c r="A5" s="5" t="s">
        <v>156</v>
      </c>
      <c r="B5" s="6" t="s">
        <v>157</v>
      </c>
      <c r="C5" s="6" t="s">
        <v>158</v>
      </c>
      <c r="D5" s="6">
        <f>1205*30%</f>
        <v>361.5</v>
      </c>
    </row>
    <row r="6" spans="1:5" x14ac:dyDescent="0.2">
      <c r="A6" s="5" t="s">
        <v>159</v>
      </c>
      <c r="B6" s="6" t="s">
        <v>160</v>
      </c>
      <c r="C6" s="6" t="s">
        <v>161</v>
      </c>
      <c r="D6" s="6">
        <f>786*30%</f>
        <v>235.79999999999998</v>
      </c>
    </row>
    <row r="7" spans="1:5" x14ac:dyDescent="0.2">
      <c r="A7" s="5" t="s">
        <v>162</v>
      </c>
      <c r="B7" s="6" t="s">
        <v>163</v>
      </c>
      <c r="C7" s="6" t="s">
        <v>164</v>
      </c>
      <c r="D7" s="6">
        <f>181*30%</f>
        <v>54.3</v>
      </c>
    </row>
    <row r="8" spans="1:5" x14ac:dyDescent="0.2">
      <c r="A8" s="5" t="s">
        <v>165</v>
      </c>
      <c r="B8" s="6" t="s">
        <v>166</v>
      </c>
      <c r="C8" s="6" t="s">
        <v>167</v>
      </c>
      <c r="D8" s="6">
        <f>7400*30%</f>
        <v>2220</v>
      </c>
    </row>
    <row r="9" spans="1:5" x14ac:dyDescent="0.2">
      <c r="A9" s="5" t="s">
        <v>168</v>
      </c>
      <c r="B9" s="6" t="s">
        <v>169</v>
      </c>
      <c r="C9" s="6" t="s">
        <v>167</v>
      </c>
      <c r="D9" s="6">
        <f>11000*30%</f>
        <v>3300</v>
      </c>
    </row>
    <row r="10" spans="1:5" x14ac:dyDescent="0.2">
      <c r="A10" s="5" t="s">
        <v>170</v>
      </c>
      <c r="B10" s="6" t="s">
        <v>166</v>
      </c>
      <c r="C10" s="6" t="s">
        <v>167</v>
      </c>
      <c r="D10" s="6">
        <f>7200*30%</f>
        <v>2160</v>
      </c>
    </row>
    <row r="11" spans="1:5" x14ac:dyDescent="0.2">
      <c r="A11" s="5" t="s">
        <v>171</v>
      </c>
      <c r="B11" s="6" t="s">
        <v>172</v>
      </c>
      <c r="C11" s="6" t="s">
        <v>173</v>
      </c>
      <c r="D11" s="6">
        <f>3300*30%</f>
        <v>990</v>
      </c>
    </row>
    <row r="12" spans="1:5" x14ac:dyDescent="0.2">
      <c r="A12" s="5" t="s">
        <v>174</v>
      </c>
      <c r="B12" s="6" t="s">
        <v>175</v>
      </c>
      <c r="C12" s="6" t="s">
        <v>176</v>
      </c>
      <c r="D12" s="6">
        <f>16200*30%</f>
        <v>4860</v>
      </c>
    </row>
    <row r="13" spans="1:5" x14ac:dyDescent="0.2">
      <c r="A13" s="5" t="s">
        <v>177</v>
      </c>
      <c r="B13" s="6" t="s">
        <v>178</v>
      </c>
      <c r="C13" s="6" t="s">
        <v>179</v>
      </c>
      <c r="D13" s="6">
        <f>4400*30%</f>
        <v>1320</v>
      </c>
    </row>
    <row r="14" spans="1:5" x14ac:dyDescent="0.2">
      <c r="A14" s="5" t="s">
        <v>180</v>
      </c>
      <c r="B14" s="6" t="s">
        <v>181</v>
      </c>
      <c r="C14" s="6" t="s">
        <v>182</v>
      </c>
      <c r="D14" s="6">
        <f>3600*30%</f>
        <v>1080</v>
      </c>
    </row>
    <row r="15" spans="1:5" x14ac:dyDescent="0.2">
      <c r="A15" s="5" t="s">
        <v>183</v>
      </c>
      <c r="B15" s="6" t="s">
        <v>184</v>
      </c>
      <c r="C15" s="6" t="s">
        <v>185</v>
      </c>
      <c r="D15" s="6">
        <f>1150*30%</f>
        <v>345</v>
      </c>
    </row>
    <row r="16" spans="1:5" x14ac:dyDescent="0.2">
      <c r="D16">
        <f>SUM(D5:D15)</f>
        <v>16926.599999999999</v>
      </c>
    </row>
    <row r="17" spans="1:10" x14ac:dyDescent="0.2">
      <c r="A17" t="s">
        <v>186</v>
      </c>
    </row>
    <row r="18" spans="1:10" x14ac:dyDescent="0.2">
      <c r="A18" s="6" t="s">
        <v>187</v>
      </c>
      <c r="B18" s="6" t="s">
        <v>188</v>
      </c>
      <c r="C18" s="6" t="s">
        <v>189</v>
      </c>
      <c r="D18" s="6" t="s">
        <v>190</v>
      </c>
      <c r="E18" s="6" t="s">
        <v>191</v>
      </c>
      <c r="F18" s="6" t="s">
        <v>192</v>
      </c>
      <c r="G18" s="6" t="s">
        <v>193</v>
      </c>
      <c r="H18" s="6" t="s">
        <v>194</v>
      </c>
      <c r="I18" s="6" t="s">
        <v>195</v>
      </c>
      <c r="J18" t="s">
        <v>118</v>
      </c>
    </row>
    <row r="19" spans="1:10" ht="15" customHeight="1" x14ac:dyDescent="0.2">
      <c r="A19" s="6" t="s">
        <v>156</v>
      </c>
      <c r="B19" s="6" t="s">
        <v>196</v>
      </c>
      <c r="C19" s="6" t="s">
        <v>1</v>
      </c>
      <c r="D19" s="6">
        <v>878</v>
      </c>
      <c r="E19" s="6">
        <f>30% * D19 * 30%</f>
        <v>79.02</v>
      </c>
      <c r="F19" s="6">
        <v>3</v>
      </c>
      <c r="G19" s="6">
        <v>3</v>
      </c>
      <c r="H19" s="6">
        <f>F19*G19</f>
        <v>9</v>
      </c>
      <c r="I19" s="248" t="s">
        <v>197</v>
      </c>
    </row>
    <row r="20" spans="1:10" x14ac:dyDescent="0.2">
      <c r="A20" s="6" t="s">
        <v>159</v>
      </c>
      <c r="B20" s="6" t="s">
        <v>198</v>
      </c>
      <c r="C20" s="6" t="s">
        <v>2</v>
      </c>
      <c r="D20" s="6">
        <v>412.56</v>
      </c>
      <c r="E20" s="6">
        <f t="shared" ref="E20:E29" si="0">30% * D20 * 30%</f>
        <v>37.130400000000002</v>
      </c>
      <c r="F20" s="6">
        <v>2</v>
      </c>
      <c r="G20" s="6">
        <v>4</v>
      </c>
      <c r="H20" s="6">
        <f t="shared" ref="H20:H29" si="1">F20*G20</f>
        <v>8</v>
      </c>
      <c r="I20" s="248"/>
    </row>
    <row r="21" spans="1:10" x14ac:dyDescent="0.2">
      <c r="A21" s="6" t="s">
        <v>162</v>
      </c>
      <c r="B21" s="6" t="s">
        <v>199</v>
      </c>
      <c r="C21" s="6" t="s">
        <v>1</v>
      </c>
      <c r="D21" s="6">
        <v>181</v>
      </c>
      <c r="E21" s="6">
        <f t="shared" si="0"/>
        <v>16.29</v>
      </c>
      <c r="F21" s="6">
        <v>3</v>
      </c>
      <c r="G21" s="6">
        <v>3</v>
      </c>
      <c r="H21" s="6">
        <f t="shared" si="1"/>
        <v>9</v>
      </c>
      <c r="I21" s="248"/>
    </row>
    <row r="22" spans="1:10" x14ac:dyDescent="0.2">
      <c r="A22" s="6" t="s">
        <v>165</v>
      </c>
      <c r="B22" s="6" t="s">
        <v>200</v>
      </c>
      <c r="C22" s="6" t="s">
        <v>1</v>
      </c>
      <c r="D22" s="6">
        <v>5835</v>
      </c>
      <c r="E22" s="6">
        <f>30% * D22 * 30% * 25%</f>
        <v>131.28749999999999</v>
      </c>
      <c r="F22" s="6">
        <v>3</v>
      </c>
      <c r="G22" s="6">
        <v>3</v>
      </c>
      <c r="H22" s="6">
        <f t="shared" si="1"/>
        <v>9</v>
      </c>
      <c r="I22" s="248"/>
    </row>
    <row r="23" spans="1:10" x14ac:dyDescent="0.2">
      <c r="A23" s="6" t="s">
        <v>168</v>
      </c>
      <c r="B23" s="6" t="s">
        <v>201</v>
      </c>
      <c r="C23" s="6" t="s">
        <v>2</v>
      </c>
      <c r="D23" s="6">
        <v>2530</v>
      </c>
      <c r="E23" s="6">
        <f t="shared" si="0"/>
        <v>227.7</v>
      </c>
      <c r="F23" s="6">
        <v>4</v>
      </c>
      <c r="G23" s="6">
        <v>4</v>
      </c>
      <c r="H23" s="6">
        <f t="shared" si="1"/>
        <v>16</v>
      </c>
      <c r="I23" s="248"/>
      <c r="J23" t="s">
        <v>202</v>
      </c>
    </row>
    <row r="24" spans="1:10" x14ac:dyDescent="0.2">
      <c r="A24" s="6" t="s">
        <v>170</v>
      </c>
      <c r="B24" s="6" t="s">
        <v>203</v>
      </c>
      <c r="C24" s="6" t="s">
        <v>2</v>
      </c>
      <c r="D24" s="6">
        <v>726</v>
      </c>
      <c r="E24" s="6">
        <f t="shared" si="0"/>
        <v>65.339999999999989</v>
      </c>
      <c r="F24" s="6">
        <v>4</v>
      </c>
      <c r="G24" s="6">
        <v>5</v>
      </c>
      <c r="H24" s="6">
        <f t="shared" si="1"/>
        <v>20</v>
      </c>
      <c r="I24" s="248"/>
    </row>
    <row r="25" spans="1:10" x14ac:dyDescent="0.2">
      <c r="A25" s="6" t="s">
        <v>171</v>
      </c>
      <c r="B25" s="6" t="s">
        <v>204</v>
      </c>
      <c r="C25" s="6" t="s">
        <v>1</v>
      </c>
      <c r="D25" s="6">
        <v>1318</v>
      </c>
      <c r="E25" s="6">
        <f t="shared" si="0"/>
        <v>118.61999999999999</v>
      </c>
      <c r="F25" s="6">
        <v>4</v>
      </c>
      <c r="G25" s="6">
        <v>2</v>
      </c>
      <c r="H25" s="6">
        <f t="shared" si="1"/>
        <v>8</v>
      </c>
      <c r="I25" s="248"/>
    </row>
    <row r="26" spans="1:10" x14ac:dyDescent="0.2">
      <c r="A26" s="6" t="s">
        <v>174</v>
      </c>
      <c r="B26" s="6" t="s">
        <v>205</v>
      </c>
      <c r="C26" s="6" t="s">
        <v>1</v>
      </c>
      <c r="D26" s="6">
        <v>1445</v>
      </c>
      <c r="E26" s="6">
        <f t="shared" si="0"/>
        <v>130.04999999999998</v>
      </c>
      <c r="F26" s="6">
        <v>3</v>
      </c>
      <c r="G26" s="6">
        <v>3</v>
      </c>
      <c r="H26" s="6">
        <f t="shared" si="1"/>
        <v>9</v>
      </c>
      <c r="I26" s="248"/>
    </row>
    <row r="27" spans="1:10" x14ac:dyDescent="0.2">
      <c r="A27" s="6" t="s">
        <v>177</v>
      </c>
      <c r="B27" s="6" t="s">
        <v>206</v>
      </c>
      <c r="C27" s="6" t="s">
        <v>2</v>
      </c>
      <c r="D27" s="6">
        <v>5809</v>
      </c>
      <c r="E27" s="6">
        <f t="shared" si="0"/>
        <v>522.80999999999995</v>
      </c>
      <c r="F27" s="6">
        <v>4</v>
      </c>
      <c r="G27" s="6">
        <v>4</v>
      </c>
      <c r="H27" s="6">
        <f t="shared" si="1"/>
        <v>16</v>
      </c>
      <c r="I27" s="248"/>
    </row>
    <row r="28" spans="1:10" x14ac:dyDescent="0.2">
      <c r="A28" s="6" t="s">
        <v>180</v>
      </c>
      <c r="B28" s="6" t="s">
        <v>207</v>
      </c>
      <c r="C28" s="6" t="s">
        <v>2</v>
      </c>
      <c r="D28" s="6">
        <v>1192</v>
      </c>
      <c r="E28" s="6">
        <f t="shared" si="0"/>
        <v>107.27999999999999</v>
      </c>
      <c r="F28" s="6">
        <v>3</v>
      </c>
      <c r="G28" s="6">
        <v>3</v>
      </c>
      <c r="H28" s="6">
        <f t="shared" si="1"/>
        <v>9</v>
      </c>
      <c r="I28" s="248"/>
    </row>
    <row r="29" spans="1:10" x14ac:dyDescent="0.2">
      <c r="A29" s="6" t="s">
        <v>183</v>
      </c>
      <c r="B29" s="6" t="s">
        <v>208</v>
      </c>
      <c r="C29" s="6" t="s">
        <v>2</v>
      </c>
      <c r="D29" s="6">
        <v>1133</v>
      </c>
      <c r="E29" s="6">
        <f t="shared" si="0"/>
        <v>101.96999999999998</v>
      </c>
      <c r="F29" s="6">
        <v>3</v>
      </c>
      <c r="G29" s="6">
        <v>4</v>
      </c>
      <c r="H29" s="6">
        <f t="shared" si="1"/>
        <v>12</v>
      </c>
      <c r="I29" s="248"/>
    </row>
    <row r="30" spans="1:10" ht="16" x14ac:dyDescent="0.2">
      <c r="A30" s="155" t="s">
        <v>209</v>
      </c>
      <c r="B30" s="156" t="s">
        <v>210</v>
      </c>
      <c r="C30" s="157" t="s">
        <v>2</v>
      </c>
      <c r="D30" s="157">
        <v>2159</v>
      </c>
      <c r="E30" s="157">
        <v>194</v>
      </c>
      <c r="F30" s="157">
        <v>3</v>
      </c>
      <c r="G30" s="157">
        <v>3</v>
      </c>
      <c r="H30" s="157">
        <v>9</v>
      </c>
      <c r="I30" s="154"/>
    </row>
    <row r="31" spans="1:10" x14ac:dyDescent="0.2">
      <c r="E31">
        <f>SUM(E19:E30)</f>
        <v>1731.4978999999998</v>
      </c>
      <c r="H31">
        <f>SUM(H19:H29)</f>
        <v>125</v>
      </c>
      <c r="I31" s="3">
        <f>SUM(I19:I29)</f>
        <v>0</v>
      </c>
    </row>
    <row r="32" spans="1:10" x14ac:dyDescent="0.2">
      <c r="E32">
        <f>20% * E31</f>
        <v>346.29957999999999</v>
      </c>
    </row>
    <row r="42" spans="1:2" x14ac:dyDescent="0.2">
      <c r="A42" t="s">
        <v>211</v>
      </c>
    </row>
    <row r="43" spans="1:2" x14ac:dyDescent="0.2">
      <c r="A43" t="s">
        <v>212</v>
      </c>
    </row>
    <row r="44" spans="1:2" x14ac:dyDescent="0.2">
      <c r="A44" t="s">
        <v>213</v>
      </c>
      <c r="B44" t="s">
        <v>214</v>
      </c>
    </row>
    <row r="45" spans="1:2" x14ac:dyDescent="0.2">
      <c r="A45" t="s">
        <v>215</v>
      </c>
    </row>
    <row r="49" spans="3:3" x14ac:dyDescent="0.2">
      <c r="C49" t="s">
        <v>216</v>
      </c>
    </row>
  </sheetData>
  <autoFilter ref="A18:H32" xr:uid="{067F93F7-43B2-4D5A-A53F-B0C2DA0F6358}"/>
  <mergeCells count="1">
    <mergeCell ref="I19:I2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6E828-9A23-43AB-A569-6742BF4F8132}">
  <dimension ref="A1:V68"/>
  <sheetViews>
    <sheetView topLeftCell="A18" workbookViewId="0">
      <selection activeCell="G21" sqref="G21"/>
    </sheetView>
  </sheetViews>
  <sheetFormatPr baseColWidth="10" defaultColWidth="8.6640625" defaultRowHeight="16" x14ac:dyDescent="0.2"/>
  <cols>
    <col min="1" max="1" width="17.1640625" style="65" customWidth="1"/>
    <col min="2" max="2" width="30" style="65" customWidth="1"/>
    <col min="3" max="4" width="16.6640625" style="65" customWidth="1"/>
    <col min="5" max="5" width="18.83203125" style="65" customWidth="1"/>
    <col min="6" max="6" width="24" style="65" customWidth="1"/>
    <col min="7" max="7" width="19.33203125" style="65" customWidth="1"/>
    <col min="8" max="10" width="16.6640625" style="65" customWidth="1"/>
    <col min="11" max="11" width="20.5" style="65" customWidth="1"/>
    <col min="12" max="15" width="16.6640625" style="65" customWidth="1"/>
    <col min="16" max="16" width="13.6640625" style="65" customWidth="1"/>
    <col min="17" max="17" width="13.5" style="65" customWidth="1"/>
    <col min="18" max="18" width="14.33203125" style="65" customWidth="1"/>
    <col min="19" max="19" width="13.6640625" style="65" customWidth="1"/>
    <col min="20" max="20" width="14.83203125" style="65" bestFit="1" customWidth="1"/>
    <col min="21" max="16384" width="8.6640625" style="65"/>
  </cols>
  <sheetData>
    <row r="1" spans="1:11" x14ac:dyDescent="0.2">
      <c r="A1" s="64" t="s">
        <v>217</v>
      </c>
    </row>
    <row r="2" spans="1:11" x14ac:dyDescent="0.2">
      <c r="A2" s="64"/>
    </row>
    <row r="3" spans="1:11" x14ac:dyDescent="0.2">
      <c r="A3" s="64">
        <v>2022</v>
      </c>
      <c r="B3" s="64"/>
      <c r="C3" s="64"/>
      <c r="D3" s="64"/>
      <c r="E3" s="64"/>
      <c r="F3" s="64"/>
      <c r="G3" s="64"/>
    </row>
    <row r="4" spans="1:11" hidden="1" x14ac:dyDescent="0.2">
      <c r="A4" s="64"/>
      <c r="B4" s="64"/>
      <c r="C4" s="64"/>
      <c r="D4" s="64"/>
      <c r="E4" s="64"/>
      <c r="F4" s="64"/>
      <c r="G4" s="64"/>
    </row>
    <row r="5" spans="1:11" hidden="1" x14ac:dyDescent="0.2">
      <c r="A5" s="64"/>
      <c r="B5" s="66" t="s">
        <v>218</v>
      </c>
      <c r="C5" s="67" t="s">
        <v>219</v>
      </c>
      <c r="D5" s="67" t="s">
        <v>220</v>
      </c>
      <c r="E5" s="67" t="s">
        <v>221</v>
      </c>
      <c r="F5" s="67" t="s">
        <v>222</v>
      </c>
      <c r="G5" s="67" t="s">
        <v>223</v>
      </c>
    </row>
    <row r="6" spans="1:11" hidden="1" x14ac:dyDescent="0.2">
      <c r="A6" s="64"/>
      <c r="B6" s="66" t="s">
        <v>224</v>
      </c>
      <c r="C6" s="60">
        <v>5</v>
      </c>
      <c r="D6" s="60">
        <v>4388</v>
      </c>
      <c r="E6" s="60">
        <f xml:space="preserve"> D6 * 0.2</f>
        <v>877.6</v>
      </c>
      <c r="F6" s="60">
        <f xml:space="preserve"> E6 * 0.3</f>
        <v>263.27999999999997</v>
      </c>
      <c r="G6" s="60">
        <f>F6 * 0.6</f>
        <v>157.96799999999999</v>
      </c>
    </row>
    <row r="7" spans="1:11" hidden="1" x14ac:dyDescent="0.2">
      <c r="A7" s="64"/>
      <c r="B7" s="66" t="s">
        <v>88</v>
      </c>
      <c r="C7" s="60">
        <v>137</v>
      </c>
      <c r="D7" s="60">
        <v>28360</v>
      </c>
      <c r="E7" s="60">
        <f xml:space="preserve"> D7 * 0.2</f>
        <v>5672</v>
      </c>
      <c r="F7" s="60">
        <f xml:space="preserve"> E7 * 0.3</f>
        <v>1701.6</v>
      </c>
      <c r="G7" s="60">
        <f t="shared" ref="G7:G8" si="0">F7 * 0.6</f>
        <v>1020.9599999999999</v>
      </c>
    </row>
    <row r="8" spans="1:11" hidden="1" x14ac:dyDescent="0.2">
      <c r="A8" s="64"/>
      <c r="B8" s="66" t="s">
        <v>89</v>
      </c>
      <c r="C8" s="60">
        <v>828</v>
      </c>
      <c r="D8" s="60">
        <v>26970</v>
      </c>
      <c r="E8" s="60">
        <f xml:space="preserve"> D8 *0.2</f>
        <v>5394</v>
      </c>
      <c r="F8" s="60">
        <f xml:space="preserve"> E8 * 0.3</f>
        <v>1618.2</v>
      </c>
      <c r="G8" s="60">
        <f t="shared" si="0"/>
        <v>970.92</v>
      </c>
    </row>
    <row r="9" spans="1:11" hidden="1" x14ac:dyDescent="0.2">
      <c r="A9" s="64"/>
      <c r="B9" s="66" t="s">
        <v>225</v>
      </c>
      <c r="C9" s="60">
        <f>SUM(C6:C8)</f>
        <v>970</v>
      </c>
      <c r="D9" s="60">
        <f>SUM(D6:D8)</f>
        <v>59718</v>
      </c>
      <c r="E9" s="60">
        <f>SUM(E6:E8)</f>
        <v>11943.6</v>
      </c>
      <c r="F9" s="60">
        <f>SUM(F6:F8)</f>
        <v>3583.08</v>
      </c>
      <c r="G9" s="60">
        <f>SUM(G6:G8)</f>
        <v>2149.848</v>
      </c>
    </row>
    <row r="10" spans="1:11" hidden="1" x14ac:dyDescent="0.2">
      <c r="A10" s="64"/>
      <c r="G10" s="64"/>
    </row>
    <row r="11" spans="1:11" hidden="1" x14ac:dyDescent="0.2">
      <c r="A11" s="64"/>
      <c r="B11" s="68" t="s">
        <v>28</v>
      </c>
      <c r="C11" s="69" t="s">
        <v>134</v>
      </c>
      <c r="D11" s="69" t="s">
        <v>226</v>
      </c>
      <c r="E11" s="69" t="s">
        <v>227</v>
      </c>
      <c r="F11" s="69" t="s">
        <v>228</v>
      </c>
    </row>
    <row r="12" spans="1:11" hidden="1" x14ac:dyDescent="0.2">
      <c r="A12" s="64"/>
      <c r="B12" s="70" t="s">
        <v>229</v>
      </c>
      <c r="C12" s="71">
        <v>20</v>
      </c>
      <c r="D12" s="72">
        <v>65</v>
      </c>
      <c r="E12" s="73">
        <f>C12/$C$15</f>
        <v>0.31746031746031744</v>
      </c>
      <c r="F12" s="73">
        <f>D12/$D$15</f>
        <v>0.43333333333333335</v>
      </c>
    </row>
    <row r="13" spans="1:11" hidden="1" x14ac:dyDescent="0.2">
      <c r="A13" s="64"/>
      <c r="B13" s="70" t="s">
        <v>230</v>
      </c>
      <c r="C13" s="71">
        <v>15</v>
      </c>
      <c r="D13" s="72">
        <v>40</v>
      </c>
      <c r="E13" s="73">
        <f>C13/$C$15</f>
        <v>0.23809523809523808</v>
      </c>
      <c r="F13" s="73">
        <f>D13/$D$15</f>
        <v>0.26666666666666666</v>
      </c>
    </row>
    <row r="14" spans="1:11" hidden="1" x14ac:dyDescent="0.2">
      <c r="A14" s="64"/>
      <c r="B14" s="70" t="s">
        <v>231</v>
      </c>
      <c r="C14" s="71">
        <v>28</v>
      </c>
      <c r="D14" s="72">
        <v>45</v>
      </c>
      <c r="E14" s="73">
        <f>C14/$C$15</f>
        <v>0.44444444444444442</v>
      </c>
      <c r="F14" s="73">
        <f>D14/$D$15</f>
        <v>0.3</v>
      </c>
    </row>
    <row r="15" spans="1:11" ht="19" hidden="1" x14ac:dyDescent="0.2">
      <c r="A15" s="64"/>
      <c r="B15" s="74" t="s">
        <v>225</v>
      </c>
      <c r="C15" s="71">
        <f>SUM(C12:C14)</f>
        <v>63</v>
      </c>
      <c r="D15" s="75">
        <f>SUM(D12:D14)</f>
        <v>150</v>
      </c>
      <c r="E15" s="76"/>
      <c r="F15" s="76"/>
    </row>
    <row r="16" spans="1:11" ht="19" x14ac:dyDescent="0.2">
      <c r="A16" s="64"/>
      <c r="B16" s="77"/>
      <c r="C16" s="78"/>
      <c r="D16" s="78"/>
      <c r="E16" s="78"/>
      <c r="F16" s="79"/>
      <c r="G16" s="80"/>
      <c r="H16" s="81"/>
      <c r="I16" s="82"/>
      <c r="J16" s="83"/>
      <c r="K16" s="83"/>
    </row>
    <row r="17" spans="1:12" ht="19" x14ac:dyDescent="0.2">
      <c r="A17" s="64"/>
      <c r="B17" s="84" t="s">
        <v>218</v>
      </c>
      <c r="C17" s="67" t="s">
        <v>219</v>
      </c>
      <c r="D17" s="67" t="s">
        <v>232</v>
      </c>
      <c r="E17" s="85" t="s">
        <v>233</v>
      </c>
      <c r="F17" s="138" t="s">
        <v>234</v>
      </c>
      <c r="G17" s="136" t="s">
        <v>235</v>
      </c>
      <c r="J17" s="83"/>
      <c r="K17" s="141" t="s">
        <v>236</v>
      </c>
      <c r="L17" s="144"/>
    </row>
    <row r="18" spans="1:12" ht="19" x14ac:dyDescent="0.2">
      <c r="A18" s="64"/>
      <c r="B18" s="84" t="s">
        <v>224</v>
      </c>
      <c r="C18" s="60">
        <v>5</v>
      </c>
      <c r="D18" s="60">
        <v>1</v>
      </c>
      <c r="E18" s="86">
        <f>D18/C18</f>
        <v>0.2</v>
      </c>
      <c r="F18" s="139">
        <v>5</v>
      </c>
      <c r="G18" s="136">
        <f>D18*F18 * 1</f>
        <v>5</v>
      </c>
      <c r="J18" s="83"/>
      <c r="K18" s="141" t="s">
        <v>230</v>
      </c>
      <c r="L18" s="144">
        <v>2</v>
      </c>
    </row>
    <row r="19" spans="1:12" ht="19" x14ac:dyDescent="0.2">
      <c r="A19" s="64"/>
      <c r="B19" s="84" t="s">
        <v>88</v>
      </c>
      <c r="C19" s="60">
        <v>137</v>
      </c>
      <c r="D19" s="60">
        <v>5</v>
      </c>
      <c r="E19" s="86">
        <f>D19/C19</f>
        <v>3.6496350364963501E-2</v>
      </c>
      <c r="F19" s="139">
        <v>1.2</v>
      </c>
      <c r="G19" s="136">
        <f t="shared" ref="G19" si="1">D19*F19 * 10</f>
        <v>60</v>
      </c>
      <c r="J19" s="83"/>
      <c r="K19" s="141" t="s">
        <v>237</v>
      </c>
      <c r="L19" s="144">
        <v>2</v>
      </c>
    </row>
    <row r="20" spans="1:12" ht="19" x14ac:dyDescent="0.2">
      <c r="A20" s="64"/>
      <c r="B20" s="84" t="s">
        <v>89</v>
      </c>
      <c r="C20" s="60">
        <v>828</v>
      </c>
      <c r="D20" s="60">
        <f>D21-SUM(D18:D19)</f>
        <v>57</v>
      </c>
      <c r="E20" s="86">
        <f>D20/C20</f>
        <v>6.8840579710144928E-2</v>
      </c>
      <c r="F20" s="139">
        <v>0.2</v>
      </c>
      <c r="G20" s="136">
        <f>D20*F20 * 10</f>
        <v>114</v>
      </c>
      <c r="J20" s="83"/>
      <c r="K20" s="141" t="s">
        <v>238</v>
      </c>
      <c r="L20" s="144">
        <v>2</v>
      </c>
    </row>
    <row r="21" spans="1:12" x14ac:dyDescent="0.2">
      <c r="A21" s="64"/>
      <c r="B21" s="84" t="s">
        <v>225</v>
      </c>
      <c r="C21" s="60">
        <f>SUM(C18:C20)</f>
        <v>970</v>
      </c>
      <c r="D21" s="60">
        <v>63</v>
      </c>
      <c r="E21" s="88"/>
      <c r="F21" s="140"/>
      <c r="G21" s="137"/>
      <c r="K21" s="142" t="s">
        <v>239</v>
      </c>
      <c r="L21" s="142">
        <v>1</v>
      </c>
    </row>
    <row r="22" spans="1:12" ht="19" x14ac:dyDescent="0.2">
      <c r="A22" s="64">
        <v>2023</v>
      </c>
      <c r="B22" s="64"/>
      <c r="C22" s="64"/>
      <c r="D22" s="64"/>
      <c r="E22" s="64"/>
      <c r="F22" s="64"/>
      <c r="G22" s="80"/>
      <c r="H22" s="81"/>
      <c r="I22" s="82"/>
      <c r="J22" s="83"/>
      <c r="K22" s="143"/>
      <c r="L22" s="137"/>
    </row>
    <row r="23" spans="1:12" x14ac:dyDescent="0.2">
      <c r="A23" s="64"/>
      <c r="B23" s="64"/>
      <c r="C23" s="64"/>
      <c r="D23" s="64"/>
      <c r="E23" s="64"/>
      <c r="F23" s="64"/>
      <c r="I23" s="65">
        <v>1.3</v>
      </c>
      <c r="K23" s="137"/>
      <c r="L23" s="137"/>
    </row>
    <row r="24" spans="1:12" x14ac:dyDescent="0.2">
      <c r="A24" s="64"/>
      <c r="B24" s="66" t="s">
        <v>218</v>
      </c>
      <c r="C24" s="67" t="s">
        <v>219</v>
      </c>
      <c r="D24" s="85" t="s">
        <v>240</v>
      </c>
      <c r="E24" s="89" t="s">
        <v>241</v>
      </c>
      <c r="F24" s="90" t="s">
        <v>242</v>
      </c>
      <c r="G24" s="91" t="s">
        <v>226</v>
      </c>
      <c r="K24" s="141" t="s">
        <v>243</v>
      </c>
      <c r="L24" s="144"/>
    </row>
    <row r="25" spans="1:12" x14ac:dyDescent="0.2">
      <c r="A25" s="64"/>
      <c r="B25" s="66" t="s">
        <v>224</v>
      </c>
      <c r="C25" s="60">
        <f>C18*$I$23</f>
        <v>6.5</v>
      </c>
      <c r="D25" s="86">
        <v>0.5</v>
      </c>
      <c r="E25" s="92">
        <f>C25*D25</f>
        <v>3.25</v>
      </c>
      <c r="F25" s="87">
        <f>F18</f>
        <v>5</v>
      </c>
      <c r="G25" s="93">
        <f xml:space="preserve"> E25*F25 * 9</f>
        <v>146.25</v>
      </c>
      <c r="K25" s="141" t="s">
        <v>230</v>
      </c>
      <c r="L25" s="144">
        <v>2</v>
      </c>
    </row>
    <row r="26" spans="1:12" x14ac:dyDescent="0.2">
      <c r="A26" s="64"/>
      <c r="B26" s="66" t="s">
        <v>88</v>
      </c>
      <c r="C26" s="60">
        <f>C19*$I$23</f>
        <v>178.1</v>
      </c>
      <c r="D26" s="86">
        <v>0.3</v>
      </c>
      <c r="E26" s="92">
        <f>C26*D26</f>
        <v>53.43</v>
      </c>
      <c r="F26" s="87">
        <f>F19</f>
        <v>1.2</v>
      </c>
      <c r="G26" s="93">
        <f xml:space="preserve"> E26*F26 * 5</f>
        <v>320.58</v>
      </c>
      <c r="K26" s="141" t="s">
        <v>237</v>
      </c>
      <c r="L26" s="144">
        <v>2</v>
      </c>
    </row>
    <row r="27" spans="1:12" x14ac:dyDescent="0.2">
      <c r="A27" s="64"/>
      <c r="B27" s="66" t="s">
        <v>89</v>
      </c>
      <c r="C27" s="60">
        <f>C20*$I$23</f>
        <v>1076.4000000000001</v>
      </c>
      <c r="D27" s="86">
        <v>7.0000000000000007E-2</v>
      </c>
      <c r="E27" s="92">
        <f>C27*D27</f>
        <v>75.348000000000013</v>
      </c>
      <c r="F27" s="87">
        <f>F20</f>
        <v>0.2</v>
      </c>
      <c r="G27" s="93">
        <f t="shared" ref="G27" si="2" xml:space="preserve"> E27*F27 * 10</f>
        <v>150.69600000000003</v>
      </c>
      <c r="K27" s="141" t="s">
        <v>238</v>
      </c>
      <c r="L27" s="144">
        <v>3</v>
      </c>
    </row>
    <row r="28" spans="1:12" x14ac:dyDescent="0.2">
      <c r="A28" s="64"/>
      <c r="B28" s="66" t="s">
        <v>225</v>
      </c>
      <c r="C28" s="60">
        <f>SUM(C25:C27)</f>
        <v>1261</v>
      </c>
      <c r="D28" s="88"/>
      <c r="E28" s="92">
        <f>SUM(E25:E27)</f>
        <v>132.02800000000002</v>
      </c>
      <c r="F28" s="94"/>
      <c r="G28" s="93">
        <f>SUM(G25:G27)</f>
        <v>617.52600000000007</v>
      </c>
      <c r="K28" s="142" t="s">
        <v>66</v>
      </c>
      <c r="L28" s="142">
        <v>1</v>
      </c>
    </row>
    <row r="29" spans="1:12" ht="19" x14ac:dyDescent="0.2">
      <c r="A29" s="64"/>
      <c r="C29" s="95"/>
      <c r="D29" s="95"/>
      <c r="E29" s="96"/>
      <c r="F29" s="96"/>
      <c r="G29" s="83"/>
      <c r="H29" s="83"/>
    </row>
    <row r="30" spans="1:12" ht="19" x14ac:dyDescent="0.2">
      <c r="A30" s="64"/>
      <c r="B30" s="68" t="s">
        <v>28</v>
      </c>
      <c r="C30" s="85" t="s">
        <v>233</v>
      </c>
      <c r="D30" s="69" t="s">
        <v>134</v>
      </c>
      <c r="E30" s="85" t="s">
        <v>244</v>
      </c>
      <c r="F30" s="69" t="s">
        <v>228</v>
      </c>
      <c r="G30" s="83"/>
      <c r="H30" s="83"/>
    </row>
    <row r="31" spans="1:12" x14ac:dyDescent="0.2">
      <c r="A31" s="64"/>
      <c r="B31" s="70" t="s">
        <v>229</v>
      </c>
      <c r="C31" s="86">
        <v>0.35</v>
      </c>
      <c r="D31" s="75">
        <f>C31*$E$28</f>
        <v>46.209800000000001</v>
      </c>
      <c r="E31" s="86">
        <v>0.35</v>
      </c>
      <c r="F31" s="75">
        <f>E31*$G$28</f>
        <v>216.13410000000002</v>
      </c>
      <c r="G31" s="97"/>
      <c r="H31" s="98"/>
    </row>
    <row r="32" spans="1:12" x14ac:dyDescent="0.2">
      <c r="A32" s="64"/>
      <c r="B32" s="70" t="s">
        <v>230</v>
      </c>
      <c r="C32" s="86">
        <v>0.25</v>
      </c>
      <c r="D32" s="75">
        <f t="shared" ref="D32:D33" si="3">C32*$E$28</f>
        <v>33.007000000000005</v>
      </c>
      <c r="E32" s="86">
        <v>0.25</v>
      </c>
      <c r="F32" s="75">
        <f t="shared" ref="F32:F33" si="4">E32*$G$28</f>
        <v>154.38150000000002</v>
      </c>
      <c r="G32" s="99"/>
      <c r="H32" s="98"/>
    </row>
    <row r="33" spans="1:14" x14ac:dyDescent="0.2">
      <c r="A33" s="64"/>
      <c r="B33" s="70" t="s">
        <v>245</v>
      </c>
      <c r="C33" s="86">
        <v>0.4</v>
      </c>
      <c r="D33" s="75">
        <f t="shared" si="3"/>
        <v>52.811200000000014</v>
      </c>
      <c r="E33" s="86">
        <v>0.4</v>
      </c>
      <c r="F33" s="75">
        <f t="shared" si="4"/>
        <v>247.01040000000003</v>
      </c>
      <c r="G33" s="100"/>
      <c r="H33" s="100"/>
    </row>
    <row r="34" spans="1:14" ht="19" x14ac:dyDescent="0.2">
      <c r="A34" s="64"/>
      <c r="B34" s="74" t="s">
        <v>225</v>
      </c>
      <c r="C34" s="88"/>
      <c r="D34" s="75">
        <f>SUM(D31:D33)</f>
        <v>132.02800000000002</v>
      </c>
      <c r="E34" s="88"/>
      <c r="F34" s="76">
        <f>SUM(F31:F33)</f>
        <v>617.52600000000007</v>
      </c>
      <c r="G34" s="100"/>
      <c r="H34" s="100"/>
    </row>
    <row r="35" spans="1:14" x14ac:dyDescent="0.2">
      <c r="A35" s="64"/>
      <c r="C35" s="95"/>
      <c r="D35" s="95"/>
      <c r="E35" s="96"/>
      <c r="F35" s="96"/>
      <c r="G35" s="100"/>
      <c r="H35" s="100"/>
    </row>
    <row r="36" spans="1:14" x14ac:dyDescent="0.2">
      <c r="A36" s="64"/>
      <c r="B36" s="101" t="s">
        <v>246</v>
      </c>
      <c r="C36" s="275" t="s">
        <v>224</v>
      </c>
      <c r="D36" s="275"/>
      <c r="E36" s="275" t="s">
        <v>88</v>
      </c>
      <c r="F36" s="275"/>
      <c r="G36" s="275" t="s">
        <v>89</v>
      </c>
      <c r="H36" s="275"/>
      <c r="I36" s="275" t="s">
        <v>225</v>
      </c>
      <c r="J36" s="275"/>
    </row>
    <row r="37" spans="1:14" x14ac:dyDescent="0.2">
      <c r="A37" s="64"/>
      <c r="B37" s="101"/>
      <c r="C37" s="69" t="s">
        <v>247</v>
      </c>
      <c r="D37" s="69" t="s">
        <v>248</v>
      </c>
      <c r="E37" s="69" t="s">
        <v>247</v>
      </c>
      <c r="F37" s="69" t="s">
        <v>248</v>
      </c>
      <c r="G37" s="69" t="s">
        <v>247</v>
      </c>
      <c r="H37" s="69" t="s">
        <v>248</v>
      </c>
      <c r="I37" s="69" t="s">
        <v>247</v>
      </c>
      <c r="J37" s="69" t="s">
        <v>248</v>
      </c>
    </row>
    <row r="38" spans="1:14" x14ac:dyDescent="0.2">
      <c r="A38" s="64"/>
      <c r="B38" s="66" t="s">
        <v>237</v>
      </c>
      <c r="C38" s="102">
        <f>$E$25*C31</f>
        <v>1.1375</v>
      </c>
      <c r="D38" s="103">
        <f>$G$25*E31</f>
        <v>51.1875</v>
      </c>
      <c r="E38" s="103">
        <f>$E$26*C31</f>
        <v>18.700499999999998</v>
      </c>
      <c r="F38" s="103">
        <f>$G$26*E31</f>
        <v>112.20299999999999</v>
      </c>
      <c r="G38" s="102">
        <f>$E$27*C31</f>
        <v>26.371800000000004</v>
      </c>
      <c r="H38" s="102">
        <f>$G$27*E31</f>
        <v>52.743600000000008</v>
      </c>
      <c r="I38" s="104">
        <f>SUM(C38,E38,G38)</f>
        <v>46.209800000000001</v>
      </c>
      <c r="J38" s="104">
        <f>SUM(D38,F38,H38)</f>
        <v>216.13409999999999</v>
      </c>
    </row>
    <row r="39" spans="1:14" x14ac:dyDescent="0.2">
      <c r="A39" s="64"/>
      <c r="B39" s="66" t="s">
        <v>230</v>
      </c>
      <c r="C39" s="102">
        <f t="shared" ref="C39:C40" si="5">$E$25*C32</f>
        <v>0.8125</v>
      </c>
      <c r="D39" s="103">
        <f t="shared" ref="D39:D40" si="6">$G$25*E32</f>
        <v>36.5625</v>
      </c>
      <c r="E39" s="103">
        <f t="shared" ref="E39:E40" si="7">$E$26*C32</f>
        <v>13.3575</v>
      </c>
      <c r="F39" s="103">
        <f t="shared" ref="F39:F40" si="8">$G$26*E32</f>
        <v>80.144999999999996</v>
      </c>
      <c r="G39" s="102">
        <f t="shared" ref="G39:G40" si="9">$E$27*C32</f>
        <v>18.837000000000003</v>
      </c>
      <c r="H39" s="102">
        <f t="shared" ref="H39:H40" si="10">$G$27*E32</f>
        <v>37.674000000000007</v>
      </c>
      <c r="I39" s="104">
        <f t="shared" ref="I39:J40" si="11">SUM(C39,E39,G39)</f>
        <v>33.007000000000005</v>
      </c>
      <c r="J39" s="104">
        <f t="shared" si="11"/>
        <v>154.38150000000002</v>
      </c>
    </row>
    <row r="40" spans="1:14" x14ac:dyDescent="0.2">
      <c r="A40" s="64"/>
      <c r="B40" s="66" t="s">
        <v>245</v>
      </c>
      <c r="C40" s="102">
        <f t="shared" si="5"/>
        <v>1.3</v>
      </c>
      <c r="D40" s="103">
        <f t="shared" si="6"/>
        <v>58.5</v>
      </c>
      <c r="E40" s="103">
        <f t="shared" si="7"/>
        <v>21.372</v>
      </c>
      <c r="F40" s="103">
        <f t="shared" si="8"/>
        <v>128.232</v>
      </c>
      <c r="G40" s="102">
        <f t="shared" si="9"/>
        <v>30.139200000000006</v>
      </c>
      <c r="H40" s="102">
        <f t="shared" si="10"/>
        <v>60.278400000000012</v>
      </c>
      <c r="I40" s="104">
        <f t="shared" si="11"/>
        <v>52.811200000000007</v>
      </c>
      <c r="J40" s="104">
        <f t="shared" si="11"/>
        <v>247.0104</v>
      </c>
    </row>
    <row r="41" spans="1:14" x14ac:dyDescent="0.2">
      <c r="A41" s="64"/>
      <c r="B41" s="105" t="s">
        <v>225</v>
      </c>
      <c r="C41" s="106">
        <f>SUM(C38:C40)</f>
        <v>3.25</v>
      </c>
      <c r="D41" s="106">
        <f t="shared" ref="D41:H41" si="12">SUM(D38:D40)</f>
        <v>146.25</v>
      </c>
      <c r="E41" s="106">
        <f t="shared" si="12"/>
        <v>53.43</v>
      </c>
      <c r="F41" s="106">
        <f t="shared" si="12"/>
        <v>320.58</v>
      </c>
      <c r="G41" s="106">
        <f t="shared" si="12"/>
        <v>75.348000000000013</v>
      </c>
      <c r="H41" s="106">
        <f t="shared" si="12"/>
        <v>150.69600000000003</v>
      </c>
      <c r="I41" s="104">
        <f>SUM(I38:I40)</f>
        <v>132.02800000000002</v>
      </c>
      <c r="J41" s="104">
        <f>SUM(J38:J40)</f>
        <v>617.52600000000007</v>
      </c>
    </row>
    <row r="42" spans="1:14" ht="15.75" customHeight="1" x14ac:dyDescent="0.2">
      <c r="A42" s="64"/>
    </row>
    <row r="43" spans="1:14" x14ac:dyDescent="0.2">
      <c r="A43" s="64"/>
      <c r="B43" s="69" t="s">
        <v>249</v>
      </c>
      <c r="C43" s="276" t="s">
        <v>1</v>
      </c>
      <c r="D43" s="277"/>
      <c r="E43" s="278"/>
      <c r="F43" s="276" t="s">
        <v>2</v>
      </c>
      <c r="G43" s="277"/>
      <c r="H43" s="278"/>
      <c r="I43" s="276" t="s">
        <v>3</v>
      </c>
      <c r="J43" s="277"/>
      <c r="K43" s="278"/>
      <c r="L43" s="276" t="s">
        <v>4</v>
      </c>
      <c r="M43" s="277"/>
      <c r="N43" s="278"/>
    </row>
    <row r="44" spans="1:14" x14ac:dyDescent="0.2">
      <c r="A44" s="64"/>
      <c r="B44" s="101" t="s">
        <v>250</v>
      </c>
      <c r="C44" s="279">
        <v>0.15</v>
      </c>
      <c r="D44" s="280"/>
      <c r="E44" s="281"/>
      <c r="F44" s="279">
        <v>0.25</v>
      </c>
      <c r="G44" s="280"/>
      <c r="H44" s="281"/>
      <c r="I44" s="279">
        <v>0.35</v>
      </c>
      <c r="J44" s="280"/>
      <c r="K44" s="281"/>
      <c r="L44" s="279">
        <v>0.25</v>
      </c>
      <c r="M44" s="280"/>
      <c r="N44" s="281"/>
    </row>
    <row r="45" spans="1:14" x14ac:dyDescent="0.2">
      <c r="A45" s="64"/>
      <c r="B45" s="69" t="s">
        <v>251</v>
      </c>
      <c r="C45" s="69" t="s">
        <v>224</v>
      </c>
      <c r="D45" s="69" t="s">
        <v>88</v>
      </c>
      <c r="E45" s="69" t="s">
        <v>89</v>
      </c>
      <c r="F45" s="69" t="s">
        <v>224</v>
      </c>
      <c r="G45" s="69" t="s">
        <v>88</v>
      </c>
      <c r="H45" s="69" t="s">
        <v>89</v>
      </c>
      <c r="I45" s="69" t="s">
        <v>224</v>
      </c>
      <c r="J45" s="69" t="s">
        <v>88</v>
      </c>
      <c r="K45" s="69" t="s">
        <v>89</v>
      </c>
      <c r="L45" s="69" t="s">
        <v>224</v>
      </c>
      <c r="M45" s="69" t="s">
        <v>88</v>
      </c>
      <c r="N45" s="69" t="s">
        <v>89</v>
      </c>
    </row>
    <row r="46" spans="1:14" ht="15.75" customHeight="1" x14ac:dyDescent="0.2">
      <c r="A46" s="64"/>
      <c r="B46" s="107" t="s">
        <v>73</v>
      </c>
      <c r="C46" s="108">
        <f>C41</f>
        <v>3.25</v>
      </c>
      <c r="D46" s="108">
        <f>E41*0.4</f>
        <v>21.372</v>
      </c>
      <c r="E46" s="108">
        <f>G41*0.25</f>
        <v>18.837000000000003</v>
      </c>
      <c r="F46" s="108">
        <f>C41-C46</f>
        <v>0</v>
      </c>
      <c r="G46" s="108">
        <f>E41*0.4</f>
        <v>21.372</v>
      </c>
      <c r="H46" s="108">
        <f>G41*0.25</f>
        <v>18.837000000000003</v>
      </c>
      <c r="I46" s="108">
        <f>C41-SUM(C46,F46)</f>
        <v>0</v>
      </c>
      <c r="J46" s="108">
        <f>E41*0.2</f>
        <v>10.686</v>
      </c>
      <c r="K46" s="108">
        <f>G41*0.25</f>
        <v>18.837000000000003</v>
      </c>
      <c r="L46" s="108">
        <f>C41-SUM(C46,F46,I46)</f>
        <v>0</v>
      </c>
      <c r="M46" s="108">
        <f>E41-SUM(D46,G46,J46)</f>
        <v>0</v>
      </c>
      <c r="N46" s="108">
        <f>G41*0.25</f>
        <v>18.837000000000003</v>
      </c>
    </row>
    <row r="47" spans="1:14" ht="15.75" customHeight="1" x14ac:dyDescent="0.2">
      <c r="A47" s="64"/>
      <c r="B47" s="109" t="s">
        <v>252</v>
      </c>
      <c r="C47" s="272">
        <f>$J$41*C44</f>
        <v>92.628900000000002</v>
      </c>
      <c r="D47" s="273"/>
      <c r="E47" s="274"/>
      <c r="F47" s="272">
        <f>$J$41*F44</f>
        <v>154.38150000000002</v>
      </c>
      <c r="G47" s="273"/>
      <c r="H47" s="274"/>
      <c r="I47" s="272">
        <f>$J$41*I44</f>
        <v>216.13410000000002</v>
      </c>
      <c r="J47" s="273"/>
      <c r="K47" s="274"/>
      <c r="L47" s="272">
        <f>$J$41*L44</f>
        <v>154.38150000000002</v>
      </c>
      <c r="M47" s="273"/>
      <c r="N47" s="274"/>
    </row>
    <row r="48" spans="1:14" ht="15.75" customHeight="1" x14ac:dyDescent="0.2">
      <c r="A48" s="64"/>
      <c r="B48" s="110"/>
      <c r="C48" s="110"/>
      <c r="D48" s="110"/>
      <c r="E48" s="110"/>
      <c r="F48" s="110"/>
      <c r="G48" s="110"/>
      <c r="H48" s="110"/>
      <c r="I48" s="110"/>
      <c r="J48" s="110"/>
      <c r="K48" s="110"/>
      <c r="L48" s="110"/>
      <c r="M48" s="110"/>
      <c r="N48" s="110"/>
    </row>
    <row r="49" spans="1:14" ht="15.75" customHeight="1" x14ac:dyDescent="0.2">
      <c r="A49" s="64"/>
      <c r="B49" s="110"/>
      <c r="C49" s="111">
        <v>0.3</v>
      </c>
      <c r="D49" s="111">
        <v>0.35</v>
      </c>
      <c r="E49" s="111">
        <v>0.35</v>
      </c>
      <c r="F49" s="111">
        <v>0.35</v>
      </c>
      <c r="G49" s="111">
        <v>0.35</v>
      </c>
      <c r="H49" s="111">
        <v>0.3</v>
      </c>
      <c r="I49" s="111">
        <v>0.3</v>
      </c>
      <c r="J49" s="111">
        <v>0.35</v>
      </c>
      <c r="K49" s="111">
        <v>0.35</v>
      </c>
      <c r="L49" s="111">
        <v>0.35</v>
      </c>
      <c r="M49" s="111">
        <v>0.35</v>
      </c>
      <c r="N49" s="111">
        <v>0.3</v>
      </c>
    </row>
    <row r="50" spans="1:14" ht="15.75" customHeight="1" x14ac:dyDescent="0.2">
      <c r="A50" s="64"/>
      <c r="B50" s="112" t="s">
        <v>253</v>
      </c>
      <c r="C50" s="113">
        <v>44562</v>
      </c>
      <c r="D50" s="113">
        <v>44593</v>
      </c>
      <c r="E50" s="113">
        <v>44621</v>
      </c>
      <c r="F50" s="113">
        <v>44652</v>
      </c>
      <c r="G50" s="113">
        <v>44682</v>
      </c>
      <c r="H50" s="113">
        <v>44713</v>
      </c>
      <c r="I50" s="113">
        <v>44743</v>
      </c>
      <c r="J50" s="113">
        <v>44774</v>
      </c>
      <c r="K50" s="113">
        <v>44805</v>
      </c>
      <c r="L50" s="113">
        <v>44835</v>
      </c>
      <c r="M50" s="113">
        <v>44866</v>
      </c>
      <c r="N50" s="113">
        <v>44896</v>
      </c>
    </row>
    <row r="51" spans="1:14" ht="15.75" customHeight="1" x14ac:dyDescent="0.2">
      <c r="A51" s="64"/>
      <c r="B51" s="114" t="s">
        <v>73</v>
      </c>
      <c r="C51" s="108">
        <f>SUM($C$46:$E$46)*C49</f>
        <v>13.037700000000001</v>
      </c>
      <c r="D51" s="108">
        <f>SUM($C$46:$E$46)*D49</f>
        <v>15.210649999999999</v>
      </c>
      <c r="E51" s="108">
        <f>SUM($C$46:$E$46)*E49</f>
        <v>15.210649999999999</v>
      </c>
      <c r="F51" s="108">
        <f>SUM($F$46:$H$46)*F49</f>
        <v>14.07315</v>
      </c>
      <c r="G51" s="108">
        <f>SUM($F$46:$H$46)*G49</f>
        <v>14.07315</v>
      </c>
      <c r="H51" s="108">
        <f>SUM($F$46:$H$46)*H49</f>
        <v>12.062700000000001</v>
      </c>
      <c r="I51" s="108">
        <f>SUM($I$46:$K$46)*I49</f>
        <v>8.8569000000000013</v>
      </c>
      <c r="J51" s="108">
        <f>SUM($I$46:$K$46)*J49</f>
        <v>10.33305</v>
      </c>
      <c r="K51" s="108">
        <f>SUM($I$46:$K$46)*K49</f>
        <v>10.33305</v>
      </c>
      <c r="L51" s="108">
        <f>SUM($L$46:$N$46)*L49</f>
        <v>6.592950000000001</v>
      </c>
      <c r="M51" s="108">
        <f>SUM($L$46:$N$46)*M49</f>
        <v>6.592950000000001</v>
      </c>
      <c r="N51" s="108">
        <f>SUM($L$46:$N$46)*N49</f>
        <v>5.6511000000000005</v>
      </c>
    </row>
    <row r="52" spans="1:14" ht="15.75" customHeight="1" x14ac:dyDescent="0.2">
      <c r="A52" s="64"/>
      <c r="B52" s="115" t="s">
        <v>254</v>
      </c>
      <c r="C52" s="108">
        <f>$C$47*C49</f>
        <v>27.78867</v>
      </c>
      <c r="D52" s="108">
        <f>$C$47*D49</f>
        <v>32.420114999999996</v>
      </c>
      <c r="E52" s="108">
        <f>$C$47*E49</f>
        <v>32.420114999999996</v>
      </c>
      <c r="F52" s="108">
        <f>$F$47*F49</f>
        <v>54.033525000000004</v>
      </c>
      <c r="G52" s="108">
        <f>$F$47*G49</f>
        <v>54.033525000000004</v>
      </c>
      <c r="H52" s="108">
        <f>$F$47*H49</f>
        <v>46.314450000000001</v>
      </c>
      <c r="I52" s="108">
        <f>$I$47*I49</f>
        <v>64.840230000000005</v>
      </c>
      <c r="J52" s="108">
        <f>$I$47*J49</f>
        <v>75.646934999999999</v>
      </c>
      <c r="K52" s="108">
        <f>$I$47*K49</f>
        <v>75.646934999999999</v>
      </c>
      <c r="L52" s="108">
        <f>$L$47*L49</f>
        <v>54.033525000000004</v>
      </c>
      <c r="M52" s="108">
        <f>$L$47*M49</f>
        <v>54.033525000000004</v>
      </c>
      <c r="N52" s="108">
        <f>$L$47*N49</f>
        <v>46.314450000000001</v>
      </c>
    </row>
    <row r="53" spans="1:14" ht="15.75" customHeight="1" x14ac:dyDescent="0.2">
      <c r="A53" s="64"/>
      <c r="B53" s="265"/>
      <c r="C53" s="266"/>
      <c r="D53" s="266"/>
      <c r="E53" s="266"/>
      <c r="F53" s="266"/>
      <c r="G53" s="266"/>
      <c r="H53" s="266"/>
      <c r="I53" s="266"/>
      <c r="J53" s="266"/>
      <c r="K53" s="266"/>
      <c r="L53" s="266"/>
      <c r="M53" s="266"/>
      <c r="N53" s="267"/>
    </row>
    <row r="54" spans="1:14" ht="15.75" customHeight="1" x14ac:dyDescent="0.2">
      <c r="A54" s="64"/>
      <c r="B54" s="116" t="s">
        <v>255</v>
      </c>
      <c r="C54" s="117">
        <f>C51</f>
        <v>13.037700000000001</v>
      </c>
      <c r="D54" s="117">
        <f t="shared" ref="D54:N55" si="13">SUM(C54,D51)</f>
        <v>28.248350000000002</v>
      </c>
      <c r="E54" s="117">
        <f t="shared" si="13"/>
        <v>43.459000000000003</v>
      </c>
      <c r="F54" s="117">
        <f t="shared" si="13"/>
        <v>57.532150000000001</v>
      </c>
      <c r="G54" s="117">
        <f t="shared" si="13"/>
        <v>71.6053</v>
      </c>
      <c r="H54" s="117">
        <f t="shared" si="13"/>
        <v>83.668000000000006</v>
      </c>
      <c r="I54" s="117">
        <f t="shared" si="13"/>
        <v>92.524900000000002</v>
      </c>
      <c r="J54" s="117">
        <f t="shared" si="13"/>
        <v>102.85795</v>
      </c>
      <c r="K54" s="117">
        <f t="shared" si="13"/>
        <v>113.191</v>
      </c>
      <c r="L54" s="117">
        <f t="shared" si="13"/>
        <v>119.78395</v>
      </c>
      <c r="M54" s="117">
        <f t="shared" si="13"/>
        <v>126.37690000000001</v>
      </c>
      <c r="N54" s="117">
        <f t="shared" si="13"/>
        <v>132.02800000000002</v>
      </c>
    </row>
    <row r="55" spans="1:14" ht="15.75" customHeight="1" x14ac:dyDescent="0.2">
      <c r="A55" s="64"/>
      <c r="B55" s="118" t="s">
        <v>256</v>
      </c>
      <c r="C55" s="117">
        <f>C52</f>
        <v>27.78867</v>
      </c>
      <c r="D55" s="117">
        <f t="shared" si="13"/>
        <v>60.208784999999992</v>
      </c>
      <c r="E55" s="117">
        <f t="shared" si="13"/>
        <v>92.628899999999987</v>
      </c>
      <c r="F55" s="117">
        <f t="shared" si="13"/>
        <v>146.66242499999998</v>
      </c>
      <c r="G55" s="117">
        <f t="shared" si="13"/>
        <v>200.69594999999998</v>
      </c>
      <c r="H55" s="117">
        <f t="shared" si="13"/>
        <v>247.01039999999998</v>
      </c>
      <c r="I55" s="117">
        <f t="shared" si="13"/>
        <v>311.85062999999997</v>
      </c>
      <c r="J55" s="117">
        <f t="shared" si="13"/>
        <v>387.49756499999995</v>
      </c>
      <c r="K55" s="117">
        <f t="shared" si="13"/>
        <v>463.14449999999994</v>
      </c>
      <c r="L55" s="117">
        <f t="shared" si="13"/>
        <v>517.17802499999993</v>
      </c>
      <c r="M55" s="117">
        <f t="shared" si="13"/>
        <v>571.21154999999999</v>
      </c>
      <c r="N55" s="117">
        <f t="shared" si="13"/>
        <v>617.52599999999995</v>
      </c>
    </row>
    <row r="56" spans="1:14" ht="17" x14ac:dyDescent="0.2">
      <c r="A56" s="119" t="s">
        <v>257</v>
      </c>
      <c r="B56" s="120"/>
      <c r="C56" s="120"/>
      <c r="D56" s="120"/>
      <c r="E56" s="120"/>
      <c r="F56" s="120"/>
      <c r="G56" s="120"/>
      <c r="H56" s="120"/>
      <c r="I56" s="120"/>
      <c r="J56" s="120"/>
      <c r="K56" s="120"/>
      <c r="L56" s="120"/>
      <c r="M56" s="120"/>
      <c r="N56" s="120"/>
    </row>
    <row r="57" spans="1:14" x14ac:dyDescent="0.2">
      <c r="B57" s="121" t="s">
        <v>246</v>
      </c>
      <c r="C57" s="268" t="s">
        <v>258</v>
      </c>
      <c r="D57" s="269"/>
      <c r="E57" s="269"/>
      <c r="F57" s="269"/>
      <c r="G57" s="269"/>
      <c r="H57" s="269"/>
      <c r="I57" s="270"/>
      <c r="J57" s="271" t="s">
        <v>259</v>
      </c>
      <c r="K57" s="271"/>
      <c r="L57" s="268" t="s">
        <v>260</v>
      </c>
      <c r="M57" s="270"/>
      <c r="N57" s="120"/>
    </row>
    <row r="58" spans="1:14" x14ac:dyDescent="0.2">
      <c r="B58" s="259" t="s">
        <v>224</v>
      </c>
      <c r="C58" s="261" t="s">
        <v>261</v>
      </c>
      <c r="D58" s="262"/>
      <c r="E58" s="262"/>
      <c r="F58" s="262"/>
      <c r="G58" s="262"/>
      <c r="H58" s="262"/>
      <c r="I58" s="263"/>
      <c r="J58" s="124"/>
      <c r="K58" s="125"/>
      <c r="L58" s="122"/>
      <c r="M58" s="123"/>
      <c r="N58" s="120"/>
    </row>
    <row r="59" spans="1:14" x14ac:dyDescent="0.2">
      <c r="B59" s="260"/>
      <c r="C59" s="261" t="s">
        <v>262</v>
      </c>
      <c r="D59" s="262"/>
      <c r="E59" s="262"/>
      <c r="F59" s="262"/>
      <c r="G59" s="262"/>
      <c r="H59" s="262"/>
      <c r="I59" s="263"/>
      <c r="J59" s="124"/>
      <c r="K59" s="125"/>
      <c r="L59" s="122"/>
      <c r="M59" s="123"/>
      <c r="N59" s="120"/>
    </row>
    <row r="60" spans="1:14" x14ac:dyDescent="0.2">
      <c r="B60" s="259" t="s">
        <v>88</v>
      </c>
      <c r="C60" s="261" t="s">
        <v>263</v>
      </c>
      <c r="D60" s="262"/>
      <c r="E60" s="262"/>
      <c r="F60" s="262"/>
      <c r="G60" s="262"/>
      <c r="H60" s="262"/>
      <c r="I60" s="263"/>
      <c r="J60" s="124"/>
      <c r="K60" s="125"/>
      <c r="L60" s="122"/>
      <c r="M60" s="123"/>
      <c r="N60" s="120"/>
    </row>
    <row r="61" spans="1:14" x14ac:dyDescent="0.2">
      <c r="B61" s="260"/>
      <c r="C61" s="261" t="s">
        <v>264</v>
      </c>
      <c r="D61" s="262"/>
      <c r="E61" s="262"/>
      <c r="F61" s="262"/>
      <c r="G61" s="262"/>
      <c r="H61" s="262"/>
      <c r="I61" s="263"/>
      <c r="J61" s="124"/>
      <c r="K61" s="125"/>
      <c r="L61" s="122"/>
      <c r="M61" s="123"/>
      <c r="N61" s="120"/>
    </row>
    <row r="62" spans="1:14" x14ac:dyDescent="0.2">
      <c r="B62" s="264" t="s">
        <v>89</v>
      </c>
      <c r="C62" s="261" t="s">
        <v>265</v>
      </c>
      <c r="D62" s="262"/>
      <c r="E62" s="262"/>
      <c r="F62" s="262"/>
      <c r="G62" s="262"/>
      <c r="H62" s="262"/>
      <c r="I62" s="263"/>
      <c r="J62" s="124"/>
      <c r="K62" s="125"/>
      <c r="L62" s="122"/>
      <c r="M62" s="123"/>
      <c r="N62" s="120"/>
    </row>
    <row r="63" spans="1:14" x14ac:dyDescent="0.2">
      <c r="B63" s="264"/>
      <c r="C63" s="261" t="s">
        <v>266</v>
      </c>
      <c r="D63" s="262"/>
      <c r="E63" s="262"/>
      <c r="F63" s="262"/>
      <c r="G63" s="262"/>
      <c r="H63" s="262"/>
      <c r="I63" s="263"/>
      <c r="J63" s="124"/>
      <c r="K63" s="125"/>
      <c r="L63" s="122"/>
      <c r="M63" s="123"/>
      <c r="N63" s="120"/>
    </row>
    <row r="64" spans="1:14" x14ac:dyDescent="0.2">
      <c r="B64" s="126"/>
      <c r="C64" s="127"/>
      <c r="D64" s="127"/>
      <c r="E64" s="127"/>
      <c r="F64" s="127"/>
      <c r="G64" s="127"/>
      <c r="H64" s="127"/>
      <c r="I64" s="127"/>
      <c r="J64" s="128"/>
      <c r="K64" s="128"/>
      <c r="L64" s="129"/>
      <c r="M64" s="129"/>
      <c r="N64" s="120"/>
    </row>
    <row r="65" spans="1:22" x14ac:dyDescent="0.2">
      <c r="A65" s="256" t="s">
        <v>267</v>
      </c>
      <c r="B65" s="256"/>
      <c r="C65" s="256"/>
      <c r="D65" s="256"/>
      <c r="E65" s="256"/>
      <c r="F65" s="256"/>
      <c r="G65" s="256"/>
      <c r="H65" s="256"/>
      <c r="I65" s="256"/>
      <c r="J65" s="256"/>
      <c r="K65" s="256"/>
      <c r="L65" s="256"/>
      <c r="M65" s="256"/>
      <c r="N65" s="256"/>
      <c r="O65" s="256"/>
      <c r="P65" s="256"/>
      <c r="Q65" s="256"/>
      <c r="R65" s="256"/>
      <c r="S65" s="256"/>
      <c r="T65" s="256"/>
      <c r="U65" s="256"/>
      <c r="V65" s="257"/>
    </row>
    <row r="66" spans="1:22" x14ac:dyDescent="0.2">
      <c r="B66" s="249" t="s">
        <v>268</v>
      </c>
      <c r="C66" s="250"/>
      <c r="D66" s="250"/>
      <c r="E66" s="250"/>
      <c r="F66" s="250"/>
      <c r="G66" s="250"/>
      <c r="H66" s="250"/>
      <c r="I66" s="251"/>
      <c r="J66" s="252" t="s">
        <v>269</v>
      </c>
      <c r="K66" s="253"/>
      <c r="L66" s="254">
        <v>47403</v>
      </c>
      <c r="M66" s="255"/>
      <c r="N66" s="120"/>
    </row>
    <row r="67" spans="1:22" ht="15.75" customHeight="1" x14ac:dyDescent="0.2">
      <c r="B67" s="249" t="s">
        <v>270</v>
      </c>
      <c r="C67" s="250"/>
      <c r="D67" s="250"/>
      <c r="E67" s="250"/>
      <c r="F67" s="250"/>
      <c r="G67" s="250"/>
      <c r="H67" s="250"/>
      <c r="I67" s="251"/>
      <c r="J67" s="252" t="s">
        <v>269</v>
      </c>
      <c r="K67" s="253"/>
      <c r="L67" s="258"/>
      <c r="M67" s="255"/>
      <c r="N67" s="120"/>
    </row>
    <row r="68" spans="1:22" ht="15.75" customHeight="1" x14ac:dyDescent="0.2">
      <c r="B68" s="249" t="s">
        <v>271</v>
      </c>
      <c r="C68" s="250"/>
      <c r="D68" s="250"/>
      <c r="E68" s="250"/>
      <c r="F68" s="250"/>
      <c r="G68" s="250"/>
      <c r="H68" s="250"/>
      <c r="I68" s="251"/>
      <c r="J68" s="252" t="s">
        <v>269</v>
      </c>
      <c r="K68" s="253"/>
      <c r="L68" s="254">
        <v>48133</v>
      </c>
      <c r="M68" s="255"/>
      <c r="N68" s="120"/>
    </row>
  </sheetData>
  <mergeCells count="39">
    <mergeCell ref="C47:E47"/>
    <mergeCell ref="F47:H47"/>
    <mergeCell ref="I47:K47"/>
    <mergeCell ref="L47:N47"/>
    <mergeCell ref="C36:D36"/>
    <mergeCell ref="E36:F36"/>
    <mergeCell ref="G36:H36"/>
    <mergeCell ref="I36:J36"/>
    <mergeCell ref="C43:E43"/>
    <mergeCell ref="F43:H43"/>
    <mergeCell ref="I43:K43"/>
    <mergeCell ref="L43:N43"/>
    <mergeCell ref="C44:E44"/>
    <mergeCell ref="F44:H44"/>
    <mergeCell ref="I44:K44"/>
    <mergeCell ref="L44:N44"/>
    <mergeCell ref="B53:N53"/>
    <mergeCell ref="C57:I57"/>
    <mergeCell ref="J57:K57"/>
    <mergeCell ref="L57:M57"/>
    <mergeCell ref="B58:B59"/>
    <mergeCell ref="C58:I58"/>
    <mergeCell ref="C59:I59"/>
    <mergeCell ref="B60:B61"/>
    <mergeCell ref="C60:I60"/>
    <mergeCell ref="C61:I61"/>
    <mergeCell ref="B62:B63"/>
    <mergeCell ref="C62:I62"/>
    <mergeCell ref="C63:I63"/>
    <mergeCell ref="B68:I68"/>
    <mergeCell ref="J68:K68"/>
    <mergeCell ref="L68:M68"/>
    <mergeCell ref="A65:V65"/>
    <mergeCell ref="B66:I66"/>
    <mergeCell ref="J66:K66"/>
    <mergeCell ref="L66:M66"/>
    <mergeCell ref="B67:I67"/>
    <mergeCell ref="J67:K67"/>
    <mergeCell ref="L67:M6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PlanDetail</vt:lpstr>
      <vt:lpstr>Params</vt:lpstr>
      <vt:lpstr>Tracking</vt:lpstr>
      <vt:lpstr>L3_Support_Progress</vt:lpstr>
      <vt:lpstr>CommerceTool</vt:lpstr>
      <vt:lpstr>Common_Kit_SKU</vt:lpstr>
      <vt:lpstr>Common_Kit_FSU</vt:lpstr>
      <vt:lpstr>AutomationTest</vt:lpstr>
      <vt:lpstr>BigProject</vt:lpstr>
      <vt:lpstr>CodingProject_2022</vt:lpstr>
      <vt:lpstr>UTProject_2022_Java</vt:lpstr>
      <vt:lpstr>UTProject_2022_dotnet</vt:lpstr>
      <vt:lpstr>BigProject_2022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2022-11-14T14:55:35Z</dcterms:created>
  <dcterms:modified xsi:type="dcterms:W3CDTF">2023-03-23T06:41:28Z</dcterms:modified>
  <cp:category/>
  <cp:contentStatus/>
</cp:coreProperties>
</file>